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155" activeTab="0"/>
  </bookViews>
  <sheets>
    <sheet name="Summary (Utah)" sheetId="1" r:id="rId1"/>
    <sheet name="Summary (Total Company)" sheetId="2" r:id="rId2"/>
    <sheet name="REC Purchases" sheetId="3" r:id="rId3"/>
    <sheet name="Available Fund Projects" sheetId="4" r:id="rId4"/>
    <sheet name="Avail Fund Details" sheetId="5" r:id="rId5"/>
    <sheet name="Avail Fund Criteria" sheetId="6" r:id="rId6"/>
  </sheets>
  <definedNames>
    <definedName name="_xlnm.Print_Area" localSheetId="4">'Avail Fund Details'!$A$1:$E$36</definedName>
    <definedName name="_xlnm.Print_Titles" localSheetId="3">'Available Fund Projects'!$33:$33</definedName>
  </definedNames>
  <calcPr fullCalcOnLoad="1"/>
</workbook>
</file>

<file path=xl/sharedStrings.xml><?xml version="1.0" encoding="utf-8"?>
<sst xmlns="http://schemas.openxmlformats.org/spreadsheetml/2006/main" count="456" uniqueCount="318">
  <si>
    <t xml:space="preserve">Funding Availability </t>
  </si>
  <si>
    <t>Funding is Available for Projects:</t>
  </si>
  <si>
    <t>Funding is not Available for:</t>
  </si>
  <si>
    <r>
      <t>Technology</t>
    </r>
    <r>
      <rPr>
        <sz val="10"/>
        <rFont val="Arial"/>
        <family val="2"/>
      </rPr>
      <t xml:space="preserve"> - Is the product available in the current year?</t>
    </r>
  </si>
  <si>
    <r>
      <t>Timeframe</t>
    </r>
    <r>
      <rPr>
        <sz val="10"/>
        <rFont val="Arial"/>
        <family val="2"/>
      </rPr>
      <t xml:space="preserve"> - How quickly will it move forward?  Is the proposed installation timeframe reasonable?</t>
    </r>
  </si>
  <si>
    <r>
      <t>Site</t>
    </r>
    <r>
      <rPr>
        <sz val="10"/>
        <rFont val="Arial"/>
        <family val="2"/>
      </rPr>
      <t xml:space="preserve"> – Is the project sponsor ready to proceed with the project (i.e. efforts undertaken related to feasibility, financial agreements, permitting).  Can the site effectively host a renewable energy project? Is permitting required?  Have rights, options or leases been granted to secure site control? What is the probability of the project being built?</t>
    </r>
  </si>
  <si>
    <r>
      <t>Financing</t>
    </r>
    <r>
      <rPr>
        <sz val="10"/>
        <rFont val="Arial"/>
        <family val="2"/>
      </rPr>
      <t xml:space="preserve"> – Is there an adequate financial structure that will ensure it’s completion within two years?   Is the customer or vendor a reliable business partner?  Do they have longevity at the site or in the technology? Are there undue project risks which would put it in jeopardy?</t>
    </r>
  </si>
  <si>
    <r>
      <t>Project Champion</t>
    </r>
    <r>
      <rPr>
        <sz val="10"/>
        <rFont val="Arial"/>
        <family val="2"/>
      </rPr>
      <t xml:space="preserve"> - Is there a champion involved in the project that will work to overcome obstacles in making this happen? What is the experience of the developer? </t>
    </r>
  </si>
  <si>
    <r>
      <t>Additionally</t>
    </r>
    <r>
      <rPr>
        <sz val="10"/>
        <rFont val="Arial"/>
        <family val="2"/>
      </rPr>
      <t xml:space="preserve"> - Can these funds be used to make the difference in bringing additional renewable resources on line? </t>
    </r>
  </si>
  <si>
    <r>
      <t>Availability</t>
    </r>
    <r>
      <rPr>
        <sz val="10"/>
        <rFont val="Arial"/>
        <family val="2"/>
      </rPr>
      <t xml:space="preserve"> - Are the green tags produced available for purchase?</t>
    </r>
  </si>
  <si>
    <r>
      <t>Cost</t>
    </r>
    <r>
      <rPr>
        <sz val="10"/>
        <rFont val="Arial"/>
        <family val="2"/>
      </rPr>
      <t xml:space="preserve"> - Are the total project costs and cost-share requested reasonable based on industry standards?  What is the proposed cost for green tags purchased from the project?</t>
    </r>
  </si>
  <si>
    <r>
      <t>Community Benefit</t>
    </r>
    <r>
      <rPr>
        <sz val="10"/>
        <rFont val="Arial"/>
        <family val="2"/>
      </rPr>
      <t xml:space="preserve"> - Can benefits be leveraged for the benefit of the community and Blue Sky customers?  What are the secondary environmental and economic benefits?</t>
    </r>
  </si>
  <si>
    <t>The following criteria are considered equally - however if any one measure carries more weight it is community benefit:</t>
  </si>
  <si>
    <t>Each application is reviewed with the following consideration given to the individual project. Does the project:</t>
  </si>
  <si>
    <t>Completion Date</t>
  </si>
  <si>
    <t>ROCKY MOUNTAIN POWER</t>
  </si>
  <si>
    <t xml:space="preserve">TOTAL </t>
  </si>
  <si>
    <t xml:space="preserve">Customer Communications </t>
  </si>
  <si>
    <t xml:space="preserve">Affinity groups </t>
  </si>
  <si>
    <t xml:space="preserve">Business partnership program </t>
  </si>
  <si>
    <t>Fulfillment-Energy Program Support</t>
  </si>
  <si>
    <t xml:space="preserve">Printed collateral </t>
  </si>
  <si>
    <t xml:space="preserve">Product Management </t>
  </si>
  <si>
    <t>Available Funds</t>
  </si>
  <si>
    <t>*Interest Earned</t>
  </si>
  <si>
    <t>Total Available Funds</t>
  </si>
  <si>
    <t xml:space="preserve">Residential </t>
  </si>
  <si>
    <t xml:space="preserve">Non-Residential </t>
  </si>
  <si>
    <t>Total</t>
  </si>
  <si>
    <t>New</t>
  </si>
  <si>
    <t>Existing</t>
  </si>
  <si>
    <t>Customers</t>
  </si>
  <si>
    <t>Blocks</t>
  </si>
  <si>
    <t>Renewables</t>
  </si>
  <si>
    <t>Product Name</t>
  </si>
  <si>
    <t>Block Size (kWh)</t>
  </si>
  <si>
    <t>Spanish Fork, UT</t>
  </si>
  <si>
    <t>Blocks Sold</t>
  </si>
  <si>
    <t>Sold</t>
  </si>
  <si>
    <t>MWH Sold</t>
  </si>
  <si>
    <t xml:space="preserve">Blue Sky </t>
  </si>
  <si>
    <t xml:space="preserve">Block Product Purchases - Blue Sky Block </t>
  </si>
  <si>
    <t>Generator</t>
  </si>
  <si>
    <t>Net MWH</t>
  </si>
  <si>
    <t>Facility</t>
  </si>
  <si>
    <t>Facility Name</t>
  </si>
  <si>
    <t>of Attestations</t>
  </si>
  <si>
    <t>MWH</t>
  </si>
  <si>
    <t xml:space="preserve">Used to </t>
  </si>
  <si>
    <t>Renewable</t>
  </si>
  <si>
    <t>Date</t>
  </si>
  <si>
    <t>Installation</t>
  </si>
  <si>
    <t>Tradable</t>
  </si>
  <si>
    <t>or Wholesale</t>
  </si>
  <si>
    <t>Location</t>
  </si>
  <si>
    <t>Purchased or</t>
  </si>
  <si>
    <t>Resold or</t>
  </si>
  <si>
    <t xml:space="preserve">Meet Sales </t>
  </si>
  <si>
    <t>Fuel</t>
  </si>
  <si>
    <t>Generated</t>
  </si>
  <si>
    <t>Supplier</t>
  </si>
  <si>
    <t>(City, State)</t>
  </si>
  <si>
    <t>Self Consumed</t>
  </si>
  <si>
    <t>Requirement</t>
  </si>
  <si>
    <t>Type</t>
  </si>
  <si>
    <t>(Mo/Yr)</t>
  </si>
  <si>
    <t>Credits?</t>
  </si>
  <si>
    <t xml:space="preserve">Wind </t>
  </si>
  <si>
    <t>Yes</t>
  </si>
  <si>
    <t>*Ratemaking Treatment effective August 28, 2007</t>
  </si>
  <si>
    <t>Utah Allocated</t>
  </si>
  <si>
    <t>PacifiCorp</t>
  </si>
  <si>
    <t>REVENUES AND COSTS</t>
  </si>
  <si>
    <t>Cost</t>
  </si>
  <si>
    <t>per REC</t>
  </si>
  <si>
    <t>UTAH CUSTOMER PARTICIPATION  - BLOCK PURCHASES AND SALES</t>
  </si>
  <si>
    <t>Total Program MWH</t>
  </si>
  <si>
    <t>Total Cost</t>
  </si>
  <si>
    <t xml:space="preserve">Administration </t>
  </si>
  <si>
    <t xml:space="preserve">100 kWh </t>
  </si>
  <si>
    <t xml:space="preserve">Project Status </t>
  </si>
  <si>
    <t xml:space="preserve">Location </t>
  </si>
  <si>
    <t xml:space="preserve">Technology </t>
  </si>
  <si>
    <t xml:space="preserve">Size </t>
  </si>
  <si>
    <t xml:space="preserve">Funding Award </t>
  </si>
  <si>
    <t xml:space="preserve">Solar </t>
  </si>
  <si>
    <t xml:space="preserve">Customers educational material which includes an enrollment mechanism or directs customers to where they can get more detailed information about the program - could include business reply envelopes, bill inserts, mailings, customer newsletters.   </t>
  </si>
  <si>
    <t xml:space="preserve">Outreach services secured by partners who help the company educate customers about the Blue Sky option. </t>
  </si>
  <si>
    <t xml:space="preserve">Recognizing and rewarding the leadership of businesses that have made significant Blue Sky purchases. </t>
  </si>
  <si>
    <t xml:space="preserve">Enrollment processing and new customer welcome packet fulfillment. </t>
  </si>
  <si>
    <t xml:space="preserve">Customer brochures, fact sheets, window decals, bumper stickers or other printed collateral that increases awareness and provides education. </t>
  </si>
  <si>
    <t xml:space="preserve">Program support and other miscellaneous charges </t>
  </si>
  <si>
    <t xml:space="preserve">Program oversight including day-to-day operations </t>
  </si>
  <si>
    <t xml:space="preserve">Funding Award Application History </t>
  </si>
  <si>
    <t>Total Applications Received Systemwide</t>
  </si>
  <si>
    <t xml:space="preserve">Total Projects Selected </t>
  </si>
  <si>
    <t>Total Utah Applications Received</t>
  </si>
  <si>
    <t xml:space="preserve">Utah Projects Selected </t>
  </si>
  <si>
    <t xml:space="preserve">2006  Experience </t>
  </si>
  <si>
    <t xml:space="preserve">2006 % Awarded </t>
  </si>
  <si>
    <t xml:space="preserve">2007  Experience </t>
  </si>
  <si>
    <t xml:space="preserve">2007 % Awarded </t>
  </si>
  <si>
    <t>Locally-owned commercial-scale that produce less than 10 megawatts of electricity</t>
  </si>
  <si>
    <t>Expected to come on-line in two years of the receipt of funding</t>
  </si>
  <si>
    <t>New projects only </t>
  </si>
  <si>
    <t>Installations that provide direct financial benefit to a for-profit-business will only be considered if an organization is a Blue Sky participant at the Visionary level </t>
  </si>
  <si>
    <t>Off-grid projects</t>
  </si>
  <si>
    <t>Private individuals </t>
  </si>
  <si>
    <t xml:space="preserve">Project Standards and Evaluation Criteria </t>
  </si>
  <si>
    <t xml:space="preserve">Rocky Mountain Power favors projects and activities that: </t>
  </si>
  <si>
    <t>Result in the production of renewable electricity</t>
  </si>
  <si>
    <t>Support communities through a strong education and public engagement component</t>
  </si>
  <si>
    <t>Support a Blue Sky customer project</t>
  </si>
  <si>
    <t>Provide strong environmental and economic benefit to local communities and Pacific Power customers</t>
  </si>
  <si>
    <t>Build regional capability</t>
  </si>
  <si>
    <t>Take  advantage of other incentives and tax credits available to support the project </t>
  </si>
  <si>
    <t>Assist in the creation of new renewable electricity sources within PacifiCorp’s Rocky Mountain Power/Pacific Power service areas</t>
  </si>
  <si>
    <t>Stimulate renewable energy development by increasing the capacity of individuals, community groups or other organizations to undertake and support renewable energy development in their respective communities</t>
  </si>
  <si>
    <t>Encourage research and development of renewable energy sources</t>
  </si>
  <si>
    <t>Promote education in the community on new renewable energy generation </t>
  </si>
  <si>
    <t>Program Cost Definitions</t>
  </si>
  <si>
    <t>Dayton, WA</t>
  </si>
  <si>
    <t xml:space="preserve">COMPLETED </t>
  </si>
  <si>
    <t>Condon, OR</t>
  </si>
  <si>
    <t>Sherman County, OR</t>
  </si>
  <si>
    <t xml:space="preserve">2008  Experience </t>
  </si>
  <si>
    <t xml:space="preserve">2008 % Awarded </t>
  </si>
  <si>
    <t xml:space="preserve">Yes </t>
  </si>
  <si>
    <t xml:space="preserve">BLUE SKY BLOCK RENEWABLE ENERGY PROGRAM - UTAH </t>
  </si>
  <si>
    <t>Revenue</t>
  </si>
  <si>
    <t xml:space="preserve">Affinity Groups </t>
  </si>
  <si>
    <t xml:space="preserve">Business Partnership Program </t>
  </si>
  <si>
    <t xml:space="preserve">Printed Collateral </t>
  </si>
  <si>
    <t>Renewable Energy Credits
(Tag) Costs</t>
  </si>
  <si>
    <t>Total Utah Blue Sky Customers</t>
  </si>
  <si>
    <t>Total Monthly 100 kWh Block Sales</t>
  </si>
  <si>
    <t>Total Block Sales MWh</t>
  </si>
  <si>
    <t>Revenues are credited to FERC account 254, Other Regulatory Liabilities</t>
  </si>
  <si>
    <t>Renewable energy credit (RECs or Tags) purchases are debited to FERC account 254, Other Regulatory Liabilities</t>
  </si>
  <si>
    <t>Program expenses are debited to FERC account 254, Other Regulatory Liabilities</t>
  </si>
  <si>
    <t>Renewable Energy Credits 
(Tag) MWh Purchase</t>
  </si>
  <si>
    <t>Renewable Energy Credits 
(Tag) MWh Balance</t>
  </si>
  <si>
    <t xml:space="preserve">Total Costs
(Tags and Program Costs) </t>
  </si>
  <si>
    <t>BLUE SKY BLOCK RENEWABLE ENERGY PROGRAM - TOTAL COMPANY</t>
  </si>
  <si>
    <t>BLUE SKY PROGRAM</t>
  </si>
  <si>
    <t>TOTAL COMPANY PROGRAM (ALL STATES) AVAILABLE FUNDS</t>
  </si>
  <si>
    <t>Total Company</t>
  </si>
  <si>
    <t>Utah</t>
  </si>
  <si>
    <t xml:space="preserve">January 1, 2009 through December 31, 2009 </t>
  </si>
  <si>
    <t>For the Period January 2009 - December 2009</t>
  </si>
  <si>
    <t xml:space="preserve">2009  Experience </t>
  </si>
  <si>
    <t xml:space="preserve">2009 % Awarded </t>
  </si>
  <si>
    <t xml:space="preserve">2009 - COMMUNITY PROJECT FUNDING AWARD DISBURSEMENTS AND PROJECT STATUS </t>
  </si>
  <si>
    <t xml:space="preserve">IDAHO </t>
  </si>
  <si>
    <t xml:space="preserve">OREGON </t>
  </si>
  <si>
    <t xml:space="preserve">UTAH </t>
  </si>
  <si>
    <t xml:space="preserve">LDS Church </t>
  </si>
  <si>
    <t xml:space="preserve">WASHINGTON </t>
  </si>
  <si>
    <t xml:space="preserve">WYOMING </t>
  </si>
  <si>
    <t>Total Blue Sky Customers</t>
  </si>
  <si>
    <t xml:space="preserve">40 kw </t>
  </si>
  <si>
    <t xml:space="preserve">Walla Walla Community College Walla Walla Community College   - William A. Grant Water and Environmental Center rooftop solar panel that will act as an educational tool for the teachers, students and other community members.  </t>
  </si>
  <si>
    <t xml:space="preserve">249 kw </t>
  </si>
  <si>
    <t xml:space="preserve">Portland Public Schools Portland - rooftop solar installation at three schools - Pioneer Columbia, 52 kW, (Solar); Roseway Heights, 54 kW, (Solar); Scott, 143 kW, (Solar) - projects tie directly into the schools’ curriculums. </t>
  </si>
  <si>
    <t xml:space="preserve">23.1 kw </t>
  </si>
  <si>
    <t xml:space="preserve">Port of Hood River Port of Hood River Halyard Building - a new Hood River waterfront Silver LEED certified building - the first new building on the waterfront in 25 years will include a full width roof-top solar array and partial solar shade array. The Port plans to collaborate with a “sustainability class” at Hood River High School to involve the students in the design, installation and monitoring of the facility’s performance.  </t>
  </si>
  <si>
    <t xml:space="preserve">15 kw </t>
  </si>
  <si>
    <t xml:space="preserve">15.58 kw </t>
  </si>
  <si>
    <t>Community Projects Awarded - 2009</t>
  </si>
  <si>
    <t xml:space="preserve">Spring 2010 </t>
  </si>
  <si>
    <t xml:space="preserve">7.2 kw </t>
  </si>
  <si>
    <t>Boise State University  - Wind for Schools (Clark County Junior/ Senior High School (Dubois, Idaho); Midway Middle School (Rigby, Idaho); and 
Rigby Senior High School (Rigby, Idaho). The Idaho Wind for Schools program aims to install a wind turbine at three K-12 schools, giving students a hands-on math and science learning opportunity  to incorporate into the schools’ renewable energy programs.  Generation data will be monitored and shared with other schools.</t>
  </si>
  <si>
    <t xml:space="preserve">20 kw </t>
  </si>
  <si>
    <t xml:space="preserve">Winter 2010 </t>
  </si>
  <si>
    <t xml:space="preserve">12 kw </t>
  </si>
  <si>
    <t>4.3 kw</t>
  </si>
  <si>
    <t xml:space="preserve">Hydro </t>
  </si>
  <si>
    <t xml:space="preserve">8.17 kw </t>
  </si>
  <si>
    <t xml:space="preserve">22.14 kw </t>
  </si>
  <si>
    <t xml:space="preserve">5 kw </t>
  </si>
  <si>
    <t xml:space="preserve">10 kw </t>
  </si>
  <si>
    <t xml:space="preserve">Grand County Public Library roof top installation.  Energy savings costs will be redirected toward book collections and children’s programs. This project will include a computerized exhibit about the system. 
</t>
  </si>
  <si>
    <t xml:space="preserve">Winter 2011 </t>
  </si>
  <si>
    <t xml:space="preserve">4.5 kw </t>
  </si>
  <si>
    <t xml:space="preserve">Solar/Wind </t>
  </si>
  <si>
    <t xml:space="preserve">6.6 kw </t>
  </si>
  <si>
    <t xml:space="preserve">TOTAL  - 2009 FUNDING AWARDS </t>
  </si>
  <si>
    <r>
      <t>2009 Blue Sky Revenues</t>
    </r>
    <r>
      <rPr>
        <i/>
        <sz val="10"/>
        <rFont val="Arial"/>
        <family val="2"/>
      </rPr>
      <t xml:space="preserve"> </t>
    </r>
  </si>
  <si>
    <t xml:space="preserve">2009 Blue Sky Accrued Interest </t>
  </si>
  <si>
    <t>2009 Blue Sky Renewable Energy Certificate Expense (REC/TAG)</t>
  </si>
  <si>
    <t xml:space="preserve">2009 Blue Sky Program Costs </t>
  </si>
  <si>
    <t>Beginning Available Fund Balance - December 2008</t>
  </si>
  <si>
    <t>2009 Available Funds Accrued - Prior to 2009 Awards</t>
  </si>
  <si>
    <t xml:space="preserve">Total Available Funds Balance - Prior to 2009 Awards </t>
  </si>
  <si>
    <t>2009 Community Project Funding</t>
  </si>
  <si>
    <t>Available Funds Balance - December 2009</t>
  </si>
  <si>
    <t>Wind</t>
  </si>
  <si>
    <t>Nine Canyon Wind</t>
  </si>
  <si>
    <t>Benton County, WA</t>
  </si>
  <si>
    <t>Klickitat County, WA</t>
  </si>
  <si>
    <t>Weld County, CO</t>
  </si>
  <si>
    <t>Horseshoe Bend Wind Park</t>
  </si>
  <si>
    <t>Cascade, MT</t>
  </si>
  <si>
    <t>Elmore County, ID</t>
  </si>
  <si>
    <t xml:space="preserve">June 2008 - June 2009 </t>
  </si>
  <si>
    <t>June 2008- June 2009</t>
  </si>
  <si>
    <t xml:space="preserve">List of New Renewable Purchases and Generation Used to Meet Sales Requirement  - January 2009 - December 2009 </t>
  </si>
  <si>
    <t xml:space="preserve">2009 Spanish Fork REC purchase Using Available Fund Dollars </t>
  </si>
  <si>
    <t>Total Available Funds Spending 2009</t>
  </si>
  <si>
    <t>Ending Balance - Available Funds - December 2009</t>
  </si>
  <si>
    <t>Spring 2010 (Foundations will be poured by end of April 2010 and turbines will be erected by June 2010).</t>
  </si>
  <si>
    <t>Winter/ Spring 2011 (Construction anticipated to start in Fall of 2010).</t>
  </si>
  <si>
    <t>April 2010 (Installation of system scheduled to begin in mid-February 2010).</t>
  </si>
  <si>
    <t xml:space="preserve">Visitor center is under construction and project is proceeding according to schedule. </t>
  </si>
  <si>
    <t xml:space="preserve">Summer 2010 (Installation of system schedule to begin in April). </t>
  </si>
  <si>
    <t xml:space="preserve">Site evaluations in November 2009 determined the optimal turbine site for all three schools. </t>
  </si>
  <si>
    <t>Fall 2010 (Construction is tentatively scheduled to start March 1, 2010).</t>
  </si>
  <si>
    <t>Construction not started.  In the process of qualifying engineers to design the exact specifications for project.  Anticipate having engineers in place in the next 45-60 days.</t>
  </si>
  <si>
    <t>End of March 2010.  (Construction tentatively scheduled to begin in February)</t>
  </si>
  <si>
    <t xml:space="preserve">Design is complete.  Construction and installation not yet started. Net metering application submitted.  Contract for payment and work is going through the approval process.  </t>
  </si>
  <si>
    <t>End of December 2010</t>
  </si>
  <si>
    <t>RFP will be presented to the Grand County Council in February.  Upon approval, RFP will be made available for bids.</t>
  </si>
  <si>
    <t>36 kw</t>
  </si>
  <si>
    <t xml:space="preserve">Building is still under construction.  Posts to hold solar panels have been installed. </t>
  </si>
  <si>
    <t>COMPLETED</t>
  </si>
  <si>
    <t>Contractor selected, building permit submitted.  Awaiting approval of building permit to begin construction.</t>
  </si>
  <si>
    <t>6.9 kw</t>
  </si>
  <si>
    <t xml:space="preserve">Two contractors have bid.  Working with both installers in creating educational and visibility campaigns to promote the system.  </t>
  </si>
  <si>
    <t>November 2010 (Construction is likely to begin in April 2010)</t>
  </si>
  <si>
    <t>Working to secure additional funding. Applied for Federal funds through an Energy Efficiency and Conservation Block Grant.  Anticipate hearing back in late March.  If funds awarded, contract bidding process will begin.</t>
  </si>
  <si>
    <t>Sep-02 / May-08</t>
  </si>
  <si>
    <t xml:space="preserve">No construction completed on the project due to need for additional funds.  The grant administrator is pursuing additional funds.  The 2-year educational component for this program kicked-off in October.  </t>
  </si>
  <si>
    <t>TOTAL AVAILABLE FUNDS SPENDING 2009</t>
  </si>
  <si>
    <t xml:space="preserve">Panels will be installed in April 2010.  Contractors (volunteering labor) have been chosen. The church is working to raise additional funds to complete project.  </t>
  </si>
  <si>
    <t xml:space="preserve">Project design is now complete and bid is opening in February 2010.  Construction contract will be awarded in March 2010 and contractor will be on site in April 2010. </t>
  </si>
  <si>
    <t>Construction contract has been granted and construction of roof and bracing for solar panels completed in January.  System installation to take place throughout the month of February.</t>
  </si>
  <si>
    <t xml:space="preserve">3.075 kw </t>
  </si>
  <si>
    <t xml:space="preserve">The bid process is set to occur in January 2010. Bid to be awarded in Feb. 2010. </t>
  </si>
  <si>
    <r>
      <rPr>
        <strike/>
        <sz val="10"/>
        <rFont val="Arial"/>
        <family val="2"/>
      </rPr>
      <t>40 kw</t>
    </r>
    <r>
      <rPr>
        <sz val="10"/>
        <rFont val="Arial"/>
        <family val="2"/>
      </rPr>
      <t xml:space="preserve"> 46.32 kw</t>
    </r>
  </si>
  <si>
    <t xml:space="preserve">City staff plans to apply for additional financial incentives and tax credit certificates in Winter-early Spring of 2010. When funding is secured, project will be placed out to bid in the Summer of 2010. </t>
  </si>
  <si>
    <r>
      <rPr>
        <strike/>
        <sz val="10"/>
        <rFont val="Arial"/>
        <family val="2"/>
      </rPr>
      <t>6.9 kw</t>
    </r>
    <r>
      <rPr>
        <sz val="10"/>
        <rFont val="Arial"/>
        <family val="2"/>
      </rPr>
      <t xml:space="preserve"> 15 kw</t>
    </r>
  </si>
  <si>
    <t>10/1/2010  (Construction will begin in May 2010)</t>
  </si>
  <si>
    <r>
      <rPr>
        <strike/>
        <sz val="10"/>
        <rFont val="Arial"/>
        <family val="2"/>
      </rPr>
      <t>8.4 kw</t>
    </r>
    <r>
      <rPr>
        <sz val="10"/>
        <rFont val="Arial"/>
        <family val="2"/>
      </rPr>
      <t xml:space="preserve"> 7 kw</t>
    </r>
  </si>
  <si>
    <t xml:space="preserve">Project in design phase.  Project size has increased from 40 kW to 46.32 kw and a site evaluation was performed, ensuring the roof will be able to handle the additional panels. </t>
  </si>
  <si>
    <t xml:space="preserve">February 2011 (Construction estimated to be initiated in April 2010). </t>
  </si>
  <si>
    <t>Contracts have been chosen and process of signing contract has begun. Size of project increased from 6.9 kw to 15 kw.</t>
  </si>
  <si>
    <t xml:space="preserve">Additional funding from campus has been secured and project sponsors are working towards securing ARRA funds if possible.  Contract will be out to bid from February through April. </t>
  </si>
  <si>
    <t xml:space="preserve">Plans and specifications of project are in final review at this time.  Construction will be advertised for bids on April 14, 2010. Fifty percent of project funding has been secured at this time and the remainder of funds are being sought. The sponsor is looking into doubling the project in size, should additional funds be secured to do so.  </t>
  </si>
  <si>
    <t>Winter 2011 (Construction tentatively scheduled for Spring/Summer 2010).</t>
  </si>
  <si>
    <t xml:space="preserve">Halyard Building is currently under construction. Demolition and grading took place, site utilities were installed and concrete slab was poured in QTR4, 2009.  Building shell estimated to be completed in April 2010. </t>
  </si>
  <si>
    <t xml:space="preserve">Approximately 70% of the work has been completed by the contractor on this project as of January.  10 kw of solar is to be installed atop the Milford High School technology building, and  another 10 kw on a ground mounted tracker system. </t>
  </si>
  <si>
    <t>May 1, 2010. (Construction anticipated to start in April 2010).</t>
  </si>
  <si>
    <t>Klondike I</t>
  </si>
  <si>
    <t>Klondike III</t>
  </si>
  <si>
    <t>Condon</t>
  </si>
  <si>
    <t>Big Horn Wind</t>
  </si>
  <si>
    <t>Cedar Creek</t>
  </si>
  <si>
    <t>Bennett Creek Windfarm</t>
  </si>
  <si>
    <t>Hot Springs Windfarm</t>
  </si>
  <si>
    <t xml:space="preserve">Jul 2008-Sept 2008 </t>
  </si>
  <si>
    <t>Oct 2008 - Dec 2008</t>
  </si>
  <si>
    <t>June 2008 - Dec 2008</t>
  </si>
  <si>
    <t xml:space="preserve">Jan 2009 - June 2009 </t>
  </si>
  <si>
    <t xml:space="preserve">Jan 2009 - Mar 2009 </t>
  </si>
  <si>
    <t>TOTAL COMPANY CUSTOMER PARTICIPATION  - BLOCK PURCHASES AND SALES</t>
  </si>
  <si>
    <r>
      <t>Hopkins Ridge</t>
    </r>
    <r>
      <rPr>
        <i/>
        <sz val="8"/>
        <color indexed="8"/>
        <rFont val="Arial"/>
        <family val="2"/>
      </rPr>
      <t xml:space="preserve"> </t>
    </r>
  </si>
  <si>
    <t xml:space="preserve">Jul 2008-Dec 2008 </t>
  </si>
  <si>
    <t xml:space="preserve">Dubois &amp; Rigby, ID </t>
  </si>
  <si>
    <t xml:space="preserve">Portland, OR </t>
  </si>
  <si>
    <t xml:space="preserve">Enterprise, OR </t>
  </si>
  <si>
    <t xml:space="preserve">Corvallis, OR </t>
  </si>
  <si>
    <t xml:space="preserve">Coos Bay, OR </t>
  </si>
  <si>
    <t xml:space="preserve">Hood River, OR </t>
  </si>
  <si>
    <t xml:space="preserve">Milford, UT </t>
  </si>
  <si>
    <t xml:space="preserve">Salt Lake City, UT </t>
  </si>
  <si>
    <t xml:space="preserve">Ogden City, UT </t>
  </si>
  <si>
    <t xml:space="preserve">Moab, UT </t>
  </si>
  <si>
    <t xml:space="preserve">West Jordan, UT </t>
  </si>
  <si>
    <t xml:space="preserve">Park City, UT </t>
  </si>
  <si>
    <t xml:space="preserve">Orem, UT </t>
  </si>
  <si>
    <t xml:space="preserve">Coalville, UT </t>
  </si>
  <si>
    <t xml:space="preserve">Springdale, UT </t>
  </si>
  <si>
    <t xml:space="preserve">Layton, UT </t>
  </si>
  <si>
    <t>Walla Walla, WA</t>
  </si>
  <si>
    <t xml:space="preserve">Casper, WY </t>
  </si>
  <si>
    <t xml:space="preserve">Glenrock, WY </t>
  </si>
  <si>
    <t>Farmington, UT</t>
  </si>
  <si>
    <t xml:space="preserve">South Salt Lake, UT </t>
  </si>
  <si>
    <t>Obligation as of December 2008</t>
  </si>
  <si>
    <t>2009 Spanish Fork REC Purchases</t>
  </si>
  <si>
    <t>Obligation as of December 2009</t>
  </si>
  <si>
    <t>Contractual obligation for purchase of RECs from Spanish Fork
Wind Park (2008 through 2012).</t>
  </si>
  <si>
    <t>Focused on research and development which encourages renewable energy market transformation in order to accelerate marketability of renewable energy technologies, with a preference given to projects that bring more renewable energy to the region   </t>
  </si>
  <si>
    <r>
      <t>Fuel Source</t>
    </r>
    <r>
      <rPr>
        <sz val="10"/>
        <rFont val="Arial"/>
        <family val="2"/>
      </rPr>
      <t xml:space="preserve"> - Is the renewable resource one eligible under the tariff - wind, solar, geothermal, certified low-impact hydro, wave energy, low-emissions biomass based on digester methane gas from landfills, sewage treatment plants or animal waste and biomass energy based on solid organic fuels from wood, forest or field residues or dedicated crops that do not include wood pieces that have been treated with chemical preservatives such as creosote, pentachlorophenol or copper chrome arsenic to help facilitate the commercial application of renewable energy technologies.</t>
    </r>
  </si>
  <si>
    <t>Total Renewable Energy</t>
  </si>
  <si>
    <t>Program Costs</t>
  </si>
  <si>
    <t xml:space="preserve">Wallowa County Fairgrounds roof mounted system that will be used to educate the locals and visitors at the fair, the area’s irrigators and farmers, as well as allow schools to integrate generation information to their science curriculum. </t>
  </si>
  <si>
    <t>City of Corvallis - Fire Station #4 and community center will soon have a  solar photovoltaic system on its roof</t>
  </si>
  <si>
    <t>City of Coos Bay - Visitor Station Coos Bay Visitor Center -  the first photovoltaic system installed on any of the city’s building.</t>
  </si>
  <si>
    <t xml:space="preserve">Beaver County School District Milford High School roof mounted solar system on the school’s technology building. The first solar demonstration project in the Milford area. The installation will serve as a hands-on teaching tool to the students of Milford High in the areas of math and science.  </t>
  </si>
  <si>
    <t xml:space="preserve">Christ United Methodist roof-mounted solar array installed on their newly constructed gymnasium, which serves as a public building.  </t>
  </si>
  <si>
    <t>City of South Salt Lake Columbus Center Community Center roof mounted solar system on a center that includes a library, gym, auditorium, meeting rooms, and senior center.</t>
  </si>
  <si>
    <t xml:space="preserve">Jordan Valley Water District Conservation Garden Park Education Building </t>
  </si>
  <si>
    <t xml:space="preserve">Planned Parenthood Medical Facility </t>
  </si>
  <si>
    <t xml:space="preserve">Rocky Ventures - The Front Climbing Club photovoltaic system to educate the outdoor and climbing community on the importance of renewable energy while minimizing their carbon footprint. </t>
  </si>
  <si>
    <t>Summit County – Utah State University installation on the rooftop of the USU’s Agricultural Extension building. The project will provide educational/outreach benefits to the community and includes plans to inform area land owners of renewable energy opportunities. Generation information to be displayed on county’s Web site.</t>
  </si>
  <si>
    <t>Town of Springdale Waste Treatment Facility solar array</t>
  </si>
  <si>
    <t xml:space="preserve">Weber State University Davis Campus building number 2 will be equipped with a roof-top solar array.  The installation is part of a larger conservation project taken on by the University in 2009.  University students as well as, high school students from Northern Utah Academy Math Engineering Science will be exposed to the inner workings of the installation through hands on lab work like interpreting generation display data. </t>
  </si>
  <si>
    <t xml:space="preserve">Meals on Wheels solar project which is a part of a joint effort with the United States Department of Agriculture for rural environmental restoration and education. </t>
  </si>
  <si>
    <t>Converse County School District  - two wind turbines will be installed south of the newly constructed Grant elementary school to serve as a hands-on educational tool with applications in math, science and renewable energy to K-12 students.</t>
  </si>
  <si>
    <t xml:space="preserve">County Cooperative Extension Service - Agriculture Resource and Learning Center (ARLC) plans to install a photovoltaic system that will educate the community and students about the implementation of a photovoltaic system and a wind turbine. </t>
  </si>
  <si>
    <t xml:space="preserve">City of Ogden City Hydro which calls for one hydro turbine installed at the mouth of Ogden Canyon just below Pine View Reservoir and North of Wheeler Creek. </t>
  </si>
  <si>
    <t>Park City Parks and Trails – Creekside Park restroom facilities equipped with a rooftop solar array and educational display providing park visitors the learn more about the use of solar power.</t>
  </si>
  <si>
    <t>Located in Rocky Mountain Power or Pacific Power service areas</t>
  </si>
  <si>
    <r>
      <t>Geography</t>
    </r>
    <r>
      <rPr>
        <sz val="10"/>
        <rFont val="Arial"/>
        <family val="2"/>
      </rPr>
      <t xml:space="preserve"> - Proportional contribution to Pacific Power/Rocky Mountain Power service areas: CA, ID, OR, UT, WA, WY based on Blue Sky option customer subscription levels</t>
    </r>
  </si>
  <si>
    <r>
      <t>Best Practice Standards</t>
    </r>
    <r>
      <rPr>
        <sz val="10"/>
        <rFont val="Arial"/>
        <family val="2"/>
      </rPr>
      <t xml:space="preserve"> - Does the project meet regional Green-e standards or state specific legislation/standards or other applicable governmental environmental impact criteria</t>
    </r>
  </si>
  <si>
    <t>30,009 RECs were purchased during 2009.</t>
  </si>
  <si>
    <t>Notes:  Information on the projects that received funding in the 2006-2008 periods can be found on the company's website at www.rockymountainpower.net/blueskyprojects and www.pacificpower.net/blueskyprojects
Project detail for 2009 reflects information received by the Company as of January 15, 2010.</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</si>
</sst>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_(* #,##0.0_);_(* \(#,##0.0\);_(* &quot;-&quot;?_);_(@_)"/>
    <numFmt numFmtId="168" formatCode="[$-409]mmmm\-yy;@"/>
    <numFmt numFmtId="169" formatCode="[$-409]mmm\-yy;@"/>
    <numFmt numFmtId="170" formatCode="_(&quot;$&quot;* #,##0.00_);_(&quot;$&quot;* \(#,##0.00\);_(&quot;$&quot;* &quot;-&quot;_);_(@_)"/>
    <numFmt numFmtId="171" formatCode="_(&quot;$&quot;* #,##0_);_(&quot;$&quot;* \(#,##0\);_(&quot;$&quot;* &quot;-&quot;??_);_(@_)"/>
    <numFmt numFmtId="172" formatCode="_(* #,##0.0000_);_(* \(#,##0.0000\);_(* &quot;-&quot;??_);_(@_)"/>
    <numFmt numFmtId="173" formatCode="mmm\ yyyy"/>
    <numFmt numFmtId="174" formatCode="0.0%"/>
    <numFmt numFmtId="175" formatCode="&quot;$&quot;#,##0.0_);\(&quot;$&quot;#,##0.0\)"/>
    <numFmt numFmtId="176" formatCode="&quot;$&quot;#,##0.0"/>
    <numFmt numFmtId="177" formatCode="_(* #,##0.0_);_(* \(#,##0.0\);_(* &quot;-&quot;??_);_(@_)"/>
    <numFmt numFmtId="178" formatCode="_(&quot;$&quot;* #,##0.0_);_(&quot;$&quot;* \(#,##0.0\);_(&quot;$&quot;* &quot;-&quot;??_);_(@_)"/>
    <numFmt numFmtId="179" formatCode="mmm\-yyyy"/>
    <numFmt numFmtId="180" formatCode="_(* #,##0.000_);_(* \(#,##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409]h:mm:ss\ AM/PM"/>
    <numFmt numFmtId="187" formatCode="_(* #,##0.00000_);_(* \(#,##0.00000\);_(* &quot;-&quot;??_);_(@_)"/>
    <numFmt numFmtId="188" formatCode="_(* #,##0.000000_);_(* \(#,##0.000000\);_(* &quot;-&quot;??_);_(@_)"/>
    <numFmt numFmtId="189" formatCode="0.0"/>
    <numFmt numFmtId="190" formatCode="_(* #,##0.0000_);_(* \(#,##0.0000\);_(* &quot;-&quot;????_);_(@_)"/>
  </numFmts>
  <fonts count="34">
    <font>
      <sz val="10"/>
      <name val="Arial"/>
      <family val="0"/>
    </font>
    <font>
      <sz val="11"/>
      <color indexed="8"/>
      <name val="Calibri"/>
      <family val="2"/>
    </font>
    <font>
      <sz val="8"/>
      <name val="Arial"/>
      <family val="2"/>
    </font>
    <font>
      <sz val="8"/>
      <name val="Verdana"/>
      <family val="2"/>
    </font>
    <font>
      <b/>
      <sz val="12"/>
      <name val="Candara"/>
      <family val="2"/>
    </font>
    <font>
      <sz val="12"/>
      <name val="Candara"/>
      <family val="2"/>
    </font>
    <font>
      <sz val="9"/>
      <name val="Verdana"/>
      <family val="2"/>
    </font>
    <font>
      <b/>
      <sz val="10"/>
      <name val="Arial"/>
      <family val="2"/>
    </font>
    <font>
      <i/>
      <sz val="10"/>
      <name val="Arial"/>
      <family val="2"/>
    </font>
    <font>
      <b/>
      <u val="single"/>
      <sz val="10"/>
      <name val="Arial"/>
      <family val="2"/>
    </font>
    <font>
      <b/>
      <i/>
      <sz val="10"/>
      <name val="Arial"/>
      <family val="2"/>
    </font>
    <font>
      <sz val="11"/>
      <name val="Arial"/>
      <family val="2"/>
    </font>
    <font>
      <sz val="10"/>
      <color indexed="10"/>
      <name val="Arial"/>
      <family val="2"/>
    </font>
    <font>
      <sz val="10"/>
      <color indexed="8"/>
      <name val="Palatino Linotype"/>
      <family val="1"/>
    </font>
    <font>
      <i/>
      <sz val="8"/>
      <color indexed="8"/>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top style="hair"/>
      <bottom style="hair"/>
    </border>
    <border>
      <left/>
      <right style="hair"/>
      <top style="hair"/>
      <bottom style="hair"/>
    </border>
    <border>
      <left style="hair"/>
      <right style="hair"/>
      <top style="hair"/>
      <bottom/>
    </border>
    <border>
      <left style="thin"/>
      <right/>
      <top style="thin"/>
      <bottom style="hair"/>
    </border>
    <border>
      <left/>
      <right style="thin"/>
      <top style="thin"/>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style="hair"/>
      <top style="thin"/>
      <bottom style="thin"/>
    </border>
    <border>
      <left style="hair"/>
      <right style="thin"/>
      <top style="thin"/>
      <bottom style="thin"/>
    </border>
    <border>
      <left style="thin"/>
      <right>
        <color indexed="63"/>
      </right>
      <top style="hair"/>
      <bottom style="hair"/>
    </border>
    <border>
      <left/>
      <right/>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99">
    <xf numFmtId="0" fontId="0" fillId="0" borderId="0" xfId="0" applyAlignment="1">
      <alignment/>
    </xf>
    <xf numFmtId="0" fontId="0" fillId="0" borderId="0" xfId="0" applyFont="1" applyFill="1" applyBorder="1" applyAlignment="1">
      <alignment horizontal="center"/>
    </xf>
    <xf numFmtId="0" fontId="0" fillId="0" borderId="0" xfId="0" applyFont="1" applyFill="1" applyBorder="1" applyAlignment="1">
      <alignment horizontal="centerContinuous"/>
    </xf>
    <xf numFmtId="0" fontId="0" fillId="0" borderId="0" xfId="0" applyFont="1" applyFill="1" applyBorder="1" applyAlignment="1">
      <alignment/>
    </xf>
    <xf numFmtId="1" fontId="0" fillId="0" borderId="0" xfId="0" applyNumberFormat="1" applyFont="1" applyFill="1" applyBorder="1" applyAlignment="1">
      <alignment/>
    </xf>
    <xf numFmtId="37" fontId="0" fillId="0" borderId="0" xfId="0" applyNumberFormat="1" applyFont="1" applyFill="1" applyBorder="1" applyAlignment="1">
      <alignment/>
    </xf>
    <xf numFmtId="165" fontId="0" fillId="0" borderId="0" xfId="42" applyNumberFormat="1" applyFont="1" applyFill="1" applyBorder="1" applyAlignment="1">
      <alignment/>
    </xf>
    <xf numFmtId="0" fontId="8" fillId="0" borderId="0" xfId="0" applyFont="1" applyFill="1" applyBorder="1" applyAlignment="1">
      <alignment horizontal="left" indent="2"/>
    </xf>
    <xf numFmtId="0" fontId="9" fillId="0" borderId="0" xfId="0" applyFont="1" applyFill="1" applyBorder="1" applyAlignment="1">
      <alignment/>
    </xf>
    <xf numFmtId="0" fontId="0" fillId="0" borderId="0" xfId="0" applyFont="1" applyFill="1" applyBorder="1" applyAlignment="1">
      <alignment/>
    </xf>
    <xf numFmtId="165" fontId="0" fillId="0" borderId="0" xfId="42" applyNumberFormat="1" applyFont="1" applyFill="1" applyBorder="1" applyAlignment="1">
      <alignment horizontal="right"/>
    </xf>
    <xf numFmtId="7" fontId="0" fillId="0" borderId="0" xfId="42" applyNumberFormat="1" applyFont="1" applyFill="1" applyBorder="1" applyAlignment="1">
      <alignment horizontal="center" wrapText="1"/>
    </xf>
    <xf numFmtId="0" fontId="7" fillId="0" borderId="0" xfId="0" applyFont="1" applyFill="1" applyBorder="1" applyAlignment="1">
      <alignment horizontal="centerContinuous"/>
    </xf>
    <xf numFmtId="166" fontId="0" fillId="0" borderId="0" xfId="0" applyNumberFormat="1" applyFont="1" applyFill="1" applyBorder="1" applyAlignment="1">
      <alignment/>
    </xf>
    <xf numFmtId="9" fontId="0" fillId="0" borderId="0" xfId="59" applyNumberFormat="1" applyFont="1" applyFill="1" applyBorder="1" applyAlignment="1">
      <alignment/>
    </xf>
    <xf numFmtId="0" fontId="0" fillId="0" borderId="0" xfId="0" applyFont="1" applyFill="1" applyBorder="1" applyAlignment="1">
      <alignment horizontal="left"/>
    </xf>
    <xf numFmtId="9" fontId="0" fillId="0" borderId="0" xfId="0" applyNumberFormat="1" applyFont="1" applyFill="1" applyBorder="1" applyAlignment="1">
      <alignment/>
    </xf>
    <xf numFmtId="164" fontId="0" fillId="0" borderId="0" xfId="0" applyNumberFormat="1" applyFont="1" applyFill="1" applyBorder="1" applyAlignment="1">
      <alignment/>
    </xf>
    <xf numFmtId="3" fontId="0" fillId="0" borderId="0" xfId="0" applyNumberFormat="1" applyFont="1" applyFill="1" applyBorder="1" applyAlignment="1">
      <alignment/>
    </xf>
    <xf numFmtId="172" fontId="0" fillId="0" borderId="0" xfId="0" applyNumberFormat="1" applyFont="1" applyFill="1" applyBorder="1" applyAlignment="1">
      <alignment/>
    </xf>
    <xf numFmtId="7" fontId="0" fillId="0" borderId="0" xfId="0" applyNumberFormat="1" applyFont="1" applyFill="1" applyBorder="1" applyAlignment="1">
      <alignment/>
    </xf>
    <xf numFmtId="0" fontId="7" fillId="0" borderId="10" xfId="0" applyFont="1" applyFill="1" applyBorder="1" applyAlignment="1">
      <alignment horizontal="center"/>
    </xf>
    <xf numFmtId="0" fontId="0" fillId="0" borderId="10" xfId="0" applyFont="1" applyFill="1" applyBorder="1" applyAlignment="1">
      <alignment horizontal="left" wrapText="1"/>
    </xf>
    <xf numFmtId="0" fontId="7" fillId="0" borderId="10" xfId="0" applyFont="1" applyFill="1" applyBorder="1" applyAlignment="1">
      <alignment horizontal="left" wrapText="1"/>
    </xf>
    <xf numFmtId="44" fontId="0" fillId="0" borderId="0" xfId="0" applyNumberFormat="1" applyFont="1" applyFill="1" applyBorder="1" applyAlignment="1">
      <alignment/>
    </xf>
    <xf numFmtId="17" fontId="0" fillId="0" borderId="0" xfId="0" applyNumberFormat="1" applyFont="1" applyFill="1" applyBorder="1" applyAlignment="1">
      <alignment horizontal="left" wrapText="1"/>
    </xf>
    <xf numFmtId="0" fontId="0" fillId="0" borderId="0" xfId="0" applyFont="1" applyFill="1" applyBorder="1" applyAlignment="1">
      <alignment horizontal="right"/>
    </xf>
    <xf numFmtId="0" fontId="0" fillId="0" borderId="0" xfId="0" applyFont="1" applyFill="1" applyBorder="1" applyAlignment="1">
      <alignment horizontal="left" vertical="center" wrapText="1"/>
    </xf>
    <xf numFmtId="166" fontId="7" fillId="0" borderId="0" xfId="0" applyNumberFormat="1" applyFont="1" applyFill="1" applyBorder="1" applyAlignment="1">
      <alignment/>
    </xf>
    <xf numFmtId="44" fontId="7" fillId="0" borderId="0" xfId="0" applyNumberFormat="1" applyFont="1" applyFill="1" applyBorder="1" applyAlignment="1">
      <alignment horizontal="centerContinuous"/>
    </xf>
    <xf numFmtId="0" fontId="10" fillId="0" borderId="10" xfId="0" applyFont="1" applyFill="1" applyBorder="1" applyAlignment="1">
      <alignment horizontal="left" wrapText="1"/>
    </xf>
    <xf numFmtId="17" fontId="7" fillId="0" borderId="10" xfId="0" applyNumberFormat="1" applyFont="1" applyFill="1" applyBorder="1" applyAlignment="1">
      <alignment horizontal="left" vertical="center" wrapText="1"/>
    </xf>
    <xf numFmtId="9" fontId="0" fillId="0" borderId="0" xfId="59"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horizontal="center" vertical="center"/>
    </xf>
    <xf numFmtId="0" fontId="0" fillId="0" borderId="10" xfId="0" applyFont="1" applyFill="1" applyBorder="1" applyAlignment="1">
      <alignment horizontal="left" wrapText="1" indent="2"/>
    </xf>
    <xf numFmtId="0" fontId="7" fillId="0" borderId="10" xfId="0" applyFont="1" applyFill="1" applyBorder="1" applyAlignment="1">
      <alignment horizontal="left" wrapText="1" indent="2"/>
    </xf>
    <xf numFmtId="0" fontId="10" fillId="0" borderId="10" xfId="0" applyFont="1" applyFill="1" applyBorder="1" applyAlignment="1">
      <alignment horizontal="left"/>
    </xf>
    <xf numFmtId="0" fontId="7" fillId="0" borderId="10" xfId="0" applyFont="1" applyBorder="1" applyAlignment="1">
      <alignment horizontal="centerContinuous"/>
    </xf>
    <xf numFmtId="0" fontId="11" fillId="0" borderId="0" xfId="0" applyFont="1" applyFill="1" applyBorder="1" applyAlignment="1">
      <alignment/>
    </xf>
    <xf numFmtId="1" fontId="11" fillId="0" borderId="0" xfId="0" applyNumberFormat="1" applyFont="1" applyFill="1" applyBorder="1" applyAlignment="1">
      <alignment/>
    </xf>
    <xf numFmtId="37" fontId="11" fillId="0" borderId="0" xfId="0" applyNumberFormat="1" applyFont="1" applyFill="1" applyBorder="1" applyAlignment="1">
      <alignment/>
    </xf>
    <xf numFmtId="5" fontId="7" fillId="0" borderId="0" xfId="44" applyNumberFormat="1" applyFont="1" applyFill="1" applyBorder="1" applyAlignment="1">
      <alignment horizontal="right"/>
    </xf>
    <xf numFmtId="5" fontId="0" fillId="0" borderId="0" xfId="44" applyNumberFormat="1" applyFont="1" applyFill="1" applyBorder="1" applyAlignment="1">
      <alignment horizontal="right"/>
    </xf>
    <xf numFmtId="166" fontId="0" fillId="0" borderId="0" xfId="44" applyNumberFormat="1" applyFont="1" applyFill="1" applyBorder="1" applyAlignment="1">
      <alignment/>
    </xf>
    <xf numFmtId="5" fontId="0" fillId="0" borderId="0" xfId="44" applyNumberFormat="1" applyFont="1" applyFill="1" applyBorder="1" applyAlignment="1">
      <alignment/>
    </xf>
    <xf numFmtId="5" fontId="0" fillId="0" borderId="0" xfId="0" applyNumberFormat="1" applyFont="1" applyFill="1" applyBorder="1" applyAlignment="1">
      <alignment/>
    </xf>
    <xf numFmtId="17" fontId="0" fillId="0" borderId="0" xfId="0" applyNumberFormat="1" applyFont="1" applyFill="1" applyBorder="1" applyAlignment="1">
      <alignment horizontal="left" indent="2"/>
    </xf>
    <xf numFmtId="17" fontId="7" fillId="0" borderId="0" xfId="0" applyNumberFormat="1" applyFont="1" applyFill="1" applyBorder="1" applyAlignment="1">
      <alignment horizontal="left" wrapText="1"/>
    </xf>
    <xf numFmtId="17" fontId="7" fillId="0" borderId="0" xfId="0" applyNumberFormat="1" applyFont="1" applyFill="1" applyBorder="1" applyAlignment="1">
      <alignment horizontal="left" indent="2"/>
    </xf>
    <xf numFmtId="9" fontId="0" fillId="0" borderId="0" xfId="59" applyFont="1" applyFill="1" applyBorder="1" applyAlignment="1">
      <alignment/>
    </xf>
    <xf numFmtId="0" fontId="0" fillId="0" borderId="10" xfId="0" applyFont="1" applyFill="1" applyBorder="1" applyAlignment="1">
      <alignment horizontal="left" indent="1"/>
    </xf>
    <xf numFmtId="0" fontId="0" fillId="0" borderId="10" xfId="0" applyFont="1" applyFill="1" applyBorder="1" applyAlignment="1">
      <alignment/>
    </xf>
    <xf numFmtId="42" fontId="0" fillId="0" borderId="10" xfId="0" applyNumberFormat="1" applyFont="1" applyFill="1" applyBorder="1" applyAlignment="1">
      <alignment/>
    </xf>
    <xf numFmtId="5" fontId="12" fillId="0" borderId="0" xfId="44" applyNumberFormat="1" applyFont="1" applyFill="1" applyBorder="1" applyAlignment="1">
      <alignment/>
    </xf>
    <xf numFmtId="0" fontId="12" fillId="0" borderId="0" xfId="0" applyFont="1" applyFill="1" applyBorder="1" applyAlignment="1">
      <alignment/>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center" wrapText="1"/>
    </xf>
    <xf numFmtId="0" fontId="13" fillId="0" borderId="0" xfId="0" applyFont="1" applyBorder="1" applyAlignment="1">
      <alignment/>
    </xf>
    <xf numFmtId="0" fontId="0" fillId="0" borderId="0" xfId="0" applyBorder="1" applyAlignment="1">
      <alignment horizontal="right"/>
    </xf>
    <xf numFmtId="0" fontId="0" fillId="0" borderId="0" xfId="0" applyFill="1" applyBorder="1" applyAlignment="1">
      <alignment horizontal="right"/>
    </xf>
    <xf numFmtId="0" fontId="6" fillId="0" borderId="0" xfId="0" applyFont="1" applyFill="1" applyBorder="1" applyAlignment="1">
      <alignment/>
    </xf>
    <xf numFmtId="0" fontId="3" fillId="0" borderId="0" xfId="0" applyFont="1" applyFill="1" applyBorder="1" applyAlignment="1">
      <alignment/>
    </xf>
    <xf numFmtId="0" fontId="7" fillId="0" borderId="10" xfId="0" applyFont="1" applyFill="1" applyBorder="1" applyAlignment="1">
      <alignment horizontal="centerContinuous"/>
    </xf>
    <xf numFmtId="0" fontId="0" fillId="0" borderId="0" xfId="0" applyFont="1" applyFill="1" applyBorder="1" applyAlignment="1">
      <alignment wrapText="1"/>
    </xf>
    <xf numFmtId="0" fontId="7" fillId="0" borderId="0" xfId="0" applyFont="1" applyFill="1" applyBorder="1" applyAlignment="1">
      <alignment horizontal="left"/>
    </xf>
    <xf numFmtId="7" fontId="0" fillId="0" borderId="0" xfId="0" applyNumberFormat="1" applyFont="1" applyFill="1" applyBorder="1" applyAlignment="1">
      <alignment horizontal="left"/>
    </xf>
    <xf numFmtId="0" fontId="0" fillId="0" borderId="10" xfId="0" applyFont="1" applyFill="1" applyBorder="1" applyAlignment="1">
      <alignment horizontal="left" wrapText="1"/>
    </xf>
    <xf numFmtId="17" fontId="0" fillId="0" borderId="10" xfId="0" applyNumberFormat="1" applyFont="1" applyFill="1" applyBorder="1" applyAlignment="1">
      <alignment horizontal="left" wrapText="1"/>
    </xf>
    <xf numFmtId="0" fontId="0" fillId="0" borderId="0" xfId="0" applyFont="1" applyFill="1" applyBorder="1" applyAlignment="1">
      <alignment/>
    </xf>
    <xf numFmtId="0" fontId="0" fillId="0" borderId="10" xfId="0" applyFont="1" applyFill="1" applyBorder="1" applyAlignment="1">
      <alignment horizontal="left" vertical="center" wrapText="1"/>
    </xf>
    <xf numFmtId="17"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xf>
    <xf numFmtId="5" fontId="0" fillId="0" borderId="10" xfId="0" applyNumberFormat="1" applyFont="1" applyFill="1" applyBorder="1" applyAlignment="1">
      <alignment horizontal="right" vertical="center"/>
    </xf>
    <xf numFmtId="17" fontId="0" fillId="0" borderId="10" xfId="0" applyNumberFormat="1" applyFont="1" applyFill="1" applyBorder="1" applyAlignment="1">
      <alignment horizontal="left" vertical="center"/>
    </xf>
    <xf numFmtId="37" fontId="0" fillId="0" borderId="10" xfId="0" applyNumberFormat="1" applyFont="1" applyFill="1" applyBorder="1" applyAlignment="1">
      <alignment horizontal="left" vertical="center"/>
    </xf>
    <xf numFmtId="5" fontId="0" fillId="0" borderId="10" xfId="44" applyNumberFormat="1" applyFont="1" applyFill="1" applyBorder="1" applyAlignment="1">
      <alignment horizontal="right" vertical="center"/>
    </xf>
    <xf numFmtId="170" fontId="0" fillId="0" borderId="1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5" fontId="0" fillId="0" borderId="0" xfId="0" applyNumberFormat="1" applyFont="1" applyFill="1" applyBorder="1" applyAlignment="1">
      <alignment horizontal="right" vertical="center"/>
    </xf>
    <xf numFmtId="42" fontId="0"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left" vertical="top" wrapText="1"/>
    </xf>
    <xf numFmtId="42" fontId="0" fillId="0" borderId="0" xfId="0" applyNumberFormat="1" applyFont="1" applyFill="1" applyBorder="1" applyAlignment="1">
      <alignment/>
    </xf>
    <xf numFmtId="42" fontId="0" fillId="0" borderId="0" xfId="0" applyNumberFormat="1" applyFont="1" applyFill="1" applyBorder="1" applyAlignment="1">
      <alignment horizontal="left"/>
    </xf>
    <xf numFmtId="0" fontId="7" fillId="0" borderId="11" xfId="0" applyFont="1" applyFill="1" applyBorder="1" applyAlignment="1">
      <alignment horizontal="center"/>
    </xf>
    <xf numFmtId="0" fontId="7" fillId="0" borderId="12" xfId="0" applyFont="1" applyFill="1" applyBorder="1" applyAlignment="1">
      <alignment horizontal="center"/>
    </xf>
    <xf numFmtId="173" fontId="7" fillId="0" borderId="10" xfId="0" applyNumberFormat="1" applyFont="1" applyFill="1" applyBorder="1" applyAlignment="1">
      <alignment horizontal="center"/>
    </xf>
    <xf numFmtId="5" fontId="0" fillId="0" borderId="10" xfId="44" applyNumberFormat="1" applyFont="1" applyFill="1" applyBorder="1" applyAlignment="1">
      <alignment/>
    </xf>
    <xf numFmtId="5" fontId="0" fillId="0" borderId="10" xfId="0" applyNumberFormat="1" applyFont="1" applyFill="1" applyBorder="1" applyAlignment="1">
      <alignment/>
    </xf>
    <xf numFmtId="5" fontId="0" fillId="0" borderId="10" xfId="0" applyNumberFormat="1" applyFont="1" applyFill="1" applyBorder="1" applyAlignment="1">
      <alignment/>
    </xf>
    <xf numFmtId="165" fontId="0" fillId="0" borderId="10" xfId="0" applyNumberFormat="1" applyFont="1" applyFill="1" applyBorder="1" applyAlignment="1">
      <alignment horizontal="right"/>
    </xf>
    <xf numFmtId="165" fontId="0" fillId="0" borderId="0" xfId="0" applyNumberFormat="1" applyFont="1" applyFill="1" applyBorder="1" applyAlignment="1">
      <alignment horizontal="right"/>
    </xf>
    <xf numFmtId="165" fontId="0" fillId="0" borderId="10" xfId="42" applyNumberFormat="1" applyFont="1" applyFill="1" applyBorder="1" applyAlignment="1">
      <alignment horizontal="right"/>
    </xf>
    <xf numFmtId="165" fontId="0" fillId="0" borderId="0" xfId="42" applyNumberFormat="1" applyFont="1" applyFill="1" applyBorder="1" applyAlignment="1">
      <alignment horizontal="right"/>
    </xf>
    <xf numFmtId="7" fontId="0" fillId="0" borderId="0" xfId="0" applyNumberFormat="1" applyFont="1" applyFill="1" applyBorder="1" applyAlignment="1">
      <alignment horizontal="center"/>
    </xf>
    <xf numFmtId="168" fontId="0" fillId="0" borderId="0" xfId="0" applyNumberFormat="1" applyFont="1" applyFill="1" applyBorder="1" applyAlignment="1">
      <alignment horizontal="center"/>
    </xf>
    <xf numFmtId="0" fontId="0" fillId="0" borderId="10" xfId="0" applyFont="1" applyFill="1" applyBorder="1" applyAlignment="1">
      <alignment horizontal="centerContinuous"/>
    </xf>
    <xf numFmtId="0" fontId="7" fillId="0" borderId="10" xfId="0" applyFont="1" applyFill="1" applyBorder="1" applyAlignment="1">
      <alignment/>
    </xf>
    <xf numFmtId="0" fontId="7" fillId="0" borderId="10" xfId="0" applyFont="1" applyFill="1" applyBorder="1" applyAlignment="1">
      <alignment horizontal="left"/>
    </xf>
    <xf numFmtId="0" fontId="0" fillId="0" borderId="10" xfId="0" applyFont="1" applyFill="1" applyBorder="1" applyAlignment="1">
      <alignment horizontal="left"/>
    </xf>
    <xf numFmtId="5" fontId="0" fillId="0" borderId="10" xfId="44" applyNumberFormat="1" applyFont="1" applyFill="1" applyBorder="1" applyAlignment="1">
      <alignment/>
    </xf>
    <xf numFmtId="166" fontId="0" fillId="0" borderId="0" xfId="44" applyNumberFormat="1" applyFont="1" applyFill="1" applyBorder="1" applyAlignment="1">
      <alignment/>
    </xf>
    <xf numFmtId="165" fontId="0" fillId="0" borderId="10" xfId="42" applyNumberFormat="1" applyFont="1" applyFill="1" applyBorder="1" applyAlignment="1">
      <alignment/>
    </xf>
    <xf numFmtId="165" fontId="0" fillId="0" borderId="0" xfId="0" applyNumberFormat="1" applyFont="1" applyFill="1" applyBorder="1" applyAlignment="1">
      <alignment/>
    </xf>
    <xf numFmtId="165" fontId="0" fillId="0" borderId="10" xfId="0" applyNumberFormat="1" applyFont="1" applyFill="1" applyBorder="1" applyAlignment="1">
      <alignment horizontal="centerContinuous"/>
    </xf>
    <xf numFmtId="0" fontId="0" fillId="0" borderId="13" xfId="0" applyFont="1" applyFill="1" applyBorder="1" applyAlignment="1">
      <alignment horizontal="centerContinuous"/>
    </xf>
    <xf numFmtId="167" fontId="0" fillId="0" borderId="13" xfId="0" applyNumberFormat="1" applyFont="1" applyFill="1" applyBorder="1" applyAlignment="1">
      <alignment horizontal="centerContinuous"/>
    </xf>
    <xf numFmtId="0" fontId="0" fillId="0" borderId="10" xfId="0" applyFont="1" applyFill="1" applyBorder="1" applyAlignment="1">
      <alignment horizontal="center"/>
    </xf>
    <xf numFmtId="0" fontId="0" fillId="0" borderId="11" xfId="0" applyFont="1" applyFill="1" applyBorder="1" applyAlignment="1">
      <alignment/>
    </xf>
    <xf numFmtId="0" fontId="7" fillId="0" borderId="14" xfId="0" applyFont="1" applyFill="1" applyBorder="1" applyAlignment="1">
      <alignment horizontal="centerContinuous"/>
    </xf>
    <xf numFmtId="0" fontId="7" fillId="0" borderId="15" xfId="0" applyFont="1" applyFill="1" applyBorder="1" applyAlignment="1">
      <alignment horizontal="centerContinuous"/>
    </xf>
    <xf numFmtId="0" fontId="7" fillId="0" borderId="12" xfId="0" applyFont="1" applyFill="1" applyBorder="1" applyAlignment="1">
      <alignment/>
    </xf>
    <xf numFmtId="0" fontId="7" fillId="0" borderId="16" xfId="0" applyFont="1" applyFill="1" applyBorder="1" applyAlignment="1">
      <alignment horizontal="center"/>
    </xf>
    <xf numFmtId="0" fontId="7" fillId="0" borderId="17" xfId="0" applyFont="1" applyFill="1" applyBorder="1" applyAlignment="1">
      <alignment horizontal="center"/>
    </xf>
    <xf numFmtId="0" fontId="0" fillId="0" borderId="11" xfId="0" applyFont="1" applyFill="1" applyBorder="1" applyAlignment="1">
      <alignment horizontal="center" wrapText="1"/>
    </xf>
    <xf numFmtId="165" fontId="0" fillId="0" borderId="16" xfId="42" applyNumberFormat="1" applyFont="1" applyFill="1" applyBorder="1" applyAlignment="1">
      <alignment horizontal="right"/>
    </xf>
    <xf numFmtId="5" fontId="0" fillId="0" borderId="17" xfId="44" applyNumberFormat="1" applyFont="1" applyFill="1" applyBorder="1" applyAlignment="1">
      <alignment horizontal="right"/>
    </xf>
    <xf numFmtId="7" fontId="0" fillId="0" borderId="12" xfId="42" applyNumberFormat="1" applyFont="1" applyFill="1" applyBorder="1" applyAlignment="1">
      <alignment horizontal="center" wrapText="1"/>
    </xf>
    <xf numFmtId="0" fontId="0" fillId="0" borderId="11" xfId="0" applyFont="1" applyFill="1" applyBorder="1" applyAlignment="1">
      <alignment horizontal="center"/>
    </xf>
    <xf numFmtId="165" fontId="0" fillId="0" borderId="16" xfId="42" applyNumberFormat="1" applyFont="1" applyFill="1" applyBorder="1" applyAlignment="1">
      <alignment horizontal="center"/>
    </xf>
    <xf numFmtId="5" fontId="0" fillId="0" borderId="17" xfId="42" applyNumberFormat="1" applyFont="1" applyFill="1" applyBorder="1" applyAlignment="1">
      <alignment horizontal="center" wrapText="1"/>
    </xf>
    <xf numFmtId="0" fontId="0" fillId="0" borderId="12" xfId="0" applyFont="1" applyFill="1" applyBorder="1" applyAlignment="1">
      <alignment horizontal="center"/>
    </xf>
    <xf numFmtId="0" fontId="0" fillId="0" borderId="10" xfId="0" applyFont="1" applyFill="1" applyBorder="1" applyAlignment="1">
      <alignment horizontal="center" wrapText="1"/>
    </xf>
    <xf numFmtId="168" fontId="0" fillId="0" borderId="10" xfId="0" applyNumberFormat="1" applyFont="1" applyFill="1" applyBorder="1" applyAlignment="1">
      <alignment horizontal="center"/>
    </xf>
    <xf numFmtId="166" fontId="0" fillId="0" borderId="0" xfId="0" applyNumberFormat="1" applyFont="1" applyFill="1" applyBorder="1" applyAlignment="1">
      <alignment/>
    </xf>
    <xf numFmtId="37" fontId="0" fillId="0" borderId="0" xfId="0" applyNumberFormat="1" applyFont="1" applyFill="1" applyBorder="1" applyAlignment="1">
      <alignment horizontal="right"/>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5" fontId="0" fillId="0" borderId="0" xfId="44" applyNumberFormat="1" applyFont="1" applyFill="1" applyBorder="1" applyAlignment="1">
      <alignment horizontal="right"/>
    </xf>
    <xf numFmtId="7" fontId="0" fillId="0" borderId="0" xfId="42" applyNumberFormat="1" applyFont="1" applyFill="1" applyBorder="1" applyAlignment="1">
      <alignment horizontal="center" wrapText="1"/>
    </xf>
    <xf numFmtId="165" fontId="0" fillId="0" borderId="0" xfId="42" applyNumberFormat="1" applyFont="1" applyFill="1" applyBorder="1" applyAlignment="1">
      <alignment horizontal="center"/>
    </xf>
    <xf numFmtId="5" fontId="0" fillId="0" borderId="0" xfId="42" applyNumberFormat="1" applyFont="1" applyFill="1" applyBorder="1" applyAlignment="1">
      <alignment horizontal="center" wrapText="1"/>
    </xf>
    <xf numFmtId="165" fontId="0" fillId="0" borderId="10" xfId="42" applyNumberFormat="1" applyFont="1" applyFill="1" applyBorder="1" applyAlignment="1">
      <alignment horizontal="right" wrapText="1"/>
    </xf>
    <xf numFmtId="10" fontId="0" fillId="0" borderId="0" xfId="59" applyNumberFormat="1" applyFont="1" applyFill="1" applyBorder="1" applyAlignment="1">
      <alignment/>
    </xf>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5" fillId="0" borderId="0" xfId="0" applyFont="1" applyFill="1" applyBorder="1" applyAlignment="1">
      <alignment horizontal="centerContinuous"/>
    </xf>
    <xf numFmtId="166" fontId="6" fillId="0" borderId="0" xfId="0" applyNumberFormat="1" applyFont="1" applyFill="1" applyBorder="1" applyAlignment="1">
      <alignment/>
    </xf>
    <xf numFmtId="166" fontId="6" fillId="0" borderId="0" xfId="0" applyNumberFormat="1" applyFont="1" applyFill="1" applyBorder="1" applyAlignment="1">
      <alignment/>
    </xf>
    <xf numFmtId="164" fontId="6" fillId="0" borderId="0" xfId="0" applyNumberFormat="1" applyFont="1" applyFill="1" applyBorder="1" applyAlignment="1">
      <alignment/>
    </xf>
    <xf numFmtId="5" fontId="7" fillId="0" borderId="10" xfId="44" applyNumberFormat="1" applyFont="1" applyFill="1" applyBorder="1" applyAlignment="1">
      <alignment horizontal="right"/>
    </xf>
    <xf numFmtId="0" fontId="7" fillId="0" borderId="10" xfId="0" applyFont="1" applyFill="1" applyBorder="1" applyAlignment="1">
      <alignment horizontal="left" vertical="center" wrapText="1"/>
    </xf>
    <xf numFmtId="5" fontId="7" fillId="0" borderId="10" xfId="44" applyNumberFormat="1" applyFont="1" applyFill="1" applyBorder="1" applyAlignment="1">
      <alignment horizontal="right" vertical="center"/>
    </xf>
    <xf numFmtId="5" fontId="0" fillId="0" borderId="10" xfId="44" applyNumberFormat="1" applyFont="1" applyFill="1" applyBorder="1" applyAlignment="1">
      <alignment horizontal="right"/>
    </xf>
    <xf numFmtId="166" fontId="0" fillId="0" borderId="10" xfId="0" applyNumberFormat="1" applyFont="1" applyFill="1" applyBorder="1" applyAlignment="1">
      <alignment horizontal="right"/>
    </xf>
    <xf numFmtId="17" fontId="7" fillId="0" borderId="10" xfId="0" applyNumberFormat="1" applyFont="1" applyFill="1" applyBorder="1" applyAlignment="1">
      <alignment horizontal="center"/>
    </xf>
    <xf numFmtId="42" fontId="7" fillId="0" borderId="10" xfId="0" applyNumberFormat="1" applyFont="1" applyFill="1" applyBorder="1" applyAlignment="1">
      <alignment horizontal="center" wrapText="1"/>
    </xf>
    <xf numFmtId="0" fontId="7"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left" wrapText="1" indent="1"/>
    </xf>
    <xf numFmtId="0" fontId="0" fillId="0" borderId="10" xfId="0" applyNumberFormat="1" applyFont="1" applyFill="1" applyBorder="1" applyAlignment="1">
      <alignment horizontal="left" wrapText="1"/>
    </xf>
    <xf numFmtId="166" fontId="0" fillId="0" borderId="10" xfId="44" applyNumberFormat="1" applyFont="1" applyFill="1" applyBorder="1" applyAlignment="1">
      <alignment horizontal="center"/>
    </xf>
    <xf numFmtId="166" fontId="0" fillId="0" borderId="10" xfId="0" applyNumberFormat="1" applyFont="1" applyFill="1" applyBorder="1" applyAlignment="1">
      <alignment horizontal="center"/>
    </xf>
    <xf numFmtId="166" fontId="0" fillId="0" borderId="10" xfId="0" applyNumberFormat="1" applyFont="1" applyFill="1" applyBorder="1" applyAlignment="1">
      <alignment horizontal="center" wrapText="1"/>
    </xf>
    <xf numFmtId="166" fontId="0" fillId="0" borderId="10" xfId="44" applyNumberFormat="1" applyFont="1" applyFill="1" applyBorder="1" applyAlignment="1">
      <alignment horizontal="center" wrapText="1"/>
    </xf>
    <xf numFmtId="0" fontId="0" fillId="0" borderId="10" xfId="0" applyFont="1" applyFill="1" applyBorder="1" applyAlignment="1">
      <alignment horizontal="center" vertical="center"/>
    </xf>
    <xf numFmtId="9" fontId="0" fillId="0" borderId="10" xfId="59" applyFont="1" applyFill="1" applyBorder="1" applyAlignment="1">
      <alignment horizontal="center"/>
    </xf>
    <xf numFmtId="1" fontId="0" fillId="0" borderId="10" xfId="59" applyNumberFormat="1" applyFont="1" applyFill="1" applyBorder="1" applyAlignment="1">
      <alignment horizontal="center"/>
    </xf>
    <xf numFmtId="0" fontId="0" fillId="0" borderId="0" xfId="0" applyFont="1" applyFill="1" applyBorder="1" applyAlignment="1">
      <alignment horizontal="center" vertical="center"/>
    </xf>
    <xf numFmtId="9" fontId="0" fillId="0" borderId="0" xfId="59" applyFont="1" applyFill="1" applyBorder="1" applyAlignment="1">
      <alignment horizontal="center"/>
    </xf>
    <xf numFmtId="9" fontId="0" fillId="0" borderId="0" xfId="59" applyFont="1" applyFill="1" applyBorder="1" applyAlignment="1">
      <alignment/>
    </xf>
    <xf numFmtId="179" fontId="0" fillId="0" borderId="10" xfId="0" applyNumberFormat="1" applyFont="1" applyFill="1" applyBorder="1" applyAlignment="1">
      <alignment horizontal="left" wrapText="1"/>
    </xf>
    <xf numFmtId="165" fontId="0" fillId="0" borderId="18" xfId="42" applyNumberFormat="1" applyFont="1" applyFill="1" applyBorder="1" applyAlignment="1">
      <alignment horizontal="right"/>
    </xf>
    <xf numFmtId="5" fontId="0" fillId="0" borderId="19" xfId="44" applyNumberFormat="1" applyFont="1" applyFill="1" applyBorder="1" applyAlignment="1">
      <alignment horizontal="right"/>
    </xf>
    <xf numFmtId="165" fontId="0" fillId="0" borderId="18" xfId="42" applyNumberFormat="1" applyFont="1" applyFill="1" applyBorder="1" applyAlignment="1">
      <alignment horizontal="center"/>
    </xf>
    <xf numFmtId="5" fontId="0" fillId="0" borderId="19" xfId="42" applyNumberFormat="1" applyFont="1" applyFill="1" applyBorder="1" applyAlignment="1">
      <alignment horizontal="center" wrapText="1"/>
    </xf>
    <xf numFmtId="165" fontId="0" fillId="0" borderId="20" xfId="42" applyNumberFormat="1" applyFont="1" applyFill="1" applyBorder="1" applyAlignment="1">
      <alignment horizontal="right"/>
    </xf>
    <xf numFmtId="5" fontId="0" fillId="0" borderId="21" xfId="44" applyNumberFormat="1" applyFont="1" applyFill="1" applyBorder="1" applyAlignment="1">
      <alignment horizontal="right"/>
    </xf>
    <xf numFmtId="165" fontId="0" fillId="0" borderId="20" xfId="42" applyNumberFormat="1" applyFont="1" applyFill="1" applyBorder="1" applyAlignment="1">
      <alignment horizontal="center"/>
    </xf>
    <xf numFmtId="5" fontId="0" fillId="0" borderId="21" xfId="42" applyNumberFormat="1" applyFont="1" applyFill="1" applyBorder="1" applyAlignment="1">
      <alignment horizontal="center" wrapText="1"/>
    </xf>
    <xf numFmtId="5" fontId="0" fillId="0" borderId="0" xfId="59" applyNumberFormat="1" applyFont="1" applyFill="1" applyBorder="1" applyAlignment="1">
      <alignment/>
    </xf>
    <xf numFmtId="5" fontId="7" fillId="0" borderId="10" xfId="0" applyNumberFormat="1" applyFont="1" applyFill="1" applyBorder="1" applyAlignment="1">
      <alignment horizontal="right" vertical="center"/>
    </xf>
    <xf numFmtId="0" fontId="0" fillId="0" borderId="0" xfId="0" applyFont="1" applyFill="1" applyBorder="1" applyAlignment="1">
      <alignment/>
    </xf>
    <xf numFmtId="17" fontId="0" fillId="0" borderId="0" xfId="0" applyNumberFormat="1"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12" xfId="0" applyFont="1" applyFill="1" applyBorder="1" applyAlignment="1">
      <alignment/>
    </xf>
    <xf numFmtId="0" fontId="7" fillId="0" borderId="10"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left" indent="2"/>
    </xf>
    <xf numFmtId="0" fontId="0" fillId="0" borderId="23" xfId="0" applyFont="1" applyFill="1" applyBorder="1" applyAlignment="1">
      <alignment horizontal="left" indent="2"/>
    </xf>
    <xf numFmtId="0" fontId="0" fillId="0" borderId="12" xfId="0" applyFont="1" applyFill="1" applyBorder="1" applyAlignment="1">
      <alignment horizontal="left" indent="2"/>
    </xf>
    <xf numFmtId="0" fontId="7" fillId="0" borderId="11" xfId="0" applyFont="1" applyFill="1" applyBorder="1" applyAlignment="1">
      <alignment horizontal="left"/>
    </xf>
    <xf numFmtId="0" fontId="7" fillId="0" borderId="23" xfId="0" applyFont="1" applyFill="1" applyBorder="1" applyAlignment="1">
      <alignment horizontal="left"/>
    </xf>
    <xf numFmtId="0" fontId="7" fillId="0" borderId="12" xfId="0" applyFont="1" applyFill="1" applyBorder="1" applyAlignment="1">
      <alignment horizontal="left"/>
    </xf>
    <xf numFmtId="0" fontId="0" fillId="0" borderId="11" xfId="0" applyFont="1" applyFill="1" applyBorder="1" applyAlignment="1">
      <alignment horizontal="left" wrapText="1" indent="2"/>
    </xf>
    <xf numFmtId="0" fontId="0" fillId="0" borderId="23" xfId="0" applyFont="1" applyFill="1" applyBorder="1" applyAlignment="1">
      <alignment horizontal="left" wrapText="1" indent="2"/>
    </xf>
    <xf numFmtId="0" fontId="0" fillId="0" borderId="12" xfId="0" applyFont="1" applyFill="1" applyBorder="1" applyAlignment="1">
      <alignment horizontal="left" wrapText="1" indent="2"/>
    </xf>
    <xf numFmtId="0" fontId="7" fillId="0" borderId="10" xfId="0" applyFont="1" applyFill="1" applyBorder="1" applyAlignment="1">
      <alignment horizontal="center" vertical="center"/>
    </xf>
    <xf numFmtId="0" fontId="7" fillId="0" borderId="11" xfId="0" applyFont="1" applyFill="1" applyBorder="1" applyAlignment="1">
      <alignment horizontal="center"/>
    </xf>
    <xf numFmtId="0" fontId="7" fillId="0" borderId="23" xfId="0" applyFont="1" applyFill="1" applyBorder="1" applyAlignment="1">
      <alignment horizontal="center"/>
    </xf>
    <xf numFmtId="0" fontId="7" fillId="0" borderId="12" xfId="0" applyFont="1" applyFill="1" applyBorder="1" applyAlignment="1">
      <alignment horizontal="center"/>
    </xf>
    <xf numFmtId="0" fontId="0" fillId="0" borderId="11" xfId="0" applyFont="1" applyFill="1" applyBorder="1" applyAlignment="1">
      <alignment horizontal="left" wrapText="1" indent="2"/>
    </xf>
    <xf numFmtId="0" fontId="0" fillId="0" borderId="11" xfId="0" applyFont="1" applyFill="1" applyBorder="1" applyAlignment="1">
      <alignment horizontal="left" indent="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B45"/>
  <sheetViews>
    <sheetView showGridLines="0" tabSelected="1" zoomScale="85" zoomScaleNormal="85" zoomScalePageLayoutView="0" workbookViewId="0" topLeftCell="A1">
      <selection activeCell="B1" sqref="B1"/>
    </sheetView>
  </sheetViews>
  <sheetFormatPr defaultColWidth="8.8515625" defaultRowHeight="12.75"/>
  <cols>
    <col min="1" max="1" width="32.140625" style="65" customWidth="1"/>
    <col min="2" max="14" width="20.00390625" style="3" customWidth="1"/>
    <col min="15" max="15" width="14.28125" style="3" bestFit="1" customWidth="1"/>
    <col min="16" max="16" width="9.421875" style="3" bestFit="1" customWidth="1"/>
    <col min="17" max="16384" width="8.8515625" style="3" customWidth="1"/>
  </cols>
  <sheetData>
    <row r="1" spans="1:14" ht="12.75">
      <c r="A1" s="66" t="s">
        <v>15</v>
      </c>
      <c r="B1" s="2"/>
      <c r="C1" s="2"/>
      <c r="D1" s="2"/>
      <c r="E1" s="2"/>
      <c r="F1" s="2"/>
      <c r="G1" s="2"/>
      <c r="H1" s="2"/>
      <c r="I1" s="2"/>
      <c r="J1" s="2"/>
      <c r="K1" s="2"/>
      <c r="L1" s="2"/>
      <c r="M1" s="2"/>
      <c r="N1" s="2"/>
    </row>
    <row r="2" spans="1:14" ht="12.75">
      <c r="A2" s="66" t="s">
        <v>128</v>
      </c>
      <c r="B2" s="12"/>
      <c r="C2" s="12"/>
      <c r="D2" s="2"/>
      <c r="E2" s="2"/>
      <c r="F2" s="2"/>
      <c r="G2" s="2"/>
      <c r="H2" s="2"/>
      <c r="I2" s="2"/>
      <c r="J2" s="2"/>
      <c r="K2" s="2"/>
      <c r="L2" s="2"/>
      <c r="M2" s="2"/>
      <c r="N2" s="2"/>
    </row>
    <row r="3" spans="1:14" ht="12.75">
      <c r="A3" s="66" t="s">
        <v>148</v>
      </c>
      <c r="B3" s="2"/>
      <c r="C3" s="2"/>
      <c r="D3" s="2"/>
      <c r="E3" s="2"/>
      <c r="F3" s="2"/>
      <c r="G3" s="2"/>
      <c r="H3" s="2"/>
      <c r="I3" s="2"/>
      <c r="J3" s="2"/>
      <c r="K3" s="2"/>
      <c r="L3" s="2"/>
      <c r="M3" s="2"/>
      <c r="N3" s="2"/>
    </row>
    <row r="4" spans="1:14" ht="12.75">
      <c r="A4" s="66"/>
      <c r="B4" s="2"/>
      <c r="C4" s="2"/>
      <c r="D4" s="2"/>
      <c r="E4" s="2"/>
      <c r="F4" s="2"/>
      <c r="G4" s="2"/>
      <c r="H4" s="2"/>
      <c r="I4" s="2"/>
      <c r="J4" s="2"/>
      <c r="K4" s="2"/>
      <c r="L4" s="2"/>
      <c r="M4" s="2"/>
      <c r="N4" s="2"/>
    </row>
    <row r="5" spans="1:14" ht="16.5" customHeight="1">
      <c r="A5" s="103" t="s">
        <v>72</v>
      </c>
      <c r="B5" s="101"/>
      <c r="C5" s="101"/>
      <c r="D5" s="101"/>
      <c r="E5" s="101"/>
      <c r="F5" s="101"/>
      <c r="G5" s="101"/>
      <c r="H5" s="101"/>
      <c r="I5" s="101"/>
      <c r="J5" s="101"/>
      <c r="K5" s="101"/>
      <c r="L5" s="101"/>
      <c r="M5" s="101"/>
      <c r="N5" s="101"/>
    </row>
    <row r="6" spans="1:15" ht="16.5" customHeight="1">
      <c r="A6" s="103"/>
      <c r="B6" s="52"/>
      <c r="C6" s="52"/>
      <c r="D6" s="52"/>
      <c r="E6" s="52"/>
      <c r="F6" s="52"/>
      <c r="G6" s="52"/>
      <c r="H6" s="52"/>
      <c r="I6" s="52"/>
      <c r="J6" s="52"/>
      <c r="K6" s="52"/>
      <c r="L6" s="52"/>
      <c r="M6" s="52"/>
      <c r="N6" s="52"/>
      <c r="O6" s="13"/>
    </row>
    <row r="7" spans="1:14" ht="16.5" customHeight="1">
      <c r="A7" s="104"/>
      <c r="B7" s="91">
        <v>39814</v>
      </c>
      <c r="C7" s="91">
        <v>39845</v>
      </c>
      <c r="D7" s="91">
        <v>39873</v>
      </c>
      <c r="E7" s="91">
        <v>39904</v>
      </c>
      <c r="F7" s="91">
        <v>39934</v>
      </c>
      <c r="G7" s="91">
        <v>39965</v>
      </c>
      <c r="H7" s="91">
        <v>39995</v>
      </c>
      <c r="I7" s="91">
        <v>40026</v>
      </c>
      <c r="J7" s="91">
        <v>40057</v>
      </c>
      <c r="K7" s="91">
        <v>40087</v>
      </c>
      <c r="L7" s="91">
        <v>40118</v>
      </c>
      <c r="M7" s="91">
        <v>40148</v>
      </c>
      <c r="N7" s="21" t="s">
        <v>16</v>
      </c>
    </row>
    <row r="8" spans="1:28" ht="16.5" customHeight="1">
      <c r="A8" s="103" t="s">
        <v>129</v>
      </c>
      <c r="B8" s="93">
        <v>199538.80000000002</v>
      </c>
      <c r="C8" s="93">
        <v>198496.16000000003</v>
      </c>
      <c r="D8" s="93">
        <v>198957.19999999998</v>
      </c>
      <c r="E8" s="93">
        <v>200318.97000000003</v>
      </c>
      <c r="F8" s="93">
        <v>201729.05</v>
      </c>
      <c r="G8" s="93">
        <v>203886.82</v>
      </c>
      <c r="H8" s="93">
        <v>204962.35000000003</v>
      </c>
      <c r="I8" s="93">
        <v>203671.13999999998</v>
      </c>
      <c r="J8" s="93">
        <v>204742.63</v>
      </c>
      <c r="K8" s="93">
        <v>224103.37</v>
      </c>
      <c r="L8" s="93">
        <v>213633.75</v>
      </c>
      <c r="M8" s="93">
        <v>208612.86</v>
      </c>
      <c r="N8" s="92">
        <f>SUM(B8:M8)</f>
        <v>2462653.1</v>
      </c>
      <c r="P8" s="175"/>
      <c r="Q8" s="175"/>
      <c r="R8" s="175"/>
      <c r="S8" s="175"/>
      <c r="T8" s="175"/>
      <c r="U8" s="175"/>
      <c r="V8" s="175"/>
      <c r="W8" s="175"/>
      <c r="X8" s="175"/>
      <c r="Y8" s="175"/>
      <c r="Z8" s="175"/>
      <c r="AA8" s="175"/>
      <c r="AB8" s="175"/>
    </row>
    <row r="9" spans="1:16" ht="16.5" customHeight="1">
      <c r="A9" s="104"/>
      <c r="B9" s="92"/>
      <c r="C9" s="92"/>
      <c r="D9" s="92"/>
      <c r="E9" s="92"/>
      <c r="F9" s="92"/>
      <c r="G9" s="92"/>
      <c r="H9" s="92"/>
      <c r="I9" s="92"/>
      <c r="J9" s="92"/>
      <c r="K9" s="92"/>
      <c r="L9" s="92"/>
      <c r="M9" s="92"/>
      <c r="N9" s="92"/>
      <c r="O9" s="13"/>
      <c r="P9" s="16"/>
    </row>
    <row r="10" spans="1:16" ht="25.5">
      <c r="A10" s="23" t="s">
        <v>133</v>
      </c>
      <c r="B10" s="92">
        <v>67875</v>
      </c>
      <c r="C10" s="92">
        <v>0</v>
      </c>
      <c r="D10" s="92">
        <v>33243.75</v>
      </c>
      <c r="E10" s="92">
        <v>0</v>
      </c>
      <c r="F10" s="92">
        <v>332650.26</v>
      </c>
      <c r="G10" s="92">
        <v>0</v>
      </c>
      <c r="H10" s="92">
        <v>0</v>
      </c>
      <c r="I10" s="92">
        <v>281430.51</v>
      </c>
      <c r="J10" s="92">
        <v>59838.75</v>
      </c>
      <c r="K10" s="92">
        <v>218844.35</v>
      </c>
      <c r="L10" s="92">
        <v>107835</v>
      </c>
      <c r="M10" s="92">
        <v>138900</v>
      </c>
      <c r="N10" s="92">
        <f>SUM(B10:M10)</f>
        <v>1240617.62</v>
      </c>
      <c r="P10" s="14"/>
    </row>
    <row r="11" spans="1:16" ht="16.5" customHeight="1">
      <c r="A11" s="104"/>
      <c r="B11" s="92"/>
      <c r="C11" s="92"/>
      <c r="D11" s="92"/>
      <c r="E11" s="92"/>
      <c r="F11" s="92"/>
      <c r="G11" s="92"/>
      <c r="H11" s="92"/>
      <c r="I11" s="92"/>
      <c r="J11" s="92"/>
      <c r="K11" s="93"/>
      <c r="L11" s="93"/>
      <c r="M11" s="93"/>
      <c r="N11" s="94"/>
      <c r="P11" s="16"/>
    </row>
    <row r="12" spans="1:16" ht="16.5" customHeight="1">
      <c r="A12" s="103" t="s">
        <v>295</v>
      </c>
      <c r="B12" s="94"/>
      <c r="C12" s="94"/>
      <c r="D12" s="94"/>
      <c r="E12" s="94"/>
      <c r="F12" s="94"/>
      <c r="G12" s="94"/>
      <c r="H12" s="94"/>
      <c r="I12" s="94"/>
      <c r="J12" s="94"/>
      <c r="K12" s="94"/>
      <c r="L12" s="94"/>
      <c r="M12" s="94"/>
      <c r="N12" s="94"/>
      <c r="P12" s="16"/>
    </row>
    <row r="13" spans="1:16" ht="16.5" customHeight="1">
      <c r="A13" s="104" t="s">
        <v>17</v>
      </c>
      <c r="B13" s="94">
        <v>1617.92</v>
      </c>
      <c r="C13" s="94">
        <v>22743.02</v>
      </c>
      <c r="D13" s="94">
        <v>11750.300000000001</v>
      </c>
      <c r="E13" s="94">
        <v>8335.839999999998</v>
      </c>
      <c r="F13" s="94">
        <v>42510.72</v>
      </c>
      <c r="G13" s="94">
        <v>13661.87</v>
      </c>
      <c r="H13" s="94">
        <v>16313.46</v>
      </c>
      <c r="I13" s="94">
        <v>15372.24</v>
      </c>
      <c r="J13" s="94">
        <v>18328.45</v>
      </c>
      <c r="K13" s="94">
        <v>26529.97</v>
      </c>
      <c r="L13" s="94">
        <v>25407.730000000003</v>
      </c>
      <c r="M13" s="94">
        <v>34135.24</v>
      </c>
      <c r="N13" s="92">
        <f>SUM(B13:M13)</f>
        <v>236706.76</v>
      </c>
      <c r="P13" s="16"/>
    </row>
    <row r="14" spans="1:16" ht="16.5" customHeight="1">
      <c r="A14" s="104" t="s">
        <v>130</v>
      </c>
      <c r="B14" s="94">
        <v>0</v>
      </c>
      <c r="C14" s="94">
        <v>0</v>
      </c>
      <c r="D14" s="94">
        <v>1000</v>
      </c>
      <c r="E14" s="94">
        <v>2676.53</v>
      </c>
      <c r="F14" s="94">
        <v>0</v>
      </c>
      <c r="G14" s="94">
        <v>8480.03</v>
      </c>
      <c r="H14" s="94">
        <v>11371.12</v>
      </c>
      <c r="I14" s="94">
        <v>13246.58</v>
      </c>
      <c r="J14" s="94">
        <v>14859.81</v>
      </c>
      <c r="K14" s="94">
        <v>25926.33</v>
      </c>
      <c r="L14" s="94">
        <v>2705.94</v>
      </c>
      <c r="M14" s="94">
        <v>18613.57</v>
      </c>
      <c r="N14" s="92">
        <f aca="true" t="shared" si="0" ref="N14:N19">SUM(B14:M14)</f>
        <v>98879.91</v>
      </c>
      <c r="P14" s="14"/>
    </row>
    <row r="15" spans="1:16" ht="16.5" customHeight="1">
      <c r="A15" s="104" t="s">
        <v>131</v>
      </c>
      <c r="B15" s="94">
        <v>4937</v>
      </c>
      <c r="C15" s="94">
        <v>4937</v>
      </c>
      <c r="D15" s="94">
        <v>4941.95</v>
      </c>
      <c r="E15" s="94">
        <v>5004.83</v>
      </c>
      <c r="F15" s="94">
        <v>4937</v>
      </c>
      <c r="G15" s="94">
        <v>4937</v>
      </c>
      <c r="H15" s="94">
        <v>4952.82</v>
      </c>
      <c r="I15" s="94">
        <v>4941.92</v>
      </c>
      <c r="J15" s="94">
        <v>4937</v>
      </c>
      <c r="K15" s="94">
        <v>4937</v>
      </c>
      <c r="L15" s="94">
        <v>4941.98</v>
      </c>
      <c r="M15" s="94">
        <v>4978.43</v>
      </c>
      <c r="N15" s="92">
        <f t="shared" si="0"/>
        <v>59383.93</v>
      </c>
      <c r="P15" s="14"/>
    </row>
    <row r="16" spans="1:16" ht="16.5" customHeight="1">
      <c r="A16" s="104" t="s">
        <v>20</v>
      </c>
      <c r="B16" s="94">
        <v>5030.47</v>
      </c>
      <c r="C16" s="94">
        <v>4684.86</v>
      </c>
      <c r="D16" s="94">
        <v>7189.01</v>
      </c>
      <c r="E16" s="94">
        <v>4903.4</v>
      </c>
      <c r="F16" s="94">
        <v>6583.59</v>
      </c>
      <c r="G16" s="94">
        <v>7719.02</v>
      </c>
      <c r="H16" s="94">
        <v>8230.289999999999</v>
      </c>
      <c r="I16" s="94">
        <v>8194.06</v>
      </c>
      <c r="J16" s="94">
        <v>4782.87</v>
      </c>
      <c r="K16" s="94">
        <v>5651.69</v>
      </c>
      <c r="L16" s="94">
        <v>6283.570000000001</v>
      </c>
      <c r="M16" s="94">
        <v>5799.49</v>
      </c>
      <c r="N16" s="92">
        <f t="shared" si="0"/>
        <v>75052.32</v>
      </c>
      <c r="P16" s="14"/>
    </row>
    <row r="17" spans="1:16" ht="16.5" customHeight="1">
      <c r="A17" s="104" t="s">
        <v>132</v>
      </c>
      <c r="B17" s="94">
        <v>0</v>
      </c>
      <c r="C17" s="94">
        <v>0</v>
      </c>
      <c r="D17" s="94">
        <v>0</v>
      </c>
      <c r="E17" s="94">
        <v>0</v>
      </c>
      <c r="F17" s="94">
        <v>9.26</v>
      </c>
      <c r="G17" s="94">
        <v>36.35</v>
      </c>
      <c r="H17" s="94">
        <v>1446.58</v>
      </c>
      <c r="I17" s="94">
        <v>0</v>
      </c>
      <c r="J17" s="94">
        <v>0</v>
      </c>
      <c r="K17" s="94">
        <v>0</v>
      </c>
      <c r="L17" s="94">
        <v>0</v>
      </c>
      <c r="M17" s="94">
        <v>0</v>
      </c>
      <c r="N17" s="92">
        <f t="shared" si="0"/>
        <v>1492.1899999999998</v>
      </c>
      <c r="P17" s="14"/>
    </row>
    <row r="18" spans="1:16" ht="16.5" customHeight="1">
      <c r="A18" s="104" t="s">
        <v>78</v>
      </c>
      <c r="B18" s="94">
        <v>3576.66</v>
      </c>
      <c r="C18" s="94">
        <v>3263.98</v>
      </c>
      <c r="D18" s="94">
        <v>3369.58</v>
      </c>
      <c r="E18" s="94">
        <v>3403.67</v>
      </c>
      <c r="F18" s="94">
        <v>3300.7200000000003</v>
      </c>
      <c r="G18" s="94">
        <v>3393.22</v>
      </c>
      <c r="H18" s="94">
        <v>7729.61</v>
      </c>
      <c r="I18" s="94">
        <v>11282.849999999999</v>
      </c>
      <c r="J18" s="94">
        <v>3890.3599999999997</v>
      </c>
      <c r="K18" s="94">
        <v>6765.62</v>
      </c>
      <c r="L18" s="94">
        <v>3274.77</v>
      </c>
      <c r="M18" s="94">
        <v>9463.67</v>
      </c>
      <c r="N18" s="92">
        <f t="shared" si="0"/>
        <v>62714.71</v>
      </c>
      <c r="P18" s="14"/>
    </row>
    <row r="19" spans="1:16" ht="16.5" customHeight="1">
      <c r="A19" s="104" t="s">
        <v>22</v>
      </c>
      <c r="B19" s="94">
        <v>855.66</v>
      </c>
      <c r="C19" s="94">
        <v>5160.71</v>
      </c>
      <c r="D19" s="94">
        <v>4304.44</v>
      </c>
      <c r="E19" s="94">
        <v>6133.08</v>
      </c>
      <c r="F19" s="94">
        <v>4524.94</v>
      </c>
      <c r="G19" s="94">
        <v>4701.75</v>
      </c>
      <c r="H19" s="94">
        <v>3134.11</v>
      </c>
      <c r="I19" s="94">
        <v>2782.5699999999997</v>
      </c>
      <c r="J19" s="94">
        <v>3483.8199999999997</v>
      </c>
      <c r="K19" s="94">
        <v>4321.509999999999</v>
      </c>
      <c r="L19" s="94">
        <v>2544.22</v>
      </c>
      <c r="M19" s="94">
        <v>3628.8</v>
      </c>
      <c r="N19" s="92">
        <f t="shared" si="0"/>
        <v>45575.61000000001</v>
      </c>
      <c r="O19" s="46"/>
      <c r="P19" s="14"/>
    </row>
    <row r="20" spans="1:16" ht="25.5">
      <c r="A20" s="23" t="s">
        <v>142</v>
      </c>
      <c r="B20" s="94">
        <f>SUM(B10:B19)</f>
        <v>83892.71</v>
      </c>
      <c r="C20" s="94">
        <f aca="true" t="shared" si="1" ref="C20:J20">SUM(C10:C19)</f>
        <v>40789.57</v>
      </c>
      <c r="D20" s="94">
        <f t="shared" si="1"/>
        <v>65799.03</v>
      </c>
      <c r="E20" s="94">
        <f t="shared" si="1"/>
        <v>30457.35</v>
      </c>
      <c r="F20" s="94">
        <f t="shared" si="1"/>
        <v>394516.49</v>
      </c>
      <c r="G20" s="94">
        <f t="shared" si="1"/>
        <v>42929.24</v>
      </c>
      <c r="H20" s="94">
        <f t="shared" si="1"/>
        <v>53177.990000000005</v>
      </c>
      <c r="I20" s="94">
        <f t="shared" si="1"/>
        <v>337250.73</v>
      </c>
      <c r="J20" s="94">
        <f t="shared" si="1"/>
        <v>110121.06</v>
      </c>
      <c r="K20" s="94">
        <f>SUM(K10:K19)</f>
        <v>292976.47000000003</v>
      </c>
      <c r="L20" s="94">
        <f>SUM(L10:L19)</f>
        <v>152993.21000000002</v>
      </c>
      <c r="M20" s="94">
        <f>SUM(M10:M19)</f>
        <v>215519.19999999998</v>
      </c>
      <c r="N20" s="92">
        <f>SUM(B20:M20)</f>
        <v>1820423.0499999998</v>
      </c>
      <c r="O20" s="13"/>
      <c r="P20" s="14"/>
    </row>
    <row r="21" spans="1:16" ht="16.5" customHeight="1">
      <c r="A21" s="104"/>
      <c r="B21" s="92"/>
      <c r="C21" s="92"/>
      <c r="D21" s="92"/>
      <c r="E21" s="92"/>
      <c r="F21" s="92"/>
      <c r="G21" s="92"/>
      <c r="H21" s="92"/>
      <c r="I21" s="92"/>
      <c r="J21" s="92"/>
      <c r="K21" s="92"/>
      <c r="L21" s="92"/>
      <c r="M21" s="92"/>
      <c r="N21" s="92"/>
      <c r="P21" s="16"/>
    </row>
    <row r="22" spans="1:16" ht="16.5" customHeight="1">
      <c r="A22" s="103" t="s">
        <v>23</v>
      </c>
      <c r="B22" s="92">
        <f>B8-B20</f>
        <v>115646.09000000001</v>
      </c>
      <c r="C22" s="92">
        <f aca="true" t="shared" si="2" ref="C22:M22">C8-C20</f>
        <v>157706.59000000003</v>
      </c>
      <c r="D22" s="92">
        <f t="shared" si="2"/>
        <v>133158.16999999998</v>
      </c>
      <c r="E22" s="92">
        <f t="shared" si="2"/>
        <v>169861.62000000002</v>
      </c>
      <c r="F22" s="92">
        <f t="shared" si="2"/>
        <v>-192787.44</v>
      </c>
      <c r="G22" s="92">
        <f t="shared" si="2"/>
        <v>160957.58000000002</v>
      </c>
      <c r="H22" s="92">
        <f t="shared" si="2"/>
        <v>151784.36000000004</v>
      </c>
      <c r="I22" s="92">
        <f t="shared" si="2"/>
        <v>-133579.59</v>
      </c>
      <c r="J22" s="92">
        <f t="shared" si="2"/>
        <v>94621.57</v>
      </c>
      <c r="K22" s="92">
        <f t="shared" si="2"/>
        <v>-68873.10000000003</v>
      </c>
      <c r="L22" s="92">
        <f t="shared" si="2"/>
        <v>60640.53999999998</v>
      </c>
      <c r="M22" s="92">
        <f t="shared" si="2"/>
        <v>-6906.3399999999965</v>
      </c>
      <c r="N22" s="92">
        <f>SUM(B22:M22)</f>
        <v>642230.0500000002</v>
      </c>
      <c r="O22" s="17"/>
      <c r="P22" s="16"/>
    </row>
    <row r="23" spans="1:16" ht="16.5" customHeight="1">
      <c r="A23" s="104" t="s">
        <v>24</v>
      </c>
      <c r="B23" s="92">
        <v>6631.39</v>
      </c>
      <c r="C23" s="92">
        <v>7401.020258041666</v>
      </c>
      <c r="D23" s="92">
        <v>8500.92</v>
      </c>
      <c r="E23" s="92">
        <v>9533.01</v>
      </c>
      <c r="F23" s="92">
        <v>9554.43</v>
      </c>
      <c r="G23" s="92">
        <v>9277.57</v>
      </c>
      <c r="H23" s="92">
        <v>10305.86</v>
      </c>
      <c r="I23" s="92">
        <v>10309.25</v>
      </c>
      <c r="J23" s="105">
        <v>10067.88</v>
      </c>
      <c r="K23" s="105">
        <v>8396.89</v>
      </c>
      <c r="L23" s="105">
        <v>6152.82</v>
      </c>
      <c r="M23" s="105">
        <v>5465.87</v>
      </c>
      <c r="N23" s="92">
        <f>SUM(B23:M23)</f>
        <v>101596.91025804167</v>
      </c>
      <c r="O23" s="17"/>
      <c r="P23" s="16"/>
    </row>
    <row r="24" spans="1:16" ht="16.5" customHeight="1">
      <c r="A24" s="103" t="s">
        <v>25</v>
      </c>
      <c r="B24" s="92">
        <f>B22+B23</f>
        <v>122277.48000000001</v>
      </c>
      <c r="C24" s="92">
        <f aca="true" t="shared" si="3" ref="C24:M24">C22+C23</f>
        <v>165107.6102580417</v>
      </c>
      <c r="D24" s="92">
        <f t="shared" si="3"/>
        <v>141659.09</v>
      </c>
      <c r="E24" s="92">
        <f t="shared" si="3"/>
        <v>179394.63000000003</v>
      </c>
      <c r="F24" s="92">
        <f t="shared" si="3"/>
        <v>-183233.01</v>
      </c>
      <c r="G24" s="92">
        <f t="shared" si="3"/>
        <v>170235.15000000002</v>
      </c>
      <c r="H24" s="92">
        <f t="shared" si="3"/>
        <v>162090.22000000003</v>
      </c>
      <c r="I24" s="92">
        <f t="shared" si="3"/>
        <v>-123270.34</v>
      </c>
      <c r="J24" s="92">
        <f t="shared" si="3"/>
        <v>104689.45000000001</v>
      </c>
      <c r="K24" s="92">
        <f t="shared" si="3"/>
        <v>-60476.210000000036</v>
      </c>
      <c r="L24" s="92">
        <f t="shared" si="3"/>
        <v>66793.35999999999</v>
      </c>
      <c r="M24" s="92">
        <f t="shared" si="3"/>
        <v>-1440.4699999999966</v>
      </c>
      <c r="N24" s="92">
        <f>SUM(B24:M24)</f>
        <v>743826.9602580417</v>
      </c>
      <c r="O24" s="17"/>
      <c r="P24" s="16"/>
    </row>
    <row r="25" spans="1:16" ht="12.75" customHeight="1">
      <c r="A25" s="66"/>
      <c r="B25" s="106"/>
      <c r="C25" s="106"/>
      <c r="D25" s="106"/>
      <c r="E25" s="106"/>
      <c r="F25" s="106"/>
      <c r="G25" s="106"/>
      <c r="H25" s="106"/>
      <c r="I25" s="106"/>
      <c r="J25" s="106"/>
      <c r="K25" s="106"/>
      <c r="L25" s="106"/>
      <c r="M25" s="106"/>
      <c r="N25" s="129"/>
      <c r="O25" s="17"/>
      <c r="P25" s="16"/>
    </row>
    <row r="26" spans="1:16" ht="12.75" customHeight="1">
      <c r="A26" s="66"/>
      <c r="B26" s="106"/>
      <c r="C26" s="106"/>
      <c r="D26" s="106"/>
      <c r="E26" s="106"/>
      <c r="F26" s="106"/>
      <c r="G26" s="106"/>
      <c r="H26" s="106"/>
      <c r="I26" s="106"/>
      <c r="J26" s="106"/>
      <c r="K26" s="106"/>
      <c r="L26" s="106"/>
      <c r="M26" s="106"/>
      <c r="N26" s="129"/>
      <c r="O26" s="17"/>
      <c r="P26" s="16"/>
    </row>
    <row r="27" spans="1:16" ht="16.5" customHeight="1">
      <c r="A27" s="103" t="s">
        <v>75</v>
      </c>
      <c r="B27" s="101"/>
      <c r="C27" s="101"/>
      <c r="D27" s="101"/>
      <c r="E27" s="101"/>
      <c r="F27" s="101"/>
      <c r="G27" s="101"/>
      <c r="H27" s="101"/>
      <c r="I27" s="101"/>
      <c r="J27" s="101"/>
      <c r="K27" s="101"/>
      <c r="L27" s="101"/>
      <c r="M27" s="101"/>
      <c r="N27" s="101"/>
      <c r="P27" s="16"/>
    </row>
    <row r="28" spans="1:16" ht="16.5" customHeight="1">
      <c r="A28" s="104"/>
      <c r="B28" s="91">
        <v>39814</v>
      </c>
      <c r="C28" s="91">
        <v>39845</v>
      </c>
      <c r="D28" s="91">
        <v>39873</v>
      </c>
      <c r="E28" s="91">
        <v>39904</v>
      </c>
      <c r="F28" s="91">
        <v>39934</v>
      </c>
      <c r="G28" s="91">
        <v>39965</v>
      </c>
      <c r="H28" s="91">
        <v>39995</v>
      </c>
      <c r="I28" s="91">
        <v>40026</v>
      </c>
      <c r="J28" s="91">
        <v>40057</v>
      </c>
      <c r="K28" s="91">
        <v>40087</v>
      </c>
      <c r="L28" s="91">
        <v>40118</v>
      </c>
      <c r="M28" s="91">
        <v>40148</v>
      </c>
      <c r="N28" s="21" t="s">
        <v>16</v>
      </c>
      <c r="P28" s="16"/>
    </row>
    <row r="29" spans="1:16" ht="16.5" customHeight="1">
      <c r="A29" s="104" t="s">
        <v>134</v>
      </c>
      <c r="B29" s="107">
        <v>25724</v>
      </c>
      <c r="C29" s="107">
        <v>25622</v>
      </c>
      <c r="D29" s="107">
        <v>25723</v>
      </c>
      <c r="E29" s="107">
        <v>25647</v>
      </c>
      <c r="F29" s="107">
        <v>26193</v>
      </c>
      <c r="G29" s="107">
        <v>26534</v>
      </c>
      <c r="H29" s="107">
        <v>26802</v>
      </c>
      <c r="I29" s="107">
        <v>27054</v>
      </c>
      <c r="J29" s="107">
        <v>27183</v>
      </c>
      <c r="K29" s="107">
        <v>27131</v>
      </c>
      <c r="L29" s="107">
        <v>27527</v>
      </c>
      <c r="M29" s="107">
        <v>27661</v>
      </c>
      <c r="N29" s="97"/>
      <c r="P29" s="14"/>
    </row>
    <row r="30" spans="1:16" ht="16.5" customHeight="1">
      <c r="A30" s="104" t="s">
        <v>135</v>
      </c>
      <c r="B30" s="97">
        <v>144701</v>
      </c>
      <c r="C30" s="97">
        <v>143391</v>
      </c>
      <c r="D30" s="97">
        <v>144624</v>
      </c>
      <c r="E30" s="97">
        <v>144316</v>
      </c>
      <c r="F30" s="97">
        <v>145966</v>
      </c>
      <c r="G30" s="97">
        <v>146682</v>
      </c>
      <c r="H30" s="97">
        <v>145700</v>
      </c>
      <c r="I30" s="97">
        <v>148098</v>
      </c>
      <c r="J30" s="97">
        <v>173049</v>
      </c>
      <c r="K30" s="97">
        <v>151958</v>
      </c>
      <c r="L30" s="97">
        <v>153008</v>
      </c>
      <c r="M30" s="97">
        <v>153308</v>
      </c>
      <c r="N30" s="97">
        <f>SUM(B30:M30)</f>
        <v>1794801</v>
      </c>
      <c r="P30" s="14"/>
    </row>
    <row r="31" spans="1:16" ht="16.5" customHeight="1">
      <c r="A31" s="104" t="s">
        <v>136</v>
      </c>
      <c r="B31" s="97">
        <f>(B30*100)/1000</f>
        <v>14470.1</v>
      </c>
      <c r="C31" s="97">
        <f aca="true" t="shared" si="4" ref="C31:M31">(C30*100)/1000</f>
        <v>14339.1</v>
      </c>
      <c r="D31" s="97">
        <f t="shared" si="4"/>
        <v>14462.4</v>
      </c>
      <c r="E31" s="97">
        <f t="shared" si="4"/>
        <v>14431.6</v>
      </c>
      <c r="F31" s="97">
        <f t="shared" si="4"/>
        <v>14596.6</v>
      </c>
      <c r="G31" s="97">
        <f t="shared" si="4"/>
        <v>14668.2</v>
      </c>
      <c r="H31" s="97">
        <f t="shared" si="4"/>
        <v>14570</v>
      </c>
      <c r="I31" s="97">
        <f t="shared" si="4"/>
        <v>14809.8</v>
      </c>
      <c r="J31" s="97">
        <f t="shared" si="4"/>
        <v>17304.9</v>
      </c>
      <c r="K31" s="97">
        <f t="shared" si="4"/>
        <v>15195.8</v>
      </c>
      <c r="L31" s="97">
        <f t="shared" si="4"/>
        <v>15300.8</v>
      </c>
      <c r="M31" s="97">
        <f t="shared" si="4"/>
        <v>15330.8</v>
      </c>
      <c r="N31" s="97">
        <f>SUM(B31:M31)</f>
        <v>179480.09999999998</v>
      </c>
      <c r="O31" s="138"/>
      <c r="P31" s="14"/>
    </row>
    <row r="32" spans="1:16" ht="25.5">
      <c r="A32" s="68" t="s">
        <v>140</v>
      </c>
      <c r="B32" s="97">
        <v>14775</v>
      </c>
      <c r="C32" s="97">
        <v>0</v>
      </c>
      <c r="D32" s="97">
        <v>14775</v>
      </c>
      <c r="E32" s="97">
        <v>0</v>
      </c>
      <c r="F32" s="97">
        <v>66530.052</v>
      </c>
      <c r="G32" s="97">
        <v>0</v>
      </c>
      <c r="H32" s="97">
        <v>0</v>
      </c>
      <c r="I32" s="97">
        <v>46210.881</v>
      </c>
      <c r="J32" s="97">
        <v>8864.999999999998</v>
      </c>
      <c r="K32" s="97">
        <v>30841.335</v>
      </c>
      <c r="L32" s="97">
        <v>16590.000000000004</v>
      </c>
      <c r="M32" s="137">
        <v>27779.999999999996</v>
      </c>
      <c r="N32" s="97">
        <f>SUM(B32:M32)</f>
        <v>226367.26799999998</v>
      </c>
      <c r="P32" s="14"/>
    </row>
    <row r="33" spans="1:16" ht="25.5">
      <c r="A33" s="23" t="s">
        <v>141</v>
      </c>
      <c r="B33" s="97">
        <f>B32-B31</f>
        <v>304.89999999999964</v>
      </c>
      <c r="C33" s="97">
        <f aca="true" t="shared" si="5" ref="C33:M33">C32-C31</f>
        <v>-14339.1</v>
      </c>
      <c r="D33" s="97">
        <f t="shared" si="5"/>
        <v>312.60000000000036</v>
      </c>
      <c r="E33" s="97">
        <f t="shared" si="5"/>
        <v>-14431.6</v>
      </c>
      <c r="F33" s="97">
        <f t="shared" si="5"/>
        <v>51933.452</v>
      </c>
      <c r="G33" s="97">
        <f t="shared" si="5"/>
        <v>-14668.2</v>
      </c>
      <c r="H33" s="97">
        <f t="shared" si="5"/>
        <v>-14570</v>
      </c>
      <c r="I33" s="97">
        <f t="shared" si="5"/>
        <v>31401.081000000002</v>
      </c>
      <c r="J33" s="97">
        <f t="shared" si="5"/>
        <v>-8439.900000000003</v>
      </c>
      <c r="K33" s="97">
        <f t="shared" si="5"/>
        <v>15645.535</v>
      </c>
      <c r="L33" s="97">
        <f t="shared" si="5"/>
        <v>1289.2000000000044</v>
      </c>
      <c r="M33" s="97">
        <f t="shared" si="5"/>
        <v>12449.199999999997</v>
      </c>
      <c r="N33" s="97">
        <f>SUM(B33:M33)</f>
        <v>46887.168</v>
      </c>
      <c r="O33" s="5"/>
      <c r="P33" s="16"/>
    </row>
    <row r="34" spans="1:16" ht="16.5" customHeight="1">
      <c r="A34" s="104"/>
      <c r="B34" s="95"/>
      <c r="C34" s="95"/>
      <c r="D34" s="95"/>
      <c r="E34" s="95"/>
      <c r="F34" s="95"/>
      <c r="G34" s="95"/>
      <c r="H34" s="96"/>
      <c r="I34" s="96"/>
      <c r="J34" s="96"/>
      <c r="K34" s="96"/>
      <c r="L34" s="96"/>
      <c r="M34" s="96"/>
      <c r="N34" s="130"/>
      <c r="P34" s="16"/>
    </row>
    <row r="35" spans="1:14" ht="16.5" customHeight="1">
      <c r="A35" s="103"/>
      <c r="B35" s="21" t="s">
        <v>26</v>
      </c>
      <c r="C35" s="21" t="s">
        <v>27</v>
      </c>
      <c r="D35" s="21" t="s">
        <v>28</v>
      </c>
      <c r="E35" s="21" t="s">
        <v>29</v>
      </c>
      <c r="F35" s="21" t="s">
        <v>30</v>
      </c>
      <c r="G35" s="21"/>
      <c r="H35" s="83"/>
      <c r="I35" s="83"/>
      <c r="J35" s="83"/>
      <c r="K35" s="83"/>
      <c r="L35" s="83"/>
      <c r="M35" s="83"/>
      <c r="N35" s="83"/>
    </row>
    <row r="36" spans="1:14" ht="16.5" customHeight="1">
      <c r="A36" s="103"/>
      <c r="B36" s="21" t="s">
        <v>31</v>
      </c>
      <c r="C36" s="21" t="s">
        <v>31</v>
      </c>
      <c r="D36" s="21" t="s">
        <v>32</v>
      </c>
      <c r="E36" s="21" t="s">
        <v>33</v>
      </c>
      <c r="F36" s="21" t="s">
        <v>33</v>
      </c>
      <c r="G36" s="21" t="s">
        <v>28</v>
      </c>
      <c r="H36" s="83"/>
      <c r="I36" s="83"/>
      <c r="J36" s="83"/>
      <c r="K36" s="83"/>
      <c r="L36" s="83"/>
      <c r="M36" s="83"/>
      <c r="N36" s="83"/>
    </row>
    <row r="37" spans="1:14" ht="16.5" customHeight="1">
      <c r="A37" s="103" t="s">
        <v>34</v>
      </c>
      <c r="B37" s="21" t="s">
        <v>37</v>
      </c>
      <c r="C37" s="21" t="s">
        <v>37</v>
      </c>
      <c r="D37" s="21" t="s">
        <v>38</v>
      </c>
      <c r="E37" s="21" t="s">
        <v>39</v>
      </c>
      <c r="F37" s="21" t="s">
        <v>39</v>
      </c>
      <c r="G37" s="21" t="s">
        <v>39</v>
      </c>
      <c r="H37" s="83"/>
      <c r="I37" s="83"/>
      <c r="J37" s="83"/>
      <c r="K37" s="108"/>
      <c r="L37" s="83"/>
      <c r="M37" s="83"/>
      <c r="N37" s="83"/>
    </row>
    <row r="38" spans="1:14" ht="16.5" customHeight="1">
      <c r="A38" s="104" t="s">
        <v>40</v>
      </c>
      <c r="B38" s="107">
        <v>836544</v>
      </c>
      <c r="C38" s="107">
        <v>958257</v>
      </c>
      <c r="D38" s="107">
        <f>B38+C38</f>
        <v>1794801</v>
      </c>
      <c r="E38" s="107">
        <f>(D38*100)/1000</f>
        <v>179480.1</v>
      </c>
      <c r="F38" s="107"/>
      <c r="G38" s="107">
        <f>E38</f>
        <v>179480.1</v>
      </c>
      <c r="H38" s="83"/>
      <c r="I38" s="83"/>
      <c r="J38" s="83"/>
      <c r="K38" s="83"/>
      <c r="L38" s="83"/>
      <c r="M38" s="83"/>
      <c r="N38" s="83"/>
    </row>
    <row r="39" spans="1:12" s="70" customFormat="1" ht="12.75">
      <c r="A39" s="84"/>
      <c r="B39" s="132"/>
      <c r="C39" s="98"/>
      <c r="D39" s="133"/>
      <c r="E39" s="134"/>
      <c r="F39" s="85"/>
      <c r="G39" s="135"/>
      <c r="H39" s="136"/>
      <c r="I39" s="85"/>
      <c r="J39" s="132"/>
      <c r="K39" s="100"/>
      <c r="L39" s="85"/>
    </row>
    <row r="40" spans="1:12" s="70" customFormat="1" ht="12.75">
      <c r="A40" s="84"/>
      <c r="B40" s="132"/>
      <c r="C40" s="98"/>
      <c r="D40" s="98"/>
      <c r="E40" s="134"/>
      <c r="F40" s="85"/>
      <c r="G40" s="135"/>
      <c r="H40" s="136"/>
      <c r="I40" s="85"/>
      <c r="J40" s="132"/>
      <c r="K40" s="100"/>
      <c r="L40" s="85"/>
    </row>
    <row r="41" spans="1:4" ht="12.75">
      <c r="A41" s="8" t="s">
        <v>69</v>
      </c>
      <c r="B41" s="9"/>
      <c r="C41" s="9"/>
      <c r="D41" s="7"/>
    </row>
    <row r="42" ht="12.75">
      <c r="A42" s="177" t="s">
        <v>137</v>
      </c>
    </row>
    <row r="43" spans="1:9" ht="12.75">
      <c r="A43" s="178" t="s">
        <v>138</v>
      </c>
      <c r="I43" s="19"/>
    </row>
    <row r="44" ht="12.75">
      <c r="A44" s="177" t="s">
        <v>139</v>
      </c>
    </row>
    <row r="45" spans="1:9" ht="12.75">
      <c r="A45" s="3"/>
      <c r="F45" s="10"/>
      <c r="H45" s="11"/>
      <c r="I45" s="20"/>
    </row>
  </sheetData>
  <sheetProtection/>
  <printOptions/>
  <pageMargins left="0.5" right="0.5" top="0.75" bottom="0.75" header="0.5" footer="0.5"/>
  <pageSetup fitToWidth="2" fitToHeight="1" horizontalDpi="600" verticalDpi="600" orientation="landscape" scale="71" r:id="rId1"/>
</worksheet>
</file>

<file path=xl/worksheets/sheet2.xml><?xml version="1.0" encoding="utf-8"?>
<worksheet xmlns="http://schemas.openxmlformats.org/spreadsheetml/2006/main" xmlns:r="http://schemas.openxmlformats.org/officeDocument/2006/relationships">
  <sheetPr>
    <pageSetUpPr fitToPage="1"/>
  </sheetPr>
  <dimension ref="A1:Z48"/>
  <sheetViews>
    <sheetView showGridLines="0" zoomScale="85" zoomScaleNormal="85" zoomScalePageLayoutView="0" workbookViewId="0" topLeftCell="A1">
      <selection activeCell="B1" sqref="B1"/>
    </sheetView>
  </sheetViews>
  <sheetFormatPr defaultColWidth="8.8515625" defaultRowHeight="12.75"/>
  <cols>
    <col min="1" max="1" width="32.140625" style="65" customWidth="1"/>
    <col min="2" max="14" width="20.00390625" style="63" customWidth="1"/>
    <col min="15" max="15" width="14.28125" style="63" bestFit="1" customWidth="1"/>
    <col min="16" max="16384" width="8.8515625" style="63" customWidth="1"/>
  </cols>
  <sheetData>
    <row r="1" spans="1:14" ht="12" customHeight="1">
      <c r="A1" s="66" t="s">
        <v>15</v>
      </c>
      <c r="B1" s="139"/>
      <c r="C1" s="139"/>
      <c r="D1" s="139"/>
      <c r="E1" s="139"/>
      <c r="F1" s="140"/>
      <c r="G1" s="141"/>
      <c r="H1" s="141"/>
      <c r="I1" s="139"/>
      <c r="J1" s="139"/>
      <c r="K1" s="139"/>
      <c r="L1" s="139"/>
      <c r="M1" s="139"/>
      <c r="N1" s="139"/>
    </row>
    <row r="2" spans="1:14" ht="12" customHeight="1">
      <c r="A2" s="66" t="s">
        <v>143</v>
      </c>
      <c r="B2" s="140"/>
      <c r="C2" s="140"/>
      <c r="D2" s="141"/>
      <c r="E2" s="141"/>
      <c r="F2" s="141"/>
      <c r="G2" s="141"/>
      <c r="H2" s="141"/>
      <c r="I2" s="141"/>
      <c r="J2" s="141"/>
      <c r="K2" s="141"/>
      <c r="L2" s="141"/>
      <c r="M2" s="141"/>
      <c r="N2" s="141"/>
    </row>
    <row r="3" spans="1:14" ht="12" customHeight="1">
      <c r="A3" s="66" t="s">
        <v>148</v>
      </c>
      <c r="B3" s="141"/>
      <c r="C3" s="141"/>
      <c r="D3" s="141"/>
      <c r="E3" s="141"/>
      <c r="F3" s="141"/>
      <c r="G3" s="141"/>
      <c r="H3" s="141"/>
      <c r="I3" s="141"/>
      <c r="J3" s="141"/>
      <c r="K3" s="141"/>
      <c r="L3" s="141"/>
      <c r="M3" s="141"/>
      <c r="N3" s="141"/>
    </row>
    <row r="4" spans="1:14" ht="12" customHeight="1">
      <c r="A4" s="66"/>
      <c r="B4" s="141"/>
      <c r="C4" s="141"/>
      <c r="D4" s="141"/>
      <c r="E4" s="141"/>
      <c r="F4" s="141"/>
      <c r="G4" s="141"/>
      <c r="H4" s="141"/>
      <c r="I4" s="141"/>
      <c r="J4" s="141"/>
      <c r="K4" s="141"/>
      <c r="L4" s="141"/>
      <c r="M4" s="141"/>
      <c r="N4" s="141"/>
    </row>
    <row r="5" spans="1:14" ht="16.5" customHeight="1">
      <c r="A5" s="103" t="s">
        <v>72</v>
      </c>
      <c r="B5" s="101"/>
      <c r="C5" s="101"/>
      <c r="D5" s="101"/>
      <c r="E5" s="101"/>
      <c r="F5" s="101"/>
      <c r="G5" s="101"/>
      <c r="H5" s="101"/>
      <c r="I5" s="101"/>
      <c r="J5" s="101"/>
      <c r="K5" s="101"/>
      <c r="L5" s="101"/>
      <c r="M5" s="101"/>
      <c r="N5" s="101"/>
    </row>
    <row r="6" spans="1:14" ht="16.5" customHeight="1">
      <c r="A6" s="103"/>
      <c r="B6" s="52"/>
      <c r="C6" s="52"/>
      <c r="D6" s="52"/>
      <c r="E6" s="52"/>
      <c r="F6" s="52"/>
      <c r="G6" s="52"/>
      <c r="H6" s="52"/>
      <c r="I6" s="52"/>
      <c r="J6" s="52"/>
      <c r="K6" s="52"/>
      <c r="L6" s="52"/>
      <c r="M6" s="52"/>
      <c r="N6" s="52"/>
    </row>
    <row r="7" spans="1:26" ht="16.5" customHeight="1">
      <c r="A7" s="104"/>
      <c r="B7" s="91">
        <v>39814</v>
      </c>
      <c r="C7" s="91">
        <v>39845</v>
      </c>
      <c r="D7" s="91">
        <v>39873</v>
      </c>
      <c r="E7" s="91">
        <v>39904</v>
      </c>
      <c r="F7" s="91">
        <v>39934</v>
      </c>
      <c r="G7" s="91">
        <v>39965</v>
      </c>
      <c r="H7" s="91">
        <v>39995</v>
      </c>
      <c r="I7" s="91">
        <v>40026</v>
      </c>
      <c r="J7" s="91">
        <v>40057</v>
      </c>
      <c r="K7" s="91">
        <v>40087</v>
      </c>
      <c r="L7" s="91">
        <v>40118</v>
      </c>
      <c r="M7" s="91">
        <v>40148</v>
      </c>
      <c r="N7" s="21" t="s">
        <v>16</v>
      </c>
      <c r="O7" s="62"/>
      <c r="P7" s="62"/>
      <c r="Q7" s="62"/>
      <c r="R7" s="62"/>
      <c r="S7" s="62"/>
      <c r="T7" s="62"/>
      <c r="U7" s="62"/>
      <c r="V7" s="62"/>
      <c r="W7" s="62"/>
      <c r="X7" s="62"/>
      <c r="Y7" s="62"/>
      <c r="Z7" s="62"/>
    </row>
    <row r="8" spans="1:26" ht="16.5" customHeight="1">
      <c r="A8" s="103" t="s">
        <v>129</v>
      </c>
      <c r="B8" s="93">
        <v>335355.0900000001</v>
      </c>
      <c r="C8" s="93">
        <v>337913.72</v>
      </c>
      <c r="D8" s="93">
        <v>338178.95999999996</v>
      </c>
      <c r="E8" s="93">
        <v>340646.30000000005</v>
      </c>
      <c r="F8" s="93">
        <v>343326.77</v>
      </c>
      <c r="G8" s="93">
        <v>348379.58</v>
      </c>
      <c r="H8" s="93">
        <v>356969.64</v>
      </c>
      <c r="I8" s="93">
        <v>348277.05999999994</v>
      </c>
      <c r="J8" s="93">
        <v>349420.42000000004</v>
      </c>
      <c r="K8" s="93">
        <v>368867.87</v>
      </c>
      <c r="L8" s="93">
        <v>359495.13</v>
      </c>
      <c r="M8" s="93">
        <v>351130.05</v>
      </c>
      <c r="N8" s="92">
        <f>SUM(B8:M8)</f>
        <v>4177960.59</v>
      </c>
      <c r="O8" s="62"/>
      <c r="P8" s="62"/>
      <c r="Q8" s="62"/>
      <c r="R8" s="62"/>
      <c r="S8" s="62"/>
      <c r="T8" s="62"/>
      <c r="U8" s="62"/>
      <c r="V8" s="62"/>
      <c r="W8" s="62"/>
      <c r="X8" s="62"/>
      <c r="Y8" s="62"/>
      <c r="Z8" s="62"/>
    </row>
    <row r="9" spans="1:26" ht="16.5" customHeight="1">
      <c r="A9" s="104"/>
      <c r="B9" s="92"/>
      <c r="C9" s="92"/>
      <c r="D9" s="92"/>
      <c r="E9" s="92"/>
      <c r="F9" s="92"/>
      <c r="G9" s="92"/>
      <c r="H9" s="92"/>
      <c r="I9" s="92"/>
      <c r="J9" s="92"/>
      <c r="K9" s="92"/>
      <c r="L9" s="92"/>
      <c r="M9" s="92"/>
      <c r="N9" s="92"/>
      <c r="O9" s="62"/>
      <c r="P9" s="62"/>
      <c r="Q9" s="62"/>
      <c r="R9" s="62"/>
      <c r="S9" s="62"/>
      <c r="T9" s="62"/>
      <c r="U9" s="62"/>
      <c r="V9" s="62"/>
      <c r="W9" s="62"/>
      <c r="X9" s="62"/>
      <c r="Y9" s="62"/>
      <c r="Z9" s="62"/>
    </row>
    <row r="10" spans="1:26" ht="25.5">
      <c r="A10" s="23" t="s">
        <v>133</v>
      </c>
      <c r="B10" s="92">
        <v>125000</v>
      </c>
      <c r="C10" s="92">
        <v>56250</v>
      </c>
      <c r="D10" s="92">
        <v>0</v>
      </c>
      <c r="E10" s="92">
        <v>0</v>
      </c>
      <c r="F10" s="92">
        <v>562860</v>
      </c>
      <c r="G10" s="92">
        <v>0</v>
      </c>
      <c r="H10" s="92">
        <v>0</v>
      </c>
      <c r="I10" s="92">
        <v>476193.75</v>
      </c>
      <c r="J10" s="92">
        <v>101250</v>
      </c>
      <c r="K10" s="92">
        <v>370295</v>
      </c>
      <c r="L10" s="92">
        <v>195000</v>
      </c>
      <c r="M10" s="92">
        <v>250000</v>
      </c>
      <c r="N10" s="92">
        <f>SUM(B10:M10)</f>
        <v>2136848.75</v>
      </c>
      <c r="O10" s="62"/>
      <c r="P10" s="62"/>
      <c r="Q10" s="62"/>
      <c r="R10" s="62"/>
      <c r="S10" s="62"/>
      <c r="T10" s="62"/>
      <c r="U10" s="62"/>
      <c r="V10" s="62"/>
      <c r="W10" s="62"/>
      <c r="X10" s="62"/>
      <c r="Y10" s="62"/>
      <c r="Z10" s="62"/>
    </row>
    <row r="11" spans="1:26" ht="16.5" customHeight="1">
      <c r="A11" s="104"/>
      <c r="B11" s="92"/>
      <c r="C11" s="92"/>
      <c r="D11" s="92"/>
      <c r="E11" s="92"/>
      <c r="F11" s="92"/>
      <c r="G11" s="92"/>
      <c r="H11" s="92"/>
      <c r="I11" s="92"/>
      <c r="J11" s="92"/>
      <c r="K11" s="93"/>
      <c r="L11" s="93"/>
      <c r="M11" s="93"/>
      <c r="N11" s="94"/>
      <c r="O11" s="62"/>
      <c r="P11" s="62"/>
      <c r="Q11" s="62"/>
      <c r="R11" s="62"/>
      <c r="S11" s="62"/>
      <c r="T11" s="62"/>
      <c r="U11" s="62"/>
      <c r="V11" s="62"/>
      <c r="W11" s="62"/>
      <c r="X11" s="62"/>
      <c r="Y11" s="62"/>
      <c r="Z11" s="62"/>
    </row>
    <row r="12" spans="1:26" ht="17.25" customHeight="1">
      <c r="A12" s="103" t="s">
        <v>295</v>
      </c>
      <c r="B12" s="94"/>
      <c r="C12" s="94"/>
      <c r="D12" s="94"/>
      <c r="E12" s="94"/>
      <c r="F12" s="94"/>
      <c r="G12" s="94"/>
      <c r="H12" s="94"/>
      <c r="I12" s="94"/>
      <c r="J12" s="94"/>
      <c r="K12" s="94"/>
      <c r="L12" s="94"/>
      <c r="M12" s="94"/>
      <c r="N12" s="94"/>
      <c r="O12" s="62"/>
      <c r="P12" s="62"/>
      <c r="Q12" s="62"/>
      <c r="R12" s="62"/>
      <c r="S12" s="62"/>
      <c r="T12" s="62"/>
      <c r="U12" s="62"/>
      <c r="V12" s="62"/>
      <c r="W12" s="62"/>
      <c r="X12" s="62"/>
      <c r="Y12" s="62"/>
      <c r="Z12" s="62"/>
    </row>
    <row r="13" spans="1:26" ht="16.5" customHeight="1">
      <c r="A13" s="104" t="s">
        <v>17</v>
      </c>
      <c r="B13" s="94">
        <v>2872.7199999999993</v>
      </c>
      <c r="C13" s="94">
        <v>36235.59</v>
      </c>
      <c r="D13" s="94">
        <v>20395.04</v>
      </c>
      <c r="E13" s="94">
        <v>13917.84</v>
      </c>
      <c r="F13" s="94">
        <v>77463.39</v>
      </c>
      <c r="G13" s="94">
        <v>28494.800000000003</v>
      </c>
      <c r="H13" s="94">
        <v>42251.49</v>
      </c>
      <c r="I13" s="94">
        <v>27924.66</v>
      </c>
      <c r="J13" s="94">
        <v>36992.969999999994</v>
      </c>
      <c r="K13" s="94">
        <v>47939.399999999994</v>
      </c>
      <c r="L13" s="94">
        <v>43484</v>
      </c>
      <c r="M13" s="94">
        <v>68630.43000000001</v>
      </c>
      <c r="N13" s="92">
        <f aca="true" t="shared" si="0" ref="N13:N19">SUM(B13:M13)</f>
        <v>446602.33</v>
      </c>
      <c r="O13" s="62"/>
      <c r="P13" s="62"/>
      <c r="Q13" s="62"/>
      <c r="R13" s="62"/>
      <c r="S13" s="62"/>
      <c r="T13" s="62"/>
      <c r="U13" s="62"/>
      <c r="V13" s="62"/>
      <c r="W13" s="62"/>
      <c r="X13" s="62"/>
      <c r="Y13" s="62"/>
      <c r="Z13" s="62"/>
    </row>
    <row r="14" spans="1:26" ht="16.5" customHeight="1">
      <c r="A14" s="104" t="s">
        <v>130</v>
      </c>
      <c r="B14" s="94">
        <v>0</v>
      </c>
      <c r="C14" s="94">
        <v>0</v>
      </c>
      <c r="D14" s="94">
        <v>5046.030000000001</v>
      </c>
      <c r="E14" s="94">
        <v>4884.3</v>
      </c>
      <c r="F14" s="94">
        <v>0</v>
      </c>
      <c r="G14" s="94">
        <v>12087.140000000001</v>
      </c>
      <c r="H14" s="94">
        <v>16563.74</v>
      </c>
      <c r="I14" s="94">
        <v>14884.85</v>
      </c>
      <c r="J14" s="94">
        <v>19484.779999999995</v>
      </c>
      <c r="K14" s="94">
        <v>37046.579999999994</v>
      </c>
      <c r="L14" s="94">
        <v>2929.16</v>
      </c>
      <c r="M14" s="94">
        <v>39086.090000000004</v>
      </c>
      <c r="N14" s="92">
        <f t="shared" si="0"/>
        <v>152012.66999999998</v>
      </c>
      <c r="O14" s="62"/>
      <c r="P14" s="62"/>
      <c r="Q14" s="62"/>
      <c r="R14" s="62"/>
      <c r="S14" s="62"/>
      <c r="T14" s="62"/>
      <c r="U14" s="62"/>
      <c r="V14" s="62"/>
      <c r="W14" s="62"/>
      <c r="X14" s="62"/>
      <c r="Y14" s="62"/>
      <c r="Z14" s="62"/>
    </row>
    <row r="15" spans="1:26" ht="16.5" customHeight="1">
      <c r="A15" s="104" t="s">
        <v>131</v>
      </c>
      <c r="B15" s="94">
        <v>9471.099999999999</v>
      </c>
      <c r="C15" s="94">
        <v>9593.7</v>
      </c>
      <c r="D15" s="94">
        <v>9755.619999999999</v>
      </c>
      <c r="E15" s="94">
        <v>9531.41</v>
      </c>
      <c r="F15" s="94">
        <v>9400.59</v>
      </c>
      <c r="G15" s="94">
        <v>9799.33</v>
      </c>
      <c r="H15" s="94">
        <v>9411.54</v>
      </c>
      <c r="I15" s="94">
        <v>9412.91</v>
      </c>
      <c r="J15" s="94">
        <v>9383.34</v>
      </c>
      <c r="K15" s="94">
        <v>9383.34</v>
      </c>
      <c r="L15" s="94">
        <v>9578.420000000002</v>
      </c>
      <c r="M15" s="94">
        <v>9465.15</v>
      </c>
      <c r="N15" s="92">
        <f t="shared" si="0"/>
        <v>114186.45</v>
      </c>
      <c r="O15" s="62"/>
      <c r="P15" s="62"/>
      <c r="Q15" s="62"/>
      <c r="R15" s="62"/>
      <c r="S15" s="62"/>
      <c r="T15" s="62"/>
      <c r="U15" s="62"/>
      <c r="V15" s="62"/>
      <c r="W15" s="62"/>
      <c r="X15" s="62"/>
      <c r="Y15" s="62"/>
      <c r="Z15" s="62"/>
    </row>
    <row r="16" spans="1:26" ht="16.5" customHeight="1">
      <c r="A16" s="104" t="s">
        <v>20</v>
      </c>
      <c r="B16" s="94">
        <v>7860.119999999999</v>
      </c>
      <c r="C16" s="94">
        <v>7320.099999999999</v>
      </c>
      <c r="D16" s="94">
        <v>11232.84</v>
      </c>
      <c r="E16" s="94">
        <v>7661.5599999999995</v>
      </c>
      <c r="F16" s="94">
        <v>10286.87</v>
      </c>
      <c r="G16" s="94">
        <v>12060.969999999998</v>
      </c>
      <c r="H16" s="94">
        <v>12859.83</v>
      </c>
      <c r="I16" s="94">
        <v>12803.210000000001</v>
      </c>
      <c r="J16" s="94">
        <v>7473.239999999999</v>
      </c>
      <c r="K16" s="94">
        <v>8830.76</v>
      </c>
      <c r="L16" s="94">
        <v>9818.08</v>
      </c>
      <c r="M16" s="94">
        <v>9063.659999999998</v>
      </c>
      <c r="N16" s="92">
        <f t="shared" si="0"/>
        <v>117271.24</v>
      </c>
      <c r="O16" s="62"/>
      <c r="P16" s="62"/>
      <c r="Q16" s="62"/>
      <c r="R16" s="62"/>
      <c r="S16" s="62"/>
      <c r="T16" s="62"/>
      <c r="U16" s="62"/>
      <c r="V16" s="62"/>
      <c r="W16" s="62"/>
      <c r="X16" s="62"/>
      <c r="Y16" s="62"/>
      <c r="Z16" s="62"/>
    </row>
    <row r="17" spans="1:26" ht="16.5" customHeight="1">
      <c r="A17" s="104" t="s">
        <v>132</v>
      </c>
      <c r="B17" s="94">
        <v>0</v>
      </c>
      <c r="C17" s="94">
        <v>0</v>
      </c>
      <c r="D17" s="94">
        <v>0</v>
      </c>
      <c r="E17" s="94">
        <v>0</v>
      </c>
      <c r="F17" s="94">
        <v>9.26</v>
      </c>
      <c r="G17" s="94">
        <v>56.8</v>
      </c>
      <c r="H17" s="94">
        <v>1446.58</v>
      </c>
      <c r="I17" s="94">
        <v>0</v>
      </c>
      <c r="J17" s="94">
        <v>0</v>
      </c>
      <c r="K17" s="94">
        <v>0</v>
      </c>
      <c r="L17" s="94">
        <v>0</v>
      </c>
      <c r="M17" s="94">
        <v>0</v>
      </c>
      <c r="N17" s="92">
        <f t="shared" si="0"/>
        <v>1512.6399999999999</v>
      </c>
      <c r="O17" s="62"/>
      <c r="P17" s="62"/>
      <c r="Q17" s="62"/>
      <c r="R17" s="62"/>
      <c r="S17" s="62"/>
      <c r="T17" s="62"/>
      <c r="U17" s="62"/>
      <c r="V17" s="62"/>
      <c r="W17" s="62"/>
      <c r="X17" s="62"/>
      <c r="Y17" s="62"/>
      <c r="Z17" s="62"/>
    </row>
    <row r="18" spans="1:26" ht="16.5" customHeight="1">
      <c r="A18" s="104" t="s">
        <v>78</v>
      </c>
      <c r="B18" s="94">
        <v>5584.849999999999</v>
      </c>
      <c r="C18" s="94">
        <v>5099.9800000000005</v>
      </c>
      <c r="D18" s="94">
        <v>5264.98</v>
      </c>
      <c r="E18" s="94">
        <v>5318.25</v>
      </c>
      <c r="F18" s="94">
        <v>5179.860000000001</v>
      </c>
      <c r="G18" s="94">
        <v>5561.27</v>
      </c>
      <c r="H18" s="94">
        <v>14666.97</v>
      </c>
      <c r="I18" s="94">
        <v>21557.219999999998</v>
      </c>
      <c r="J18" s="94">
        <v>6909.089999999998</v>
      </c>
      <c r="K18" s="94">
        <v>12192.609999999999</v>
      </c>
      <c r="L18" s="94">
        <v>5116.839999999999</v>
      </c>
      <c r="M18" s="94">
        <v>18725.48</v>
      </c>
      <c r="N18" s="92">
        <f t="shared" si="0"/>
        <v>111177.39999999998</v>
      </c>
      <c r="O18" s="62"/>
      <c r="P18" s="62"/>
      <c r="Q18" s="62"/>
      <c r="R18" s="62"/>
      <c r="S18" s="62"/>
      <c r="T18" s="62"/>
      <c r="U18" s="62"/>
      <c r="V18" s="62"/>
      <c r="W18" s="62"/>
      <c r="X18" s="62"/>
      <c r="Y18" s="62"/>
      <c r="Z18" s="62"/>
    </row>
    <row r="19" spans="1:26" ht="16.5" customHeight="1">
      <c r="A19" s="104" t="s">
        <v>22</v>
      </c>
      <c r="B19" s="94">
        <v>1336.98</v>
      </c>
      <c r="C19" s="94">
        <v>8063.6</v>
      </c>
      <c r="D19" s="94">
        <v>6725.68</v>
      </c>
      <c r="E19" s="94">
        <v>9393.06</v>
      </c>
      <c r="F19" s="94">
        <v>7070.21</v>
      </c>
      <c r="G19" s="94">
        <v>7165.41</v>
      </c>
      <c r="H19" s="94">
        <v>4897.03</v>
      </c>
      <c r="I19" s="94">
        <v>4347.7699999999995</v>
      </c>
      <c r="J19" s="94">
        <v>5443.47</v>
      </c>
      <c r="K19" s="94">
        <v>6752.359999999999</v>
      </c>
      <c r="L19" s="94">
        <v>3975.33</v>
      </c>
      <c r="M19" s="94">
        <v>5670</v>
      </c>
      <c r="N19" s="92">
        <f t="shared" si="0"/>
        <v>70840.9</v>
      </c>
      <c r="O19" s="142"/>
      <c r="P19" s="62"/>
      <c r="Q19" s="62"/>
      <c r="R19" s="62"/>
      <c r="S19" s="62"/>
      <c r="T19" s="62"/>
      <c r="U19" s="62"/>
      <c r="V19" s="62"/>
      <c r="W19" s="62"/>
      <c r="X19" s="62"/>
      <c r="Y19" s="62"/>
      <c r="Z19" s="62"/>
    </row>
    <row r="20" spans="1:26" ht="25.5">
      <c r="A20" s="23" t="s">
        <v>142</v>
      </c>
      <c r="B20" s="94">
        <f aca="true" t="shared" si="1" ref="B20:N20">SUM(B10:B19)</f>
        <v>152125.77000000002</v>
      </c>
      <c r="C20" s="94">
        <f t="shared" si="1"/>
        <v>122562.97</v>
      </c>
      <c r="D20" s="94">
        <f t="shared" si="1"/>
        <v>58420.189999999995</v>
      </c>
      <c r="E20" s="94">
        <f t="shared" si="1"/>
        <v>50706.42</v>
      </c>
      <c r="F20" s="94">
        <f t="shared" si="1"/>
        <v>672270.1799999999</v>
      </c>
      <c r="G20" s="94">
        <f t="shared" si="1"/>
        <v>75225.72000000002</v>
      </c>
      <c r="H20" s="94">
        <f t="shared" si="1"/>
        <v>102097.18</v>
      </c>
      <c r="I20" s="94">
        <f t="shared" si="1"/>
        <v>567124.3699999999</v>
      </c>
      <c r="J20" s="94">
        <f t="shared" si="1"/>
        <v>186936.88999999998</v>
      </c>
      <c r="K20" s="94">
        <f t="shared" si="1"/>
        <v>492440.05000000005</v>
      </c>
      <c r="L20" s="94">
        <f t="shared" si="1"/>
        <v>269901.83</v>
      </c>
      <c r="M20" s="94">
        <f t="shared" si="1"/>
        <v>400640.81</v>
      </c>
      <c r="N20" s="92">
        <f t="shared" si="1"/>
        <v>3150452.3800000004</v>
      </c>
      <c r="O20" s="143"/>
      <c r="P20" s="62"/>
      <c r="Q20" s="62"/>
      <c r="R20" s="62"/>
      <c r="S20" s="62"/>
      <c r="T20" s="62"/>
      <c r="U20" s="62"/>
      <c r="V20" s="62"/>
      <c r="W20" s="62"/>
      <c r="X20" s="62"/>
      <c r="Y20" s="62"/>
      <c r="Z20" s="62"/>
    </row>
    <row r="21" spans="1:26" ht="16.5" customHeight="1">
      <c r="A21" s="104"/>
      <c r="B21" s="92"/>
      <c r="C21" s="92"/>
      <c r="D21" s="92"/>
      <c r="E21" s="92"/>
      <c r="F21" s="92"/>
      <c r="G21" s="92"/>
      <c r="H21" s="92"/>
      <c r="I21" s="92"/>
      <c r="J21" s="92"/>
      <c r="K21" s="92"/>
      <c r="L21" s="92"/>
      <c r="M21" s="92"/>
      <c r="N21" s="92"/>
      <c r="O21" s="62"/>
      <c r="P21" s="62"/>
      <c r="Q21" s="62"/>
      <c r="R21" s="62"/>
      <c r="S21" s="62"/>
      <c r="T21" s="62"/>
      <c r="U21" s="62"/>
      <c r="V21" s="62"/>
      <c r="W21" s="62"/>
      <c r="X21" s="62"/>
      <c r="Y21" s="62"/>
      <c r="Z21" s="62"/>
    </row>
    <row r="22" spans="1:26" ht="16.5" customHeight="1">
      <c r="A22" s="103" t="s">
        <v>23</v>
      </c>
      <c r="B22" s="92">
        <f>B8-B20</f>
        <v>183229.32000000007</v>
      </c>
      <c r="C22" s="92">
        <f aca="true" t="shared" si="2" ref="C22:M22">C8-C20</f>
        <v>215350.74999999997</v>
      </c>
      <c r="D22" s="92">
        <f t="shared" si="2"/>
        <v>279758.76999999996</v>
      </c>
      <c r="E22" s="92">
        <f t="shared" si="2"/>
        <v>289939.88000000006</v>
      </c>
      <c r="F22" s="92">
        <f t="shared" si="2"/>
        <v>-328943.4099999999</v>
      </c>
      <c r="G22" s="92">
        <f t="shared" si="2"/>
        <v>273153.86</v>
      </c>
      <c r="H22" s="92">
        <f t="shared" si="2"/>
        <v>254872.46000000002</v>
      </c>
      <c r="I22" s="92">
        <f t="shared" si="2"/>
        <v>-218847.30999999994</v>
      </c>
      <c r="J22" s="92">
        <f t="shared" si="2"/>
        <v>162483.53000000006</v>
      </c>
      <c r="K22" s="92">
        <f t="shared" si="2"/>
        <v>-123572.18000000005</v>
      </c>
      <c r="L22" s="92">
        <f t="shared" si="2"/>
        <v>89593.29999999999</v>
      </c>
      <c r="M22" s="92">
        <f t="shared" si="2"/>
        <v>-49510.76000000001</v>
      </c>
      <c r="N22" s="92">
        <f>SUM(B22:M22)</f>
        <v>1027508.2100000004</v>
      </c>
      <c r="O22" s="144"/>
      <c r="P22" s="62"/>
      <c r="Q22" s="62"/>
      <c r="R22" s="62"/>
      <c r="S22" s="62"/>
      <c r="T22" s="62"/>
      <c r="U22" s="62"/>
      <c r="V22" s="62"/>
      <c r="W22" s="62"/>
      <c r="X22" s="62"/>
      <c r="Y22" s="62"/>
      <c r="Z22" s="62"/>
    </row>
    <row r="23" spans="1:26" ht="16.5" customHeight="1">
      <c r="A23" s="104" t="s">
        <v>24</v>
      </c>
      <c r="B23" s="92">
        <v>8803.810000000001</v>
      </c>
      <c r="C23" s="92">
        <v>9978.703568041667</v>
      </c>
      <c r="D23" s="92">
        <v>11625.470000000001</v>
      </c>
      <c r="E23" s="92">
        <v>13294.91</v>
      </c>
      <c r="F23" s="92">
        <v>13352.09</v>
      </c>
      <c r="G23" s="92">
        <v>12971.24</v>
      </c>
      <c r="H23" s="92">
        <v>14599.060000000001</v>
      </c>
      <c r="I23" s="92">
        <v>14411.029999999999</v>
      </c>
      <c r="J23" s="105">
        <v>13867.91</v>
      </c>
      <c r="K23" s="105">
        <v>11419.75</v>
      </c>
      <c r="L23" s="105">
        <v>8563.11</v>
      </c>
      <c r="M23" s="105">
        <v>8153.1</v>
      </c>
      <c r="N23" s="92">
        <f>SUM(B23:M23)</f>
        <v>141040.18356804168</v>
      </c>
      <c r="O23" s="144"/>
      <c r="P23" s="62"/>
      <c r="Q23" s="62"/>
      <c r="R23" s="62"/>
      <c r="S23" s="62"/>
      <c r="T23" s="62"/>
      <c r="U23" s="62"/>
      <c r="V23" s="62"/>
      <c r="W23" s="62"/>
      <c r="X23" s="62"/>
      <c r="Y23" s="62"/>
      <c r="Z23" s="62"/>
    </row>
    <row r="24" spans="1:26" ht="16.5" customHeight="1">
      <c r="A24" s="103" t="s">
        <v>25</v>
      </c>
      <c r="B24" s="92">
        <f>B22+B23</f>
        <v>192033.13000000006</v>
      </c>
      <c r="C24" s="92">
        <f aca="true" t="shared" si="3" ref="C24:M24">C22+C23</f>
        <v>225329.45356804164</v>
      </c>
      <c r="D24" s="92">
        <f t="shared" si="3"/>
        <v>291384.24</v>
      </c>
      <c r="E24" s="92">
        <f t="shared" si="3"/>
        <v>303234.79000000004</v>
      </c>
      <c r="F24" s="92">
        <f t="shared" si="3"/>
        <v>-315591.3199999999</v>
      </c>
      <c r="G24" s="92">
        <f t="shared" si="3"/>
        <v>286125.1</v>
      </c>
      <c r="H24" s="92">
        <f t="shared" si="3"/>
        <v>269471.52</v>
      </c>
      <c r="I24" s="92">
        <f t="shared" si="3"/>
        <v>-204436.27999999994</v>
      </c>
      <c r="J24" s="92">
        <f t="shared" si="3"/>
        <v>176351.44000000006</v>
      </c>
      <c r="K24" s="92">
        <f t="shared" si="3"/>
        <v>-112152.43000000005</v>
      </c>
      <c r="L24" s="92">
        <f t="shared" si="3"/>
        <v>98156.40999999999</v>
      </c>
      <c r="M24" s="92">
        <f t="shared" si="3"/>
        <v>-41357.66000000001</v>
      </c>
      <c r="N24" s="92">
        <f>SUM(B24:M24)</f>
        <v>1168548.3935680417</v>
      </c>
      <c r="O24" s="144"/>
      <c r="P24" s="62"/>
      <c r="Q24" s="62"/>
      <c r="R24" s="62"/>
      <c r="S24" s="62"/>
      <c r="T24" s="62"/>
      <c r="U24" s="62"/>
      <c r="V24" s="62"/>
      <c r="W24" s="62"/>
      <c r="X24" s="62"/>
      <c r="Y24" s="62"/>
      <c r="Z24" s="62"/>
    </row>
    <row r="25" spans="1:26" ht="12" customHeight="1">
      <c r="A25" s="66"/>
      <c r="B25" s="106"/>
      <c r="C25" s="106"/>
      <c r="D25" s="106"/>
      <c r="E25" s="106"/>
      <c r="F25" s="106"/>
      <c r="G25" s="106"/>
      <c r="H25" s="106"/>
      <c r="I25" s="106"/>
      <c r="J25" s="106"/>
      <c r="K25" s="106"/>
      <c r="L25" s="106"/>
      <c r="M25" s="106"/>
      <c r="N25" s="129"/>
      <c r="O25" s="144"/>
      <c r="P25" s="62"/>
      <c r="Q25" s="62"/>
      <c r="R25" s="62"/>
      <c r="S25" s="62"/>
      <c r="T25" s="62"/>
      <c r="U25" s="62"/>
      <c r="V25" s="62"/>
      <c r="W25" s="62"/>
      <c r="X25" s="62"/>
      <c r="Y25" s="62"/>
      <c r="Z25" s="62"/>
    </row>
    <row r="26" spans="1:26" ht="12" customHeight="1">
      <c r="A26" s="66"/>
      <c r="B26" s="106"/>
      <c r="C26" s="106"/>
      <c r="D26" s="106"/>
      <c r="E26" s="106"/>
      <c r="F26" s="106"/>
      <c r="G26" s="106"/>
      <c r="H26" s="106"/>
      <c r="I26" s="106"/>
      <c r="J26" s="106"/>
      <c r="K26" s="106"/>
      <c r="L26" s="106"/>
      <c r="M26" s="106"/>
      <c r="N26" s="129"/>
      <c r="O26" s="144"/>
      <c r="P26" s="62"/>
      <c r="Q26" s="62"/>
      <c r="R26" s="62"/>
      <c r="S26" s="62"/>
      <c r="T26" s="62"/>
      <c r="U26" s="62"/>
      <c r="V26" s="62"/>
      <c r="W26" s="62"/>
      <c r="X26" s="62"/>
      <c r="Y26" s="62"/>
      <c r="Z26" s="62"/>
    </row>
    <row r="27" spans="1:14" ht="16.5" customHeight="1">
      <c r="A27" s="103" t="s">
        <v>264</v>
      </c>
      <c r="B27" s="101"/>
      <c r="C27" s="101"/>
      <c r="D27" s="101"/>
      <c r="E27" s="101"/>
      <c r="F27" s="101"/>
      <c r="G27" s="101"/>
      <c r="H27" s="101"/>
      <c r="I27" s="101"/>
      <c r="J27" s="101"/>
      <c r="K27" s="101"/>
      <c r="L27" s="101"/>
      <c r="M27" s="101"/>
      <c r="N27" s="101"/>
    </row>
    <row r="28" spans="1:26" ht="16.5" customHeight="1">
      <c r="A28" s="104"/>
      <c r="B28" s="91">
        <v>39814</v>
      </c>
      <c r="C28" s="91">
        <v>39845</v>
      </c>
      <c r="D28" s="91">
        <v>39873</v>
      </c>
      <c r="E28" s="91">
        <v>39904</v>
      </c>
      <c r="F28" s="91">
        <v>39934</v>
      </c>
      <c r="G28" s="91">
        <v>39965</v>
      </c>
      <c r="H28" s="91">
        <v>39995</v>
      </c>
      <c r="I28" s="91">
        <v>40026</v>
      </c>
      <c r="J28" s="91">
        <v>40057</v>
      </c>
      <c r="K28" s="91">
        <v>40087</v>
      </c>
      <c r="L28" s="91">
        <v>40118</v>
      </c>
      <c r="M28" s="91">
        <v>40148</v>
      </c>
      <c r="N28" s="21" t="s">
        <v>16</v>
      </c>
      <c r="O28" s="62"/>
      <c r="P28" s="62"/>
      <c r="Q28" s="62"/>
      <c r="R28" s="62"/>
      <c r="S28" s="62"/>
      <c r="T28" s="62"/>
      <c r="U28" s="62"/>
      <c r="V28" s="62"/>
      <c r="W28" s="62"/>
      <c r="X28" s="62"/>
      <c r="Y28" s="62"/>
      <c r="Z28" s="62"/>
    </row>
    <row r="29" spans="1:26" ht="16.5" customHeight="1">
      <c r="A29" s="104" t="s">
        <v>159</v>
      </c>
      <c r="B29" s="107">
        <v>41238</v>
      </c>
      <c r="C29" s="107">
        <v>41117</v>
      </c>
      <c r="D29" s="107">
        <v>41255</v>
      </c>
      <c r="E29" s="107">
        <v>41258</v>
      </c>
      <c r="F29" s="107">
        <v>41968</v>
      </c>
      <c r="G29" s="107">
        <v>42446</v>
      </c>
      <c r="H29" s="107">
        <v>43014</v>
      </c>
      <c r="I29" s="107">
        <v>43361</v>
      </c>
      <c r="J29" s="107">
        <v>43500</v>
      </c>
      <c r="K29" s="107">
        <v>43315</v>
      </c>
      <c r="L29" s="107">
        <v>44097</v>
      </c>
      <c r="M29" s="107">
        <v>44253</v>
      </c>
      <c r="N29" s="97"/>
      <c r="O29" s="62"/>
      <c r="P29" s="62"/>
      <c r="Q29" s="62"/>
      <c r="R29" s="62"/>
      <c r="S29" s="62"/>
      <c r="T29" s="62"/>
      <c r="U29" s="62"/>
      <c r="V29" s="62"/>
      <c r="W29" s="62"/>
      <c r="X29" s="62"/>
      <c r="Y29" s="62"/>
      <c r="Z29" s="62"/>
    </row>
    <row r="30" spans="1:26" ht="16.5" customHeight="1">
      <c r="A30" s="104" t="s">
        <v>135</v>
      </c>
      <c r="B30" s="97">
        <v>261029</v>
      </c>
      <c r="C30" s="97">
        <v>260130</v>
      </c>
      <c r="D30" s="97">
        <v>261930</v>
      </c>
      <c r="E30" s="97">
        <v>261844</v>
      </c>
      <c r="F30" s="97">
        <v>266139</v>
      </c>
      <c r="G30" s="97">
        <v>267139</v>
      </c>
      <c r="H30" s="97">
        <v>273638</v>
      </c>
      <c r="I30" s="97">
        <v>274349</v>
      </c>
      <c r="J30" s="97">
        <v>294162</v>
      </c>
      <c r="K30" s="97">
        <v>271527</v>
      </c>
      <c r="L30" s="97">
        <v>273246</v>
      </c>
      <c r="M30" s="97">
        <v>273829</v>
      </c>
      <c r="N30" s="97">
        <f>SUM(B30:M30)</f>
        <v>3238962</v>
      </c>
      <c r="O30" s="62"/>
      <c r="P30" s="62"/>
      <c r="Q30" s="62"/>
      <c r="R30" s="62"/>
      <c r="S30" s="62"/>
      <c r="T30" s="62"/>
      <c r="U30" s="62"/>
      <c r="V30" s="62"/>
      <c r="W30" s="62"/>
      <c r="X30" s="62"/>
      <c r="Y30" s="62"/>
      <c r="Z30" s="62"/>
    </row>
    <row r="31" spans="1:26" ht="16.5" customHeight="1">
      <c r="A31" s="104" t="s">
        <v>136</v>
      </c>
      <c r="B31" s="97">
        <f aca="true" t="shared" si="4" ref="B31:M31">(B30*100)/1000</f>
        <v>26102.9</v>
      </c>
      <c r="C31" s="97">
        <f t="shared" si="4"/>
        <v>26013</v>
      </c>
      <c r="D31" s="97">
        <f t="shared" si="4"/>
        <v>26193</v>
      </c>
      <c r="E31" s="97">
        <f t="shared" si="4"/>
        <v>26184.4</v>
      </c>
      <c r="F31" s="97">
        <f t="shared" si="4"/>
        <v>26613.9</v>
      </c>
      <c r="G31" s="97">
        <f t="shared" si="4"/>
        <v>26713.9</v>
      </c>
      <c r="H31" s="97">
        <f t="shared" si="4"/>
        <v>27363.8</v>
      </c>
      <c r="I31" s="97">
        <f t="shared" si="4"/>
        <v>27434.9</v>
      </c>
      <c r="J31" s="97">
        <f t="shared" si="4"/>
        <v>29416.2</v>
      </c>
      <c r="K31" s="97">
        <f t="shared" si="4"/>
        <v>27152.7</v>
      </c>
      <c r="L31" s="97">
        <f t="shared" si="4"/>
        <v>27324.6</v>
      </c>
      <c r="M31" s="97">
        <f t="shared" si="4"/>
        <v>27382.9</v>
      </c>
      <c r="N31" s="97">
        <f>SUM(B31:M31)</f>
        <v>323896.19999999995</v>
      </c>
      <c r="O31" s="62"/>
      <c r="P31" s="62"/>
      <c r="Q31" s="62"/>
      <c r="R31" s="62"/>
      <c r="S31" s="62"/>
      <c r="T31" s="62"/>
      <c r="U31" s="62"/>
      <c r="V31" s="62"/>
      <c r="W31" s="62"/>
      <c r="X31" s="62"/>
      <c r="Y31" s="62"/>
      <c r="Z31" s="62"/>
    </row>
    <row r="32" spans="1:26" ht="25.5">
      <c r="A32" s="68" t="s">
        <v>140</v>
      </c>
      <c r="B32" s="97">
        <v>25000</v>
      </c>
      <c r="C32" s="97">
        <v>25000</v>
      </c>
      <c r="D32" s="97">
        <v>0</v>
      </c>
      <c r="E32" s="97">
        <v>0</v>
      </c>
      <c r="F32" s="97">
        <v>112572</v>
      </c>
      <c r="G32" s="97">
        <v>0</v>
      </c>
      <c r="H32" s="97">
        <v>0</v>
      </c>
      <c r="I32" s="97">
        <v>78191</v>
      </c>
      <c r="J32" s="97">
        <v>14999.999999999996</v>
      </c>
      <c r="K32" s="97">
        <v>52185</v>
      </c>
      <c r="L32" s="97">
        <v>30000</v>
      </c>
      <c r="M32" s="137">
        <v>50000</v>
      </c>
      <c r="N32" s="97">
        <f>SUM(B32:M32)</f>
        <v>387948</v>
      </c>
      <c r="O32" s="62"/>
      <c r="P32" s="62"/>
      <c r="Q32" s="62"/>
      <c r="R32" s="62"/>
      <c r="S32" s="62"/>
      <c r="T32" s="62"/>
      <c r="U32" s="62"/>
      <c r="V32" s="62"/>
      <c r="W32" s="62"/>
      <c r="X32" s="62"/>
      <c r="Y32" s="62"/>
      <c r="Z32" s="62"/>
    </row>
    <row r="33" spans="1:26" ht="25.5">
      <c r="A33" s="23" t="s">
        <v>141</v>
      </c>
      <c r="B33" s="97">
        <f>B32-B31</f>
        <v>-1102.9000000000015</v>
      </c>
      <c r="C33" s="97">
        <f aca="true" t="shared" si="5" ref="C33:M33">C32-C31</f>
        <v>-1013</v>
      </c>
      <c r="D33" s="97">
        <f t="shared" si="5"/>
        <v>-26193</v>
      </c>
      <c r="E33" s="97">
        <f t="shared" si="5"/>
        <v>-26184.4</v>
      </c>
      <c r="F33" s="97">
        <f t="shared" si="5"/>
        <v>85958.1</v>
      </c>
      <c r="G33" s="97">
        <f t="shared" si="5"/>
        <v>-26713.9</v>
      </c>
      <c r="H33" s="97">
        <f t="shared" si="5"/>
        <v>-27363.8</v>
      </c>
      <c r="I33" s="97">
        <f t="shared" si="5"/>
        <v>50756.1</v>
      </c>
      <c r="J33" s="97">
        <f t="shared" si="5"/>
        <v>-14416.200000000004</v>
      </c>
      <c r="K33" s="97">
        <f t="shared" si="5"/>
        <v>25032.3</v>
      </c>
      <c r="L33" s="97">
        <f t="shared" si="5"/>
        <v>2675.4000000000015</v>
      </c>
      <c r="M33" s="97">
        <f t="shared" si="5"/>
        <v>22617.1</v>
      </c>
      <c r="N33" s="97">
        <f>SUM(B33:M33)</f>
        <v>64051.799999999996</v>
      </c>
      <c r="O33" s="62"/>
      <c r="P33" s="62"/>
      <c r="Q33" s="62"/>
      <c r="R33" s="62"/>
      <c r="S33" s="62"/>
      <c r="T33" s="62"/>
      <c r="U33" s="62"/>
      <c r="V33" s="62"/>
      <c r="W33" s="62"/>
      <c r="X33" s="62"/>
      <c r="Y33" s="62"/>
      <c r="Z33" s="62"/>
    </row>
    <row r="34" spans="1:26" ht="16.5" customHeight="1">
      <c r="A34" s="104"/>
      <c r="B34" s="95"/>
      <c r="C34" s="95"/>
      <c r="D34" s="95"/>
      <c r="E34" s="95"/>
      <c r="F34" s="95"/>
      <c r="G34" s="95"/>
      <c r="H34" s="95"/>
      <c r="I34" s="96"/>
      <c r="J34" s="96"/>
      <c r="K34" s="96"/>
      <c r="L34" s="96"/>
      <c r="M34" s="96"/>
      <c r="N34" s="130"/>
      <c r="O34" s="62"/>
      <c r="P34" s="62"/>
      <c r="Q34" s="62"/>
      <c r="R34" s="62"/>
      <c r="S34" s="62"/>
      <c r="T34" s="62"/>
      <c r="U34" s="62"/>
      <c r="V34" s="62"/>
      <c r="W34" s="62"/>
      <c r="X34" s="62"/>
      <c r="Y34" s="62"/>
      <c r="Z34" s="62"/>
    </row>
    <row r="35" spans="1:26" ht="16.5" customHeight="1">
      <c r="A35" s="103"/>
      <c r="B35" s="21"/>
      <c r="C35" s="21" t="s">
        <v>26</v>
      </c>
      <c r="D35" s="21" t="s">
        <v>27</v>
      </c>
      <c r="E35" s="21" t="s">
        <v>28</v>
      </c>
      <c r="F35" s="21" t="s">
        <v>29</v>
      </c>
      <c r="G35" s="21" t="s">
        <v>30</v>
      </c>
      <c r="H35" s="21"/>
      <c r="I35" s="83"/>
      <c r="J35" s="83"/>
      <c r="K35" s="83"/>
      <c r="L35" s="83"/>
      <c r="M35" s="83"/>
      <c r="N35" s="83"/>
      <c r="O35" s="62"/>
      <c r="P35" s="62"/>
      <c r="Q35" s="62"/>
      <c r="R35" s="62"/>
      <c r="S35" s="62"/>
      <c r="T35" s="62"/>
      <c r="U35" s="62"/>
      <c r="V35" s="62"/>
      <c r="W35" s="62"/>
      <c r="X35" s="62"/>
      <c r="Y35" s="62"/>
      <c r="Z35" s="62"/>
    </row>
    <row r="36" spans="1:26" ht="16.5" customHeight="1">
      <c r="A36" s="103"/>
      <c r="B36" s="21"/>
      <c r="C36" s="21" t="s">
        <v>31</v>
      </c>
      <c r="D36" s="21" t="s">
        <v>31</v>
      </c>
      <c r="E36" s="21" t="s">
        <v>32</v>
      </c>
      <c r="F36" s="21" t="s">
        <v>33</v>
      </c>
      <c r="G36" s="21" t="s">
        <v>33</v>
      </c>
      <c r="H36" s="21" t="s">
        <v>28</v>
      </c>
      <c r="I36" s="83"/>
      <c r="J36" s="83"/>
      <c r="K36" s="83"/>
      <c r="L36" s="83"/>
      <c r="M36" s="83"/>
      <c r="N36" s="83"/>
      <c r="O36" s="62"/>
      <c r="P36" s="62"/>
      <c r="Q36" s="62"/>
      <c r="R36" s="62"/>
      <c r="S36" s="62"/>
      <c r="T36" s="62"/>
      <c r="U36" s="62"/>
      <c r="V36" s="62"/>
      <c r="W36" s="62"/>
      <c r="X36" s="62"/>
      <c r="Y36" s="62"/>
      <c r="Z36" s="62"/>
    </row>
    <row r="37" spans="1:26" ht="16.5" customHeight="1">
      <c r="A37" s="103" t="s">
        <v>34</v>
      </c>
      <c r="B37" s="21" t="s">
        <v>35</v>
      </c>
      <c r="C37" s="21" t="s">
        <v>37</v>
      </c>
      <c r="D37" s="21" t="s">
        <v>37</v>
      </c>
      <c r="E37" s="21" t="s">
        <v>38</v>
      </c>
      <c r="F37" s="21" t="s">
        <v>39</v>
      </c>
      <c r="G37" s="21" t="s">
        <v>39</v>
      </c>
      <c r="H37" s="21" t="s">
        <v>39</v>
      </c>
      <c r="I37" s="83"/>
      <c r="J37" s="83"/>
      <c r="K37" s="108"/>
      <c r="L37" s="83"/>
      <c r="M37" s="83"/>
      <c r="N37" s="83"/>
      <c r="O37" s="62"/>
      <c r="P37" s="62"/>
      <c r="Q37" s="62"/>
      <c r="R37" s="62"/>
      <c r="S37" s="62"/>
      <c r="T37" s="62"/>
      <c r="U37" s="62"/>
      <c r="V37" s="62"/>
      <c r="W37" s="62"/>
      <c r="X37" s="62"/>
      <c r="Y37" s="62"/>
      <c r="Z37" s="62"/>
    </row>
    <row r="38" spans="1:26" ht="16.5" customHeight="1">
      <c r="A38" s="104" t="s">
        <v>40</v>
      </c>
      <c r="B38" s="107" t="s">
        <v>79</v>
      </c>
      <c r="C38" s="107">
        <v>1256655</v>
      </c>
      <c r="D38" s="107">
        <v>1982307</v>
      </c>
      <c r="E38" s="107">
        <f>C38+D38</f>
        <v>3238962</v>
      </c>
      <c r="F38" s="107">
        <f>(E38*100)/1000</f>
        <v>323896.2</v>
      </c>
      <c r="G38" s="107"/>
      <c r="H38" s="107">
        <f>F38</f>
        <v>323896.2</v>
      </c>
      <c r="I38" s="83"/>
      <c r="J38" s="83"/>
      <c r="K38" s="83"/>
      <c r="L38" s="83"/>
      <c r="M38" s="83"/>
      <c r="N38" s="83"/>
      <c r="O38" s="62"/>
      <c r="P38" s="62"/>
      <c r="Q38" s="62"/>
      <c r="R38" s="62"/>
      <c r="S38" s="62"/>
      <c r="T38" s="62"/>
      <c r="U38" s="62"/>
      <c r="V38" s="62"/>
      <c r="W38" s="62"/>
      <c r="X38" s="62"/>
      <c r="Y38" s="62"/>
      <c r="Z38" s="62"/>
    </row>
    <row r="39" spans="1:26" ht="12" customHeight="1">
      <c r="A39" s="84"/>
      <c r="B39" s="3"/>
      <c r="C39" s="18"/>
      <c r="D39" s="18"/>
      <c r="E39" s="18"/>
      <c r="F39" s="18"/>
      <c r="G39" s="18"/>
      <c r="H39" s="3"/>
      <c r="I39" s="3"/>
      <c r="J39" s="3"/>
      <c r="K39" s="3"/>
      <c r="L39" s="3"/>
      <c r="M39" s="39"/>
      <c r="N39" s="39"/>
      <c r="O39" s="62"/>
      <c r="P39" s="62"/>
      <c r="Q39" s="62"/>
      <c r="R39" s="62"/>
      <c r="S39" s="62"/>
      <c r="T39" s="62"/>
      <c r="U39" s="62"/>
      <c r="V39" s="62"/>
      <c r="W39" s="62"/>
      <c r="X39" s="62"/>
      <c r="Y39" s="62"/>
      <c r="Z39" s="62"/>
    </row>
    <row r="40" spans="1:26" ht="12" customHeight="1">
      <c r="A40" s="84"/>
      <c r="B40" s="3"/>
      <c r="C40" s="3"/>
      <c r="D40" s="3"/>
      <c r="E40" s="3"/>
      <c r="F40" s="3"/>
      <c r="G40" s="3"/>
      <c r="H40" s="3"/>
      <c r="I40" s="3"/>
      <c r="J40" s="3"/>
      <c r="K40" s="3"/>
      <c r="L40" s="4"/>
      <c r="M40" s="40"/>
      <c r="N40" s="41"/>
      <c r="O40" s="62"/>
      <c r="P40" s="62"/>
      <c r="Q40" s="62"/>
      <c r="R40" s="62"/>
      <c r="S40" s="62"/>
      <c r="T40" s="62"/>
      <c r="U40" s="62"/>
      <c r="V40" s="62"/>
      <c r="W40" s="62"/>
      <c r="X40" s="62"/>
      <c r="Y40" s="62"/>
      <c r="Z40" s="62"/>
    </row>
    <row r="41" spans="1:4" s="3" customFormat="1" ht="12.75">
      <c r="A41" s="8" t="s">
        <v>69</v>
      </c>
      <c r="B41" s="9"/>
      <c r="C41" s="9"/>
      <c r="D41" s="7"/>
    </row>
    <row r="42" s="3" customFormat="1" ht="12.75">
      <c r="A42" s="177" t="s">
        <v>137</v>
      </c>
    </row>
    <row r="43" spans="1:9" s="3" customFormat="1" ht="12.75">
      <c r="A43" s="178" t="s">
        <v>138</v>
      </c>
      <c r="I43" s="19"/>
    </row>
    <row r="44" s="3" customFormat="1" ht="12.75">
      <c r="A44" s="177" t="s">
        <v>139</v>
      </c>
    </row>
    <row r="45" spans="1:9" s="3" customFormat="1" ht="12.75">
      <c r="A45" s="83"/>
      <c r="F45" s="10"/>
      <c r="H45" s="11"/>
      <c r="I45" s="20"/>
    </row>
    <row r="46" spans="1:2" s="3" customFormat="1" ht="12.75">
      <c r="A46" s="65"/>
      <c r="B46" s="6"/>
    </row>
    <row r="47" spans="1:2" s="3" customFormat="1" ht="12.75">
      <c r="A47" s="65"/>
      <c r="B47" s="6"/>
    </row>
    <row r="48" spans="1:2" s="3" customFormat="1" ht="12.75">
      <c r="A48" s="65"/>
      <c r="B48" s="6"/>
    </row>
  </sheetData>
  <sheetProtection/>
  <printOptions/>
  <pageMargins left="0.5" right="0.5" top="0.75" bottom="0.75" header="0.5" footer="0.5"/>
  <pageSetup fitToWidth="2" fitToHeight="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3:L25"/>
  <sheetViews>
    <sheetView showGridLines="0" zoomScale="85" zoomScaleNormal="85" zoomScalePageLayoutView="0" workbookViewId="0" topLeftCell="A1">
      <selection activeCell="A1" sqref="A1"/>
    </sheetView>
  </sheetViews>
  <sheetFormatPr defaultColWidth="9.140625" defaultRowHeight="12.75"/>
  <cols>
    <col min="1" max="1" width="24.57421875" style="0" bestFit="1" customWidth="1"/>
    <col min="2" max="12" width="20.00390625" style="0" customWidth="1"/>
  </cols>
  <sheetData>
    <row r="3" spans="1:12" ht="16.5" customHeight="1">
      <c r="A3" s="64" t="s">
        <v>41</v>
      </c>
      <c r="B3" s="101"/>
      <c r="C3" s="101"/>
      <c r="D3" s="101"/>
      <c r="E3" s="101"/>
      <c r="F3" s="101"/>
      <c r="G3" s="109"/>
      <c r="H3" s="101"/>
      <c r="I3" s="101"/>
      <c r="J3" s="101"/>
      <c r="K3" s="101"/>
      <c r="L3" s="101"/>
    </row>
    <row r="4" spans="1:12" ht="16.5" customHeight="1">
      <c r="A4" s="64" t="s">
        <v>206</v>
      </c>
      <c r="B4" s="101"/>
      <c r="C4" s="110"/>
      <c r="D4" s="110"/>
      <c r="E4" s="101"/>
      <c r="F4" s="101"/>
      <c r="G4" s="111"/>
      <c r="H4" s="110"/>
      <c r="I4" s="101"/>
      <c r="J4" s="101"/>
      <c r="K4" s="101"/>
      <c r="L4" s="101"/>
    </row>
    <row r="5" spans="1:12" ht="16.5" customHeight="1">
      <c r="A5" s="102"/>
      <c r="B5" s="113"/>
      <c r="C5" s="114" t="s">
        <v>71</v>
      </c>
      <c r="D5" s="115"/>
      <c r="E5" s="116"/>
      <c r="F5" s="113"/>
      <c r="G5" s="114" t="s">
        <v>70</v>
      </c>
      <c r="H5" s="115"/>
      <c r="I5" s="179"/>
      <c r="J5" s="180"/>
      <c r="K5" s="180"/>
      <c r="L5" s="181"/>
    </row>
    <row r="6" spans="1:12" ht="16.5" customHeight="1">
      <c r="A6" s="21" t="s">
        <v>42</v>
      </c>
      <c r="B6" s="89"/>
      <c r="C6" s="117" t="s">
        <v>76</v>
      </c>
      <c r="D6" s="118"/>
      <c r="E6" s="90"/>
      <c r="F6" s="89"/>
      <c r="G6" s="117" t="s">
        <v>43</v>
      </c>
      <c r="H6" s="118"/>
      <c r="I6" s="90"/>
      <c r="J6" s="21"/>
      <c r="K6" s="21" t="s">
        <v>44</v>
      </c>
      <c r="L6" s="102"/>
    </row>
    <row r="7" spans="1:12" ht="16.5" customHeight="1">
      <c r="A7" s="21" t="s">
        <v>45</v>
      </c>
      <c r="B7" s="89" t="s">
        <v>42</v>
      </c>
      <c r="C7" s="117" t="s">
        <v>46</v>
      </c>
      <c r="D7" s="118"/>
      <c r="E7" s="90"/>
      <c r="F7" s="89" t="s">
        <v>47</v>
      </c>
      <c r="G7" s="117" t="s">
        <v>48</v>
      </c>
      <c r="H7" s="118"/>
      <c r="I7" s="90" t="s">
        <v>49</v>
      </c>
      <c r="J7" s="21" t="s">
        <v>50</v>
      </c>
      <c r="K7" s="21" t="s">
        <v>51</v>
      </c>
      <c r="L7" s="21" t="s">
        <v>52</v>
      </c>
    </row>
    <row r="8" spans="1:12" ht="16.5" customHeight="1">
      <c r="A8" s="21" t="s">
        <v>53</v>
      </c>
      <c r="B8" s="89" t="s">
        <v>54</v>
      </c>
      <c r="C8" s="117" t="s">
        <v>55</v>
      </c>
      <c r="D8" s="118"/>
      <c r="E8" s="90" t="s">
        <v>73</v>
      </c>
      <c r="F8" s="89" t="s">
        <v>56</v>
      </c>
      <c r="G8" s="117" t="s">
        <v>57</v>
      </c>
      <c r="H8" s="118"/>
      <c r="I8" s="90" t="s">
        <v>58</v>
      </c>
      <c r="J8" s="21" t="s">
        <v>59</v>
      </c>
      <c r="K8" s="21" t="s">
        <v>50</v>
      </c>
      <c r="L8" s="21" t="s">
        <v>49</v>
      </c>
    </row>
    <row r="9" spans="1:12" ht="16.5" customHeight="1">
      <c r="A9" s="21" t="s">
        <v>60</v>
      </c>
      <c r="B9" s="89" t="s">
        <v>61</v>
      </c>
      <c r="C9" s="117" t="s">
        <v>59</v>
      </c>
      <c r="D9" s="118" t="s">
        <v>77</v>
      </c>
      <c r="E9" s="90" t="s">
        <v>74</v>
      </c>
      <c r="F9" s="89" t="s">
        <v>62</v>
      </c>
      <c r="G9" s="117" t="s">
        <v>63</v>
      </c>
      <c r="H9" s="118" t="s">
        <v>73</v>
      </c>
      <c r="I9" s="90" t="s">
        <v>64</v>
      </c>
      <c r="J9" s="21" t="s">
        <v>65</v>
      </c>
      <c r="K9" s="21" t="s">
        <v>65</v>
      </c>
      <c r="L9" s="21" t="s">
        <v>66</v>
      </c>
    </row>
    <row r="10" spans="1:12" ht="16.5" customHeight="1">
      <c r="A10" s="68" t="s">
        <v>252</v>
      </c>
      <c r="B10" s="119" t="s">
        <v>124</v>
      </c>
      <c r="C10" s="120">
        <v>4271</v>
      </c>
      <c r="D10" s="121">
        <f>C10*5</f>
        <v>21355</v>
      </c>
      <c r="E10" s="122">
        <f aca="true" t="shared" si="0" ref="E10:E22">D10/C10</f>
        <v>5</v>
      </c>
      <c r="F10" s="123">
        <v>0</v>
      </c>
      <c r="G10" s="124">
        <f aca="true" t="shared" si="1" ref="G10:G24">C10*0.5541</f>
        <v>2366.5611000000004</v>
      </c>
      <c r="H10" s="125">
        <f>G10*E10</f>
        <v>11832.805500000002</v>
      </c>
      <c r="I10" s="126" t="s">
        <v>196</v>
      </c>
      <c r="J10" s="127" t="s">
        <v>259</v>
      </c>
      <c r="K10" s="128">
        <v>37257</v>
      </c>
      <c r="L10" s="112" t="s">
        <v>68</v>
      </c>
    </row>
    <row r="11" spans="1:12" ht="16.5" customHeight="1">
      <c r="A11" s="68" t="s">
        <v>252</v>
      </c>
      <c r="B11" s="119" t="s">
        <v>124</v>
      </c>
      <c r="C11" s="120">
        <v>7131</v>
      </c>
      <c r="D11" s="121">
        <f>C11*5</f>
        <v>35655</v>
      </c>
      <c r="E11" s="122">
        <f t="shared" si="0"/>
        <v>5</v>
      </c>
      <c r="F11" s="123">
        <v>0</v>
      </c>
      <c r="G11" s="124">
        <f t="shared" si="1"/>
        <v>3951.2871000000005</v>
      </c>
      <c r="H11" s="125">
        <f aca="true" t="shared" si="2" ref="H11:H22">G11*E11</f>
        <v>19756.435500000003</v>
      </c>
      <c r="I11" s="126" t="s">
        <v>196</v>
      </c>
      <c r="J11" s="127" t="s">
        <v>260</v>
      </c>
      <c r="K11" s="128">
        <v>37257</v>
      </c>
      <c r="L11" s="112" t="s">
        <v>68</v>
      </c>
    </row>
    <row r="12" spans="1:12" ht="16.5" customHeight="1">
      <c r="A12" s="68" t="s">
        <v>253</v>
      </c>
      <c r="B12" s="119" t="s">
        <v>124</v>
      </c>
      <c r="C12" s="120">
        <v>36899</v>
      </c>
      <c r="D12" s="121">
        <f>C12*5</f>
        <v>184495</v>
      </c>
      <c r="E12" s="122">
        <f t="shared" si="0"/>
        <v>5</v>
      </c>
      <c r="F12" s="123">
        <v>0</v>
      </c>
      <c r="G12" s="124">
        <f t="shared" si="1"/>
        <v>20445.7359</v>
      </c>
      <c r="H12" s="125">
        <f t="shared" si="2"/>
        <v>102228.6795</v>
      </c>
      <c r="I12" s="126" t="s">
        <v>196</v>
      </c>
      <c r="J12" s="127" t="s">
        <v>259</v>
      </c>
      <c r="K12" s="128">
        <v>39356</v>
      </c>
      <c r="L12" s="112" t="s">
        <v>68</v>
      </c>
    </row>
    <row r="13" spans="1:12" ht="16.5" customHeight="1">
      <c r="A13" s="68" t="s">
        <v>253</v>
      </c>
      <c r="B13" s="119" t="s">
        <v>124</v>
      </c>
      <c r="C13" s="120">
        <v>16939</v>
      </c>
      <c r="D13" s="121">
        <f>C13*5</f>
        <v>84695</v>
      </c>
      <c r="E13" s="122">
        <f t="shared" si="0"/>
        <v>5</v>
      </c>
      <c r="F13" s="123">
        <v>0</v>
      </c>
      <c r="G13" s="124">
        <f t="shared" si="1"/>
        <v>9385.8999</v>
      </c>
      <c r="H13" s="125">
        <f t="shared" si="2"/>
        <v>46929.499500000005</v>
      </c>
      <c r="I13" s="126" t="s">
        <v>196</v>
      </c>
      <c r="J13" s="127" t="s">
        <v>260</v>
      </c>
      <c r="K13" s="128">
        <v>39356</v>
      </c>
      <c r="L13" s="112" t="s">
        <v>68</v>
      </c>
    </row>
    <row r="14" spans="1:12" ht="16.5" customHeight="1">
      <c r="A14" s="68" t="s">
        <v>254</v>
      </c>
      <c r="B14" s="119" t="s">
        <v>123</v>
      </c>
      <c r="C14" s="120">
        <v>21766</v>
      </c>
      <c r="D14" s="121">
        <f>C14*5</f>
        <v>108830</v>
      </c>
      <c r="E14" s="122">
        <f t="shared" si="0"/>
        <v>5</v>
      </c>
      <c r="F14" s="123">
        <v>0</v>
      </c>
      <c r="G14" s="124">
        <f t="shared" si="1"/>
        <v>12060.5406</v>
      </c>
      <c r="H14" s="125">
        <f t="shared" si="2"/>
        <v>60302.703</v>
      </c>
      <c r="I14" s="126" t="s">
        <v>67</v>
      </c>
      <c r="J14" s="127" t="s">
        <v>260</v>
      </c>
      <c r="K14" s="128">
        <v>37226</v>
      </c>
      <c r="L14" s="112" t="s">
        <v>127</v>
      </c>
    </row>
    <row r="15" spans="1:12" ht="16.5" customHeight="1">
      <c r="A15" s="68" t="s">
        <v>197</v>
      </c>
      <c r="B15" s="119" t="s">
        <v>198</v>
      </c>
      <c r="C15" s="120">
        <v>30000</v>
      </c>
      <c r="D15" s="121">
        <f>C15*6.75</f>
        <v>202500</v>
      </c>
      <c r="E15" s="122">
        <f t="shared" si="0"/>
        <v>6.75</v>
      </c>
      <c r="F15" s="123">
        <v>0</v>
      </c>
      <c r="G15" s="124">
        <f t="shared" si="1"/>
        <v>16623</v>
      </c>
      <c r="H15" s="125">
        <f t="shared" si="2"/>
        <v>112205.25</v>
      </c>
      <c r="I15" s="126" t="s">
        <v>67</v>
      </c>
      <c r="J15" s="127" t="s">
        <v>204</v>
      </c>
      <c r="K15" s="128" t="s">
        <v>230</v>
      </c>
      <c r="L15" s="112" t="s">
        <v>127</v>
      </c>
    </row>
    <row r="16" spans="1:12" ht="16.5" customHeight="1">
      <c r="A16" s="68" t="s">
        <v>255</v>
      </c>
      <c r="B16" s="119" t="s">
        <v>199</v>
      </c>
      <c r="C16" s="120">
        <v>28191</v>
      </c>
      <c r="D16" s="121">
        <f>C16*6.25</f>
        <v>176193.75</v>
      </c>
      <c r="E16" s="122">
        <f t="shared" si="0"/>
        <v>6.25</v>
      </c>
      <c r="F16" s="123">
        <v>0</v>
      </c>
      <c r="G16" s="124">
        <f t="shared" si="1"/>
        <v>15620.633100000001</v>
      </c>
      <c r="H16" s="125">
        <f t="shared" si="2"/>
        <v>97628.956875</v>
      </c>
      <c r="I16" s="126" t="s">
        <v>67</v>
      </c>
      <c r="J16" s="127" t="s">
        <v>261</v>
      </c>
      <c r="K16" s="128">
        <v>38991</v>
      </c>
      <c r="L16" s="112" t="s">
        <v>127</v>
      </c>
    </row>
    <row r="17" spans="1:12" ht="16.5" customHeight="1">
      <c r="A17" s="68" t="s">
        <v>256</v>
      </c>
      <c r="B17" s="119" t="s">
        <v>200</v>
      </c>
      <c r="C17" s="120">
        <v>50000</v>
      </c>
      <c r="D17" s="121">
        <f>C17*6</f>
        <v>300000</v>
      </c>
      <c r="E17" s="122">
        <f t="shared" si="0"/>
        <v>6</v>
      </c>
      <c r="F17" s="123">
        <v>0</v>
      </c>
      <c r="G17" s="124">
        <f t="shared" si="1"/>
        <v>27705.000000000004</v>
      </c>
      <c r="H17" s="125">
        <f t="shared" si="2"/>
        <v>166230.00000000003</v>
      </c>
      <c r="I17" s="126" t="s">
        <v>67</v>
      </c>
      <c r="J17" s="127" t="s">
        <v>260</v>
      </c>
      <c r="K17" s="128">
        <v>39387</v>
      </c>
      <c r="L17" s="112" t="s">
        <v>127</v>
      </c>
    </row>
    <row r="18" spans="1:12" ht="16.5" customHeight="1">
      <c r="A18" s="68" t="s">
        <v>201</v>
      </c>
      <c r="B18" s="119" t="s">
        <v>202</v>
      </c>
      <c r="C18" s="120">
        <v>12185</v>
      </c>
      <c r="D18" s="121">
        <f>C18*7</f>
        <v>85295</v>
      </c>
      <c r="E18" s="122">
        <f t="shared" si="0"/>
        <v>7</v>
      </c>
      <c r="F18" s="123">
        <v>0</v>
      </c>
      <c r="G18" s="124">
        <f t="shared" si="1"/>
        <v>6751.708500000001</v>
      </c>
      <c r="H18" s="125">
        <f t="shared" si="2"/>
        <v>47261.959500000004</v>
      </c>
      <c r="I18" s="126" t="s">
        <v>67</v>
      </c>
      <c r="J18" s="127" t="s">
        <v>262</v>
      </c>
      <c r="K18" s="128">
        <v>38749</v>
      </c>
      <c r="L18" s="112" t="s">
        <v>127</v>
      </c>
    </row>
    <row r="19" spans="1:12" ht="16.5" customHeight="1">
      <c r="A19" s="68" t="s">
        <v>197</v>
      </c>
      <c r="B19" s="119" t="s">
        <v>198</v>
      </c>
      <c r="C19" s="120">
        <v>25000</v>
      </c>
      <c r="D19" s="121">
        <f>C19*7.35</f>
        <v>183750</v>
      </c>
      <c r="E19" s="122">
        <f t="shared" si="0"/>
        <v>7.35</v>
      </c>
      <c r="F19" s="123">
        <v>0</v>
      </c>
      <c r="G19" s="124">
        <f t="shared" si="1"/>
        <v>13852.500000000002</v>
      </c>
      <c r="H19" s="125">
        <f t="shared" si="2"/>
        <v>101815.87500000001</v>
      </c>
      <c r="I19" s="126" t="s">
        <v>67</v>
      </c>
      <c r="J19" s="127" t="s">
        <v>205</v>
      </c>
      <c r="K19" s="128" t="s">
        <v>230</v>
      </c>
      <c r="L19" s="112" t="s">
        <v>127</v>
      </c>
    </row>
    <row r="20" spans="1:12" ht="16.5" customHeight="1">
      <c r="A20" s="68" t="s">
        <v>257</v>
      </c>
      <c r="B20" s="119" t="s">
        <v>203</v>
      </c>
      <c r="C20" s="120">
        <v>8910</v>
      </c>
      <c r="D20" s="121">
        <f>C20*6.5</f>
        <v>57915</v>
      </c>
      <c r="E20" s="122">
        <f t="shared" si="0"/>
        <v>6.5</v>
      </c>
      <c r="F20" s="123">
        <v>0</v>
      </c>
      <c r="G20" s="124">
        <f t="shared" si="1"/>
        <v>4937.031</v>
      </c>
      <c r="H20" s="125">
        <f t="shared" si="2"/>
        <v>32090.7015</v>
      </c>
      <c r="I20" s="126" t="s">
        <v>67</v>
      </c>
      <c r="J20" s="127" t="s">
        <v>262</v>
      </c>
      <c r="K20" s="128">
        <v>39692</v>
      </c>
      <c r="L20" s="112" t="s">
        <v>127</v>
      </c>
    </row>
    <row r="21" spans="1:12" ht="16.5" customHeight="1">
      <c r="A21" s="68" t="s">
        <v>258</v>
      </c>
      <c r="B21" s="119" t="s">
        <v>203</v>
      </c>
      <c r="C21" s="120">
        <v>15257</v>
      </c>
      <c r="D21" s="121">
        <f>C21*6.5</f>
        <v>99170.5</v>
      </c>
      <c r="E21" s="122">
        <f t="shared" si="0"/>
        <v>6.5</v>
      </c>
      <c r="F21" s="123">
        <v>0</v>
      </c>
      <c r="G21" s="124">
        <f t="shared" si="1"/>
        <v>8453.9037</v>
      </c>
      <c r="H21" s="125">
        <f t="shared" si="2"/>
        <v>54950.374050000006</v>
      </c>
      <c r="I21" s="126" t="s">
        <v>67</v>
      </c>
      <c r="J21" s="127" t="s">
        <v>262</v>
      </c>
      <c r="K21" s="128">
        <v>39692</v>
      </c>
      <c r="L21" s="112" t="s">
        <v>127</v>
      </c>
    </row>
    <row r="22" spans="1:12" ht="16.5" customHeight="1">
      <c r="A22" s="68" t="s">
        <v>197</v>
      </c>
      <c r="B22" s="119" t="s">
        <v>198</v>
      </c>
      <c r="C22" s="120">
        <v>5833</v>
      </c>
      <c r="D22" s="121">
        <f>C22*6.5</f>
        <v>37914.5</v>
      </c>
      <c r="E22" s="122">
        <f t="shared" si="0"/>
        <v>6.5</v>
      </c>
      <c r="F22" s="123">
        <v>0</v>
      </c>
      <c r="G22" s="124">
        <f t="shared" si="1"/>
        <v>3232.0653</v>
      </c>
      <c r="H22" s="125">
        <f t="shared" si="2"/>
        <v>21008.424450000002</v>
      </c>
      <c r="I22" s="126" t="s">
        <v>67</v>
      </c>
      <c r="J22" s="127" t="s">
        <v>262</v>
      </c>
      <c r="K22" s="128">
        <v>37500</v>
      </c>
      <c r="L22" s="112" t="s">
        <v>127</v>
      </c>
    </row>
    <row r="23" spans="1:12" ht="16.5" customHeight="1">
      <c r="A23" s="68" t="s">
        <v>197</v>
      </c>
      <c r="B23" s="119" t="s">
        <v>198</v>
      </c>
      <c r="C23" s="120">
        <v>10000</v>
      </c>
      <c r="D23" s="121">
        <f>C23*5.25</f>
        <v>52500</v>
      </c>
      <c r="E23" s="122">
        <f>D23/C23</f>
        <v>5.25</v>
      </c>
      <c r="F23" s="123">
        <v>0</v>
      </c>
      <c r="G23" s="124">
        <f t="shared" si="1"/>
        <v>5541</v>
      </c>
      <c r="H23" s="125">
        <f>G23*E23</f>
        <v>29090.25</v>
      </c>
      <c r="I23" s="126" t="s">
        <v>196</v>
      </c>
      <c r="J23" s="127" t="s">
        <v>263</v>
      </c>
      <c r="K23" s="128" t="s">
        <v>230</v>
      </c>
      <c r="L23" s="112" t="s">
        <v>68</v>
      </c>
    </row>
    <row r="24" spans="1:12" ht="16.5" customHeight="1">
      <c r="A24" s="68" t="s">
        <v>265</v>
      </c>
      <c r="B24" s="119" t="s">
        <v>121</v>
      </c>
      <c r="C24" s="167">
        <v>50000</v>
      </c>
      <c r="D24" s="168">
        <v>250000</v>
      </c>
      <c r="E24" s="122">
        <f>D24/C24</f>
        <v>5</v>
      </c>
      <c r="F24" s="123">
        <v>0</v>
      </c>
      <c r="G24" s="169">
        <f t="shared" si="1"/>
        <v>27705.000000000004</v>
      </c>
      <c r="H24" s="170">
        <f>G24*E24</f>
        <v>138525.00000000003</v>
      </c>
      <c r="I24" s="126" t="s">
        <v>67</v>
      </c>
      <c r="J24" s="127" t="s">
        <v>266</v>
      </c>
      <c r="K24" s="128">
        <v>38657</v>
      </c>
      <c r="L24" s="112" t="s">
        <v>127</v>
      </c>
    </row>
    <row r="25" spans="1:12" ht="16.5" customHeight="1">
      <c r="A25" s="68" t="s">
        <v>294</v>
      </c>
      <c r="B25" s="119"/>
      <c r="C25" s="171">
        <f>SUM(C10:C24)</f>
        <v>322382</v>
      </c>
      <c r="D25" s="172">
        <f>SUM(D10:D24)</f>
        <v>1880268.75</v>
      </c>
      <c r="E25" s="122">
        <f>D25/C25</f>
        <v>5.832424732150058</v>
      </c>
      <c r="F25" s="123"/>
      <c r="G25" s="173">
        <f>SUM(G10:G24)</f>
        <v>178631.86619999996</v>
      </c>
      <c r="H25" s="174">
        <f>SUM(H10:H24)</f>
        <v>1041856.914375</v>
      </c>
      <c r="I25" s="126"/>
      <c r="J25" s="127"/>
      <c r="K25" s="128"/>
      <c r="L25" s="112"/>
    </row>
  </sheetData>
  <sheetProtection/>
  <mergeCells count="1">
    <mergeCell ref="I5:L5"/>
  </mergeCells>
  <printOptions/>
  <pageMargins left="0.5" right="0.5" top="1" bottom="1" header="0.3" footer="0.3"/>
  <pageSetup fitToHeight="1" fitToWidth="1" horizontalDpi="600" verticalDpi="600" orientation="landscape" scale="53" r:id="rId1"/>
</worksheet>
</file>

<file path=xl/worksheets/sheet4.xml><?xml version="1.0" encoding="utf-8"?>
<worksheet xmlns="http://schemas.openxmlformats.org/spreadsheetml/2006/main" xmlns:r="http://schemas.openxmlformats.org/officeDocument/2006/relationships">
  <sheetPr>
    <pageSetUpPr fitToPage="1"/>
  </sheetPr>
  <dimension ref="A1:G76"/>
  <sheetViews>
    <sheetView showGridLines="0" zoomScale="85" zoomScaleNormal="85" zoomScalePageLayoutView="0" workbookViewId="0" topLeftCell="A1">
      <selection activeCell="A1" sqref="A1"/>
    </sheetView>
  </sheetViews>
  <sheetFormatPr defaultColWidth="8.8515625" defaultRowHeight="12.75"/>
  <cols>
    <col min="1" max="1" width="62.28125" style="3" customWidth="1"/>
    <col min="2" max="2" width="18.00390625" style="3" bestFit="1" customWidth="1"/>
    <col min="3" max="3" width="18.00390625" style="3" customWidth="1"/>
    <col min="4" max="4" width="12.28125" style="3" bestFit="1" customWidth="1"/>
    <col min="5" max="5" width="15.7109375" style="24" bestFit="1" customWidth="1"/>
    <col min="6" max="6" width="49.421875" style="3" customWidth="1"/>
    <col min="7" max="7" width="24.7109375" style="15" customWidth="1"/>
    <col min="8" max="16384" width="8.8515625" style="3" customWidth="1"/>
  </cols>
  <sheetData>
    <row r="1" spans="1:7" ht="12.75">
      <c r="A1" s="12" t="s">
        <v>15</v>
      </c>
      <c r="B1" s="12"/>
      <c r="C1" s="12"/>
      <c r="D1" s="12"/>
      <c r="E1" s="29"/>
      <c r="F1" s="12"/>
      <c r="G1" s="12"/>
    </row>
    <row r="2" spans="1:7" ht="12.75">
      <c r="A2" s="12" t="s">
        <v>144</v>
      </c>
      <c r="B2" s="12"/>
      <c r="C2" s="12"/>
      <c r="D2" s="12"/>
      <c r="E2" s="29"/>
      <c r="F2" s="12"/>
      <c r="G2" s="12"/>
    </row>
    <row r="3" spans="1:7" ht="12.75">
      <c r="A3" s="12" t="s">
        <v>145</v>
      </c>
      <c r="B3" s="12"/>
      <c r="C3" s="12"/>
      <c r="D3" s="12"/>
      <c r="E3" s="29"/>
      <c r="F3" s="12"/>
      <c r="G3" s="12"/>
    </row>
    <row r="4" spans="1:7" ht="12.75">
      <c r="A4" s="12" t="s">
        <v>149</v>
      </c>
      <c r="B4" s="12"/>
      <c r="C4" s="12"/>
      <c r="D4" s="12"/>
      <c r="E4" s="29"/>
      <c r="F4" s="12"/>
      <c r="G4" s="12"/>
    </row>
    <row r="7" spans="1:5" ht="12.75">
      <c r="A7" s="21"/>
      <c r="B7" s="21" t="s">
        <v>146</v>
      </c>
      <c r="C7" s="21" t="s">
        <v>147</v>
      </c>
      <c r="D7" s="24"/>
      <c r="E7" s="3"/>
    </row>
    <row r="8" spans="1:7" ht="12.75">
      <c r="A8" s="103" t="s">
        <v>191</v>
      </c>
      <c r="B8" s="105">
        <v>1489109.8</v>
      </c>
      <c r="C8" s="105">
        <v>921774.01</v>
      </c>
      <c r="D8" s="45"/>
      <c r="E8" s="3"/>
      <c r="F8" s="45"/>
      <c r="G8" s="67"/>
    </row>
    <row r="9" spans="1:7" ht="12.75">
      <c r="A9" s="51" t="s">
        <v>187</v>
      </c>
      <c r="B9" s="105">
        <f>'Summary (Total Company)'!N8</f>
        <v>4177960.59</v>
      </c>
      <c r="C9" s="105">
        <f>'Summary (Utah)'!N8</f>
        <v>2462653.1</v>
      </c>
      <c r="D9" s="45"/>
      <c r="E9" s="3"/>
      <c r="F9" s="46"/>
      <c r="G9" s="67"/>
    </row>
    <row r="10" spans="1:7" ht="12.75">
      <c r="A10" s="51" t="s">
        <v>188</v>
      </c>
      <c r="B10" s="148">
        <f>'Summary (Total Company)'!N23</f>
        <v>141040.18356804168</v>
      </c>
      <c r="C10" s="148">
        <f>'Summary (Utah)'!N23</f>
        <v>101596.91025804167</v>
      </c>
      <c r="D10" s="43"/>
      <c r="F10" s="24"/>
      <c r="G10" s="67"/>
    </row>
    <row r="11" spans="1:7" ht="12.75">
      <c r="A11" s="51" t="s">
        <v>189</v>
      </c>
      <c r="B11" s="148">
        <f>-'Summary (Total Company)'!N10</f>
        <v>-2136848.75</v>
      </c>
      <c r="C11" s="148">
        <f>-'Summary (Utah)'!N10</f>
        <v>-1240617.62</v>
      </c>
      <c r="D11" s="43"/>
      <c r="F11" s="24"/>
      <c r="G11" s="67"/>
    </row>
    <row r="12" spans="1:7" ht="13.5" customHeight="1">
      <c r="A12" s="51" t="s">
        <v>190</v>
      </c>
      <c r="B12" s="148">
        <f>-SUM('Summary (Total Company)'!N13:N19)</f>
        <v>-1013603.63</v>
      </c>
      <c r="C12" s="148">
        <f>-SUM('Summary (Utah)'!N13:N19)</f>
        <v>-579805.43</v>
      </c>
      <c r="D12" s="43"/>
      <c r="F12" s="24"/>
      <c r="G12" s="67"/>
    </row>
    <row r="13" spans="1:6" ht="13.5" customHeight="1">
      <c r="A13" s="52"/>
      <c r="B13" s="148"/>
      <c r="C13" s="148"/>
      <c r="D13" s="43"/>
      <c r="F13" s="46"/>
    </row>
    <row r="14" spans="1:7" ht="12.75">
      <c r="A14" s="23" t="s">
        <v>192</v>
      </c>
      <c r="B14" s="148">
        <f>SUM(B9:B12)</f>
        <v>1168548.3935680417</v>
      </c>
      <c r="C14" s="148">
        <f>SUM(C9:C12)</f>
        <v>743826.9602580416</v>
      </c>
      <c r="D14" s="43"/>
      <c r="E14" s="3"/>
      <c r="F14" s="43"/>
      <c r="G14" s="67"/>
    </row>
    <row r="15" spans="1:7" ht="12.75">
      <c r="A15" s="23" t="s">
        <v>193</v>
      </c>
      <c r="B15" s="148">
        <f>B8+B14</f>
        <v>2657658.1935680415</v>
      </c>
      <c r="C15" s="148">
        <f>C8+C14</f>
        <v>1665600.9702580418</v>
      </c>
      <c r="D15" s="45"/>
      <c r="E15" s="3"/>
      <c r="F15" s="43"/>
      <c r="G15" s="67"/>
    </row>
    <row r="16" spans="1:6" ht="12.75">
      <c r="A16" s="23"/>
      <c r="B16" s="148"/>
      <c r="C16" s="148"/>
      <c r="D16" s="45"/>
      <c r="E16" s="3"/>
      <c r="F16" s="46"/>
    </row>
    <row r="17" spans="1:7" ht="12.75">
      <c r="A17" s="68" t="s">
        <v>194</v>
      </c>
      <c r="B17" s="148">
        <v>1198912</v>
      </c>
      <c r="C17" s="148">
        <v>797532</v>
      </c>
      <c r="D17" s="45"/>
      <c r="E17" s="3"/>
      <c r="F17" s="46"/>
      <c r="G17" s="67"/>
    </row>
    <row r="18" spans="1:7" ht="12.75">
      <c r="A18" s="72" t="s">
        <v>207</v>
      </c>
      <c r="B18" s="148">
        <f>E71</f>
        <v>133174</v>
      </c>
      <c r="C18" s="148">
        <f>E71</f>
        <v>133174</v>
      </c>
      <c r="D18" s="45"/>
      <c r="E18" s="3"/>
      <c r="F18" s="46"/>
      <c r="G18" s="67"/>
    </row>
    <row r="19" spans="1:7" ht="12.75">
      <c r="A19" s="31" t="s">
        <v>208</v>
      </c>
      <c r="B19" s="145">
        <f>SUM(B17:B18)</f>
        <v>1332086</v>
      </c>
      <c r="C19" s="145">
        <f>SUM(C17:C18)</f>
        <v>930706</v>
      </c>
      <c r="D19" s="45"/>
      <c r="E19" s="3"/>
      <c r="F19" s="42"/>
      <c r="G19" s="67"/>
    </row>
    <row r="20" spans="1:6" ht="12.75">
      <c r="A20" s="23"/>
      <c r="B20" s="148"/>
      <c r="C20" s="148"/>
      <c r="D20" s="45"/>
      <c r="E20" s="3"/>
      <c r="F20" s="46"/>
    </row>
    <row r="21" spans="1:7" ht="12.75">
      <c r="A21" s="146" t="s">
        <v>195</v>
      </c>
      <c r="B21" s="145">
        <f>B15-B19</f>
        <v>1325572.1935680415</v>
      </c>
      <c r="C21" s="145">
        <f>C15-C19</f>
        <v>734894.9702580418</v>
      </c>
      <c r="D21" s="54"/>
      <c r="E21" s="54"/>
      <c r="F21" s="42"/>
      <c r="G21" s="67"/>
    </row>
    <row r="22" spans="1:6" ht="13.5" customHeight="1">
      <c r="A22" s="23"/>
      <c r="B22" s="149"/>
      <c r="C22" s="149"/>
      <c r="D22" s="46"/>
      <c r="E22" s="46"/>
      <c r="F22" s="46"/>
    </row>
    <row r="23" spans="1:7" ht="25.5">
      <c r="A23" s="146" t="s">
        <v>291</v>
      </c>
      <c r="B23" s="148"/>
      <c r="C23" s="148"/>
      <c r="D23" s="44"/>
      <c r="E23" s="1"/>
      <c r="F23" s="43"/>
      <c r="G23" s="67"/>
    </row>
    <row r="24" spans="1:7" ht="12.75">
      <c r="A24" s="71" t="s">
        <v>288</v>
      </c>
      <c r="B24" s="148">
        <v>862691.31</v>
      </c>
      <c r="C24" s="148">
        <v>862691.31</v>
      </c>
      <c r="D24" s="44"/>
      <c r="E24" s="1"/>
      <c r="F24" s="43"/>
      <c r="G24" s="67"/>
    </row>
    <row r="25" spans="1:7" ht="12.75">
      <c r="A25" s="71" t="s">
        <v>289</v>
      </c>
      <c r="B25" s="148">
        <f>-$E$71</f>
        <v>-133174</v>
      </c>
      <c r="C25" s="148">
        <f>-$E$71</f>
        <v>-133174</v>
      </c>
      <c r="D25" s="44"/>
      <c r="E25" s="1"/>
      <c r="F25" s="43"/>
      <c r="G25" s="67"/>
    </row>
    <row r="26" spans="1:7" ht="12.75">
      <c r="A26" s="71" t="s">
        <v>290</v>
      </c>
      <c r="B26" s="148">
        <f>SUM(B24:B25)</f>
        <v>729517.31</v>
      </c>
      <c r="C26" s="148">
        <f>SUM(C24:C25)</f>
        <v>729517.31</v>
      </c>
      <c r="D26" s="44"/>
      <c r="E26" s="1"/>
      <c r="F26" s="43"/>
      <c r="G26" s="67"/>
    </row>
    <row r="27" spans="1:7" ht="12.75">
      <c r="A27" s="71"/>
      <c r="B27" s="148"/>
      <c r="C27" s="148"/>
      <c r="D27" s="44"/>
      <c r="E27" s="1"/>
      <c r="F27" s="43"/>
      <c r="G27" s="67"/>
    </row>
    <row r="28" spans="1:7" ht="12.75">
      <c r="A28" s="146" t="s">
        <v>209</v>
      </c>
      <c r="B28" s="145">
        <f>B21-B26</f>
        <v>596054.8835680415</v>
      </c>
      <c r="C28" s="145">
        <f>C21-C26</f>
        <v>5377.660258041695</v>
      </c>
      <c r="D28" s="44"/>
      <c r="E28" s="44"/>
      <c r="F28" s="42"/>
      <c r="G28" s="67"/>
    </row>
    <row r="29" spans="1:7" ht="12.75">
      <c r="A29" s="48"/>
      <c r="B29" s="42"/>
      <c r="C29" s="49"/>
      <c r="D29" s="42"/>
      <c r="E29" s="42"/>
      <c r="F29" s="1"/>
      <c r="G29" s="25"/>
    </row>
    <row r="30" spans="1:7" ht="12.75">
      <c r="A30" s="25"/>
      <c r="B30" s="42"/>
      <c r="C30" s="42"/>
      <c r="D30" s="47"/>
      <c r="E30" s="44"/>
      <c r="F30" s="1"/>
      <c r="G30" s="25"/>
    </row>
    <row r="31" spans="1:6" ht="12.75">
      <c r="A31" s="26"/>
      <c r="B31" s="26"/>
      <c r="C31" s="26"/>
      <c r="D31" s="26"/>
      <c r="E31" s="13"/>
      <c r="F31" s="1"/>
    </row>
    <row r="32" spans="1:7" ht="12.75">
      <c r="A32" s="182" t="s">
        <v>152</v>
      </c>
      <c r="B32" s="182"/>
      <c r="C32" s="182"/>
      <c r="D32" s="182"/>
      <c r="E32" s="183"/>
      <c r="F32" s="183"/>
      <c r="G32" s="183"/>
    </row>
    <row r="33" spans="1:7" ht="12.75">
      <c r="A33" s="150" t="s">
        <v>168</v>
      </c>
      <c r="B33" s="21" t="s">
        <v>81</v>
      </c>
      <c r="C33" s="21" t="s">
        <v>82</v>
      </c>
      <c r="D33" s="21" t="s">
        <v>83</v>
      </c>
      <c r="E33" s="151" t="s">
        <v>84</v>
      </c>
      <c r="F33" s="21" t="s">
        <v>80</v>
      </c>
      <c r="G33" s="152" t="s">
        <v>14</v>
      </c>
    </row>
    <row r="34" spans="1:7" ht="12.75">
      <c r="A34" s="23"/>
      <c r="B34" s="51"/>
      <c r="C34" s="51"/>
      <c r="D34" s="51"/>
      <c r="E34" s="53"/>
      <c r="F34" s="52"/>
      <c r="G34" s="68"/>
    </row>
    <row r="35" spans="1:7" ht="12.75">
      <c r="A35" s="102" t="s">
        <v>153</v>
      </c>
      <c r="B35" s="156"/>
      <c r="C35" s="51"/>
      <c r="D35" s="51"/>
      <c r="E35" s="53"/>
      <c r="F35" s="52"/>
      <c r="G35" s="68"/>
    </row>
    <row r="36" spans="1:7" ht="102">
      <c r="A36" s="154" t="s">
        <v>171</v>
      </c>
      <c r="B36" s="156" t="s">
        <v>267</v>
      </c>
      <c r="C36" s="51" t="s">
        <v>67</v>
      </c>
      <c r="D36" s="51" t="s">
        <v>170</v>
      </c>
      <c r="E36" s="156">
        <v>32000</v>
      </c>
      <c r="F36" s="153" t="s">
        <v>215</v>
      </c>
      <c r="G36" s="68" t="s">
        <v>210</v>
      </c>
    </row>
    <row r="37" spans="1:7" ht="12.75">
      <c r="A37" s="52"/>
      <c r="B37" s="156"/>
      <c r="C37" s="51"/>
      <c r="D37" s="51"/>
      <c r="E37" s="156"/>
      <c r="F37" s="52"/>
      <c r="G37" s="68"/>
    </row>
    <row r="38" spans="1:7" ht="12.75">
      <c r="A38" s="102" t="s">
        <v>154</v>
      </c>
      <c r="B38" s="156"/>
      <c r="C38" s="51"/>
      <c r="D38" s="51"/>
      <c r="E38" s="156"/>
      <c r="F38" s="52"/>
      <c r="G38" s="68"/>
    </row>
    <row r="39" spans="1:7" ht="51">
      <c r="A39" s="154" t="s">
        <v>163</v>
      </c>
      <c r="B39" s="156" t="s">
        <v>268</v>
      </c>
      <c r="C39" s="51" t="s">
        <v>85</v>
      </c>
      <c r="D39" s="51" t="s">
        <v>162</v>
      </c>
      <c r="E39" s="156">
        <v>80000</v>
      </c>
      <c r="F39" s="52" t="s">
        <v>122</v>
      </c>
      <c r="G39" s="166">
        <v>40057</v>
      </c>
    </row>
    <row r="40" spans="1:7" ht="51">
      <c r="A40" s="154" t="s">
        <v>296</v>
      </c>
      <c r="B40" s="156" t="s">
        <v>269</v>
      </c>
      <c r="C40" s="51" t="s">
        <v>85</v>
      </c>
      <c r="D40" s="154" t="s">
        <v>238</v>
      </c>
      <c r="E40" s="156">
        <v>54000</v>
      </c>
      <c r="F40" s="153" t="s">
        <v>243</v>
      </c>
      <c r="G40" s="68" t="s">
        <v>216</v>
      </c>
    </row>
    <row r="41" spans="1:7" ht="51">
      <c r="A41" s="154" t="s">
        <v>297</v>
      </c>
      <c r="B41" s="156" t="s">
        <v>270</v>
      </c>
      <c r="C41" s="51" t="s">
        <v>85</v>
      </c>
      <c r="D41" s="51" t="s">
        <v>166</v>
      </c>
      <c r="E41" s="156">
        <v>78750</v>
      </c>
      <c r="F41" s="153" t="s">
        <v>239</v>
      </c>
      <c r="G41" s="68" t="s">
        <v>211</v>
      </c>
    </row>
    <row r="42" spans="1:7" ht="38.25">
      <c r="A42" s="154" t="s">
        <v>298</v>
      </c>
      <c r="B42" s="156" t="s">
        <v>271</v>
      </c>
      <c r="C42" s="51" t="s">
        <v>85</v>
      </c>
      <c r="D42" s="51" t="s">
        <v>167</v>
      </c>
      <c r="E42" s="156">
        <v>47500</v>
      </c>
      <c r="F42" s="153" t="s">
        <v>213</v>
      </c>
      <c r="G42" s="69" t="s">
        <v>212</v>
      </c>
    </row>
    <row r="43" spans="1:7" ht="89.25">
      <c r="A43" s="154" t="s">
        <v>165</v>
      </c>
      <c r="B43" s="156" t="s">
        <v>272</v>
      </c>
      <c r="C43" s="51" t="s">
        <v>85</v>
      </c>
      <c r="D43" s="51" t="s">
        <v>164</v>
      </c>
      <c r="E43" s="156">
        <v>64500</v>
      </c>
      <c r="F43" s="153" t="s">
        <v>249</v>
      </c>
      <c r="G43" s="68" t="s">
        <v>214</v>
      </c>
    </row>
    <row r="44" spans="1:7" ht="12.75">
      <c r="A44" s="52"/>
      <c r="B44" s="157"/>
      <c r="C44" s="51"/>
      <c r="D44" s="51"/>
      <c r="E44" s="157"/>
      <c r="F44" s="52"/>
      <c r="G44" s="68"/>
    </row>
    <row r="45" spans="1:7" ht="12.75">
      <c r="A45" s="102" t="s">
        <v>155</v>
      </c>
      <c r="B45" s="157"/>
      <c r="C45" s="51"/>
      <c r="D45" s="51"/>
      <c r="E45" s="157"/>
      <c r="F45" s="52"/>
      <c r="G45" s="68"/>
    </row>
    <row r="46" spans="1:7" ht="63.75">
      <c r="A46" s="154" t="s">
        <v>299</v>
      </c>
      <c r="B46" s="157" t="s">
        <v>273</v>
      </c>
      <c r="C46" s="51" t="s">
        <v>85</v>
      </c>
      <c r="D46" s="51" t="s">
        <v>172</v>
      </c>
      <c r="E46" s="157">
        <v>125000</v>
      </c>
      <c r="F46" s="153" t="s">
        <v>250</v>
      </c>
      <c r="G46" s="68" t="s">
        <v>169</v>
      </c>
    </row>
    <row r="47" spans="1:7" ht="38.25">
      <c r="A47" s="154" t="s">
        <v>300</v>
      </c>
      <c r="B47" s="157" t="s">
        <v>274</v>
      </c>
      <c r="C47" s="51" t="s">
        <v>85</v>
      </c>
      <c r="D47" s="51" t="s">
        <v>178</v>
      </c>
      <c r="E47" s="157">
        <v>60000</v>
      </c>
      <c r="F47" s="153" t="s">
        <v>233</v>
      </c>
      <c r="G47" s="155" t="s">
        <v>251</v>
      </c>
    </row>
    <row r="48" spans="1:7" ht="51">
      <c r="A48" s="154" t="s">
        <v>311</v>
      </c>
      <c r="B48" s="156" t="s">
        <v>275</v>
      </c>
      <c r="C48" s="51" t="s">
        <v>176</v>
      </c>
      <c r="D48" s="51" t="s">
        <v>172</v>
      </c>
      <c r="E48" s="156">
        <v>169000</v>
      </c>
      <c r="F48" s="153" t="s">
        <v>217</v>
      </c>
      <c r="G48" s="68" t="s">
        <v>173</v>
      </c>
    </row>
    <row r="49" spans="1:7" ht="51">
      <c r="A49" s="154" t="s">
        <v>301</v>
      </c>
      <c r="B49" s="158" t="s">
        <v>287</v>
      </c>
      <c r="C49" s="51" t="s">
        <v>85</v>
      </c>
      <c r="D49" s="51" t="s">
        <v>177</v>
      </c>
      <c r="E49" s="157">
        <v>65360</v>
      </c>
      <c r="F49" s="153" t="s">
        <v>219</v>
      </c>
      <c r="G49" s="69" t="s">
        <v>218</v>
      </c>
    </row>
    <row r="50" spans="1:7" ht="63.75">
      <c r="A50" s="154" t="s">
        <v>181</v>
      </c>
      <c r="B50" s="157" t="s">
        <v>276</v>
      </c>
      <c r="C50" s="51" t="s">
        <v>85</v>
      </c>
      <c r="D50" s="51" t="s">
        <v>180</v>
      </c>
      <c r="E50" s="157">
        <v>50000</v>
      </c>
      <c r="F50" s="153" t="s">
        <v>221</v>
      </c>
      <c r="G50" s="69" t="s">
        <v>220</v>
      </c>
    </row>
    <row r="51" spans="1:7" ht="38.25">
      <c r="A51" s="154" t="s">
        <v>302</v>
      </c>
      <c r="B51" s="157" t="s">
        <v>277</v>
      </c>
      <c r="C51" s="51" t="s">
        <v>85</v>
      </c>
      <c r="D51" s="51" t="s">
        <v>166</v>
      </c>
      <c r="E51" s="157">
        <v>100000</v>
      </c>
      <c r="F51" s="153" t="s">
        <v>234</v>
      </c>
      <c r="G51" s="69" t="s">
        <v>244</v>
      </c>
    </row>
    <row r="52" spans="1:7" ht="25.5">
      <c r="A52" s="51" t="s">
        <v>156</v>
      </c>
      <c r="B52" s="156" t="s">
        <v>286</v>
      </c>
      <c r="C52" s="51" t="s">
        <v>85</v>
      </c>
      <c r="D52" s="51" t="s">
        <v>222</v>
      </c>
      <c r="E52" s="156">
        <v>32000</v>
      </c>
      <c r="F52" s="153" t="s">
        <v>223</v>
      </c>
      <c r="G52" s="166">
        <v>40269</v>
      </c>
    </row>
    <row r="53" spans="1:7" ht="51">
      <c r="A53" s="154" t="s">
        <v>312</v>
      </c>
      <c r="B53" s="157" t="s">
        <v>278</v>
      </c>
      <c r="C53" s="51" t="s">
        <v>85</v>
      </c>
      <c r="D53" s="51" t="s">
        <v>179</v>
      </c>
      <c r="E53" s="157">
        <v>36400</v>
      </c>
      <c r="F53" s="153" t="s">
        <v>235</v>
      </c>
      <c r="G53" s="68" t="s">
        <v>169</v>
      </c>
    </row>
    <row r="54" spans="1:7" ht="12.75">
      <c r="A54" s="154" t="s">
        <v>303</v>
      </c>
      <c r="B54" s="157" t="s">
        <v>279</v>
      </c>
      <c r="C54" s="51" t="s">
        <v>85</v>
      </c>
      <c r="D54" s="51" t="s">
        <v>236</v>
      </c>
      <c r="E54" s="157">
        <v>25000</v>
      </c>
      <c r="F54" s="52" t="s">
        <v>224</v>
      </c>
      <c r="G54" s="166">
        <v>40148</v>
      </c>
    </row>
    <row r="55" spans="1:7" ht="38.25">
      <c r="A55" s="154" t="s">
        <v>304</v>
      </c>
      <c r="B55" s="157" t="s">
        <v>274</v>
      </c>
      <c r="C55" s="51" t="s">
        <v>85</v>
      </c>
      <c r="D55" s="51" t="s">
        <v>226</v>
      </c>
      <c r="E55" s="157">
        <v>20000</v>
      </c>
      <c r="F55" s="153" t="s">
        <v>227</v>
      </c>
      <c r="G55" s="69" t="s">
        <v>228</v>
      </c>
    </row>
    <row r="56" spans="1:7" ht="63.75">
      <c r="A56" s="154" t="s">
        <v>305</v>
      </c>
      <c r="B56" s="157" t="s">
        <v>280</v>
      </c>
      <c r="C56" s="51" t="s">
        <v>85</v>
      </c>
      <c r="D56" s="51" t="s">
        <v>175</v>
      </c>
      <c r="E56" s="157">
        <v>26000</v>
      </c>
      <c r="F56" s="153" t="s">
        <v>225</v>
      </c>
      <c r="G56" s="166">
        <v>40210</v>
      </c>
    </row>
    <row r="57" spans="1:7" ht="51" customHeight="1">
      <c r="A57" s="154" t="s">
        <v>306</v>
      </c>
      <c r="B57" s="157" t="s">
        <v>281</v>
      </c>
      <c r="C57" s="51" t="s">
        <v>85</v>
      </c>
      <c r="D57" s="154" t="s">
        <v>242</v>
      </c>
      <c r="E57" s="157">
        <v>57200</v>
      </c>
      <c r="F57" s="153" t="s">
        <v>229</v>
      </c>
      <c r="G57" s="68" t="s">
        <v>182</v>
      </c>
    </row>
    <row r="58" spans="1:7" ht="89.25">
      <c r="A58" s="154" t="s">
        <v>307</v>
      </c>
      <c r="B58" s="156" t="s">
        <v>282</v>
      </c>
      <c r="C58" s="51" t="s">
        <v>85</v>
      </c>
      <c r="D58" s="51" t="s">
        <v>174</v>
      </c>
      <c r="E58" s="156">
        <v>71040</v>
      </c>
      <c r="F58" s="153" t="s">
        <v>246</v>
      </c>
      <c r="G58" s="69" t="s">
        <v>241</v>
      </c>
    </row>
    <row r="59" spans="1:7" ht="12.75">
      <c r="A59" s="154"/>
      <c r="B59" s="156"/>
      <c r="C59" s="51"/>
      <c r="D59" s="51"/>
      <c r="E59" s="156"/>
      <c r="F59" s="153"/>
      <c r="G59" s="69"/>
    </row>
    <row r="60" spans="1:7" ht="12.75">
      <c r="A60" s="52"/>
      <c r="B60" s="157"/>
      <c r="C60" s="51"/>
      <c r="D60" s="51"/>
      <c r="E60" s="157"/>
      <c r="F60" s="52"/>
      <c r="G60" s="68"/>
    </row>
    <row r="61" spans="1:7" ht="12.75">
      <c r="A61" s="102" t="s">
        <v>157</v>
      </c>
      <c r="B61" s="157"/>
      <c r="C61" s="51"/>
      <c r="D61" s="51"/>
      <c r="E61" s="157"/>
      <c r="F61" s="52"/>
      <c r="G61" s="68"/>
    </row>
    <row r="62" spans="1:7" ht="76.5">
      <c r="A62" s="154" t="s">
        <v>161</v>
      </c>
      <c r="B62" s="159" t="s">
        <v>283</v>
      </c>
      <c r="C62" s="51" t="s">
        <v>85</v>
      </c>
      <c r="D62" s="51" t="s">
        <v>160</v>
      </c>
      <c r="E62" s="156">
        <v>70000</v>
      </c>
      <c r="F62" s="153" t="s">
        <v>247</v>
      </c>
      <c r="G62" s="166">
        <v>40695</v>
      </c>
    </row>
    <row r="63" spans="1:7" ht="12.75">
      <c r="A63" s="102"/>
      <c r="B63" s="157"/>
      <c r="C63" s="51"/>
      <c r="D63" s="51"/>
      <c r="E63" s="157"/>
      <c r="F63" s="52"/>
      <c r="G63" s="68"/>
    </row>
    <row r="64" spans="1:7" ht="12.75">
      <c r="A64" s="102" t="s">
        <v>158</v>
      </c>
      <c r="B64" s="157"/>
      <c r="C64" s="51"/>
      <c r="D64" s="51"/>
      <c r="E64" s="157"/>
      <c r="F64" s="52"/>
      <c r="G64" s="68"/>
    </row>
    <row r="65" spans="1:7" ht="51">
      <c r="A65" s="154" t="s">
        <v>308</v>
      </c>
      <c r="B65" s="156" t="s">
        <v>284</v>
      </c>
      <c r="C65" s="51" t="s">
        <v>85</v>
      </c>
      <c r="D65" s="51" t="s">
        <v>183</v>
      </c>
      <c r="E65" s="156">
        <v>41600</v>
      </c>
      <c r="F65" s="153" t="s">
        <v>231</v>
      </c>
      <c r="G65" s="68" t="s">
        <v>248</v>
      </c>
    </row>
    <row r="66" spans="1:7" ht="51">
      <c r="A66" s="154" t="s">
        <v>309</v>
      </c>
      <c r="B66" s="156" t="s">
        <v>285</v>
      </c>
      <c r="C66" s="51" t="s">
        <v>67</v>
      </c>
      <c r="D66" s="154" t="s">
        <v>240</v>
      </c>
      <c r="E66" s="156">
        <v>25000</v>
      </c>
      <c r="F66" s="153" t="s">
        <v>245</v>
      </c>
      <c r="G66" s="166">
        <v>40299</v>
      </c>
    </row>
    <row r="67" spans="1:7" ht="51">
      <c r="A67" s="154" t="s">
        <v>310</v>
      </c>
      <c r="B67" s="156" t="s">
        <v>284</v>
      </c>
      <c r="C67" s="51" t="s">
        <v>184</v>
      </c>
      <c r="D67" s="51" t="s">
        <v>185</v>
      </c>
      <c r="E67" s="156">
        <v>16000</v>
      </c>
      <c r="F67" s="153" t="s">
        <v>237</v>
      </c>
      <c r="G67" s="166">
        <v>40359</v>
      </c>
    </row>
    <row r="68" spans="1:7" ht="12.75">
      <c r="A68" s="71"/>
      <c r="B68" s="72"/>
      <c r="C68" s="73"/>
      <c r="D68" s="73"/>
      <c r="E68" s="74"/>
      <c r="F68" s="71"/>
      <c r="G68" s="71"/>
    </row>
    <row r="69" spans="1:7" ht="12.75">
      <c r="A69" s="31" t="s">
        <v>186</v>
      </c>
      <c r="B69" s="72"/>
      <c r="C69" s="75"/>
      <c r="D69" s="75"/>
      <c r="E69" s="176">
        <f>SUM(E36:E67)</f>
        <v>1346350</v>
      </c>
      <c r="F69" s="76"/>
      <c r="G69" s="71"/>
    </row>
    <row r="70" spans="1:7" ht="12.75">
      <c r="A70" s="72"/>
      <c r="B70" s="72"/>
      <c r="C70" s="75"/>
      <c r="D70" s="75"/>
      <c r="E70" s="74"/>
      <c r="F70" s="76"/>
      <c r="G70" s="71"/>
    </row>
    <row r="71" spans="1:7" ht="12.75">
      <c r="A71" s="69" t="s">
        <v>207</v>
      </c>
      <c r="B71" s="156" t="s">
        <v>36</v>
      </c>
      <c r="C71" s="51" t="s">
        <v>67</v>
      </c>
      <c r="D71" s="75"/>
      <c r="E71" s="77">
        <v>133174</v>
      </c>
      <c r="F71" s="153" t="s">
        <v>316</v>
      </c>
      <c r="G71" s="72"/>
    </row>
    <row r="72" spans="1:7" ht="12.75">
      <c r="A72" s="72"/>
      <c r="B72" s="75"/>
      <c r="C72" s="75"/>
      <c r="D72" s="75"/>
      <c r="E72" s="77"/>
      <c r="F72" s="78"/>
      <c r="G72" s="72"/>
    </row>
    <row r="73" spans="1:7" ht="12.75">
      <c r="A73" s="31" t="s">
        <v>232</v>
      </c>
      <c r="B73" s="75"/>
      <c r="C73" s="75"/>
      <c r="D73" s="75"/>
      <c r="E73" s="147">
        <f>E69+E71</f>
        <v>1479524</v>
      </c>
      <c r="F73" s="78"/>
      <c r="G73" s="72"/>
    </row>
    <row r="74" spans="1:7" ht="12.75">
      <c r="A74" s="79"/>
      <c r="B74" s="80"/>
      <c r="C74" s="80"/>
      <c r="D74" s="80"/>
      <c r="E74" s="81"/>
      <c r="F74" s="82"/>
      <c r="G74" s="79"/>
    </row>
    <row r="75" spans="1:7" ht="12.75">
      <c r="A75" s="83"/>
      <c r="B75" s="84"/>
      <c r="C75" s="84"/>
      <c r="D75" s="84"/>
      <c r="E75" s="28"/>
      <c r="F75" s="99"/>
      <c r="G75" s="84"/>
    </row>
    <row r="76" spans="1:7" ht="89.25">
      <c r="A76" s="131" t="s">
        <v>317</v>
      </c>
      <c r="B76" s="86"/>
      <c r="C76" s="86"/>
      <c r="D76" s="86"/>
      <c r="E76" s="87"/>
      <c r="F76" s="85"/>
      <c r="G76" s="88"/>
    </row>
  </sheetData>
  <sheetProtection/>
  <mergeCells count="1">
    <mergeCell ref="A32:G32"/>
  </mergeCells>
  <printOptions horizontalCentered="1"/>
  <pageMargins left="0.25" right="0.25" top="0.5" bottom="0.5" header="0.5" footer="0.5"/>
  <pageSetup fitToHeight="4" fitToWidth="1" horizontalDpi="600" verticalDpi="600" orientation="landscape" scale="67" r:id="rId1"/>
</worksheet>
</file>

<file path=xl/worksheets/sheet5.xml><?xml version="1.0" encoding="utf-8"?>
<worksheet xmlns="http://schemas.openxmlformats.org/spreadsheetml/2006/main" xmlns:r="http://schemas.openxmlformats.org/officeDocument/2006/relationships">
  <sheetPr>
    <pageSetUpPr fitToPage="1"/>
  </sheetPr>
  <dimension ref="A1:J36"/>
  <sheetViews>
    <sheetView zoomScale="85" zoomScaleNormal="85" zoomScalePageLayoutView="0" workbookViewId="0" topLeftCell="A1">
      <selection activeCell="F1" sqref="F1"/>
    </sheetView>
  </sheetViews>
  <sheetFormatPr defaultColWidth="8.8515625" defaultRowHeight="12.75"/>
  <cols>
    <col min="1" max="1" width="23.140625" style="3" customWidth="1"/>
    <col min="2" max="2" width="28.421875" style="3" bestFit="1" customWidth="1"/>
    <col min="3" max="3" width="20.7109375" style="3" bestFit="1" customWidth="1"/>
    <col min="4" max="4" width="20.00390625" style="3" bestFit="1" customWidth="1"/>
    <col min="5" max="5" width="19.8515625" style="3" bestFit="1" customWidth="1"/>
    <col min="6" max="16384" width="8.8515625" style="3" customWidth="1"/>
  </cols>
  <sheetData>
    <row r="1" spans="1:5" ht="12.75">
      <c r="A1" s="193" t="s">
        <v>93</v>
      </c>
      <c r="B1" s="193"/>
      <c r="C1" s="193"/>
      <c r="D1" s="193"/>
      <c r="E1" s="193"/>
    </row>
    <row r="2" spans="1:5" ht="25.5">
      <c r="A2" s="112"/>
      <c r="B2" s="127" t="s">
        <v>94</v>
      </c>
      <c r="C2" s="127" t="s">
        <v>95</v>
      </c>
      <c r="D2" s="127" t="s">
        <v>96</v>
      </c>
      <c r="E2" s="127" t="s">
        <v>97</v>
      </c>
    </row>
    <row r="3" spans="1:5" ht="12.75">
      <c r="A3" s="104" t="s">
        <v>98</v>
      </c>
      <c r="B3" s="160">
        <v>32</v>
      </c>
      <c r="C3" s="112">
        <v>9</v>
      </c>
      <c r="D3" s="112">
        <v>13</v>
      </c>
      <c r="E3" s="112">
        <v>5</v>
      </c>
    </row>
    <row r="4" spans="1:5" ht="12.75">
      <c r="A4" s="104" t="s">
        <v>99</v>
      </c>
      <c r="B4" s="160"/>
      <c r="C4" s="161">
        <f>C3/B3</f>
        <v>0.28125</v>
      </c>
      <c r="D4" s="161"/>
      <c r="E4" s="161">
        <f>E3/D3</f>
        <v>0.38461538461538464</v>
      </c>
    </row>
    <row r="5" spans="1:5" ht="12.75">
      <c r="A5" s="104"/>
      <c r="B5" s="160"/>
      <c r="C5" s="161"/>
      <c r="D5" s="161"/>
      <c r="E5" s="161"/>
    </row>
    <row r="6" spans="1:5" ht="12.75" customHeight="1">
      <c r="A6" s="104" t="s">
        <v>100</v>
      </c>
      <c r="B6" s="160">
        <v>43</v>
      </c>
      <c r="C6" s="112">
        <v>20</v>
      </c>
      <c r="D6" s="112">
        <v>19</v>
      </c>
      <c r="E6" s="112">
        <v>9</v>
      </c>
    </row>
    <row r="7" spans="1:5" ht="12.75" customHeight="1">
      <c r="A7" s="104" t="s">
        <v>101</v>
      </c>
      <c r="B7" s="160"/>
      <c r="C7" s="161">
        <f>C6/B6</f>
        <v>0.46511627906976744</v>
      </c>
      <c r="D7" s="161"/>
      <c r="E7" s="161">
        <f>E6/D6</f>
        <v>0.47368421052631576</v>
      </c>
    </row>
    <row r="8" spans="1:5" ht="12.75" customHeight="1">
      <c r="A8" s="104"/>
      <c r="B8" s="160"/>
      <c r="C8" s="161"/>
      <c r="D8" s="161"/>
      <c r="E8" s="161"/>
    </row>
    <row r="9" spans="1:5" ht="12.75">
      <c r="A9" s="104" t="s">
        <v>125</v>
      </c>
      <c r="B9" s="160">
        <v>57</v>
      </c>
      <c r="C9" s="162">
        <v>36</v>
      </c>
      <c r="D9" s="162">
        <v>21</v>
      </c>
      <c r="E9" s="162">
        <v>12</v>
      </c>
    </row>
    <row r="10" spans="1:5" ht="12.75">
      <c r="A10" s="104" t="s">
        <v>126</v>
      </c>
      <c r="B10" s="160"/>
      <c r="C10" s="161">
        <f>C9/B9</f>
        <v>0.631578947368421</v>
      </c>
      <c r="D10" s="161"/>
      <c r="E10" s="161">
        <f>E9/D9</f>
        <v>0.5714285714285714</v>
      </c>
    </row>
    <row r="11" spans="1:5" ht="12.75">
      <c r="A11" s="104"/>
      <c r="B11" s="160"/>
      <c r="C11" s="161"/>
      <c r="D11" s="161"/>
      <c r="E11" s="161"/>
    </row>
    <row r="12" spans="1:6" ht="12.75">
      <c r="A12" s="104" t="s">
        <v>150</v>
      </c>
      <c r="B12" s="160">
        <v>63</v>
      </c>
      <c r="C12" s="162">
        <v>23</v>
      </c>
      <c r="D12" s="162">
        <v>31</v>
      </c>
      <c r="E12" s="162">
        <v>13</v>
      </c>
      <c r="F12" s="55"/>
    </row>
    <row r="13" spans="1:6" ht="12.75">
      <c r="A13" s="104" t="s">
        <v>151</v>
      </c>
      <c r="B13" s="160"/>
      <c r="C13" s="161">
        <f>C12/B12</f>
        <v>0.36507936507936506</v>
      </c>
      <c r="D13" s="161"/>
      <c r="E13" s="161">
        <f>E12/D12</f>
        <v>0.41935483870967744</v>
      </c>
      <c r="F13" s="83"/>
    </row>
    <row r="14" spans="1:6" ht="12.75">
      <c r="A14" s="84"/>
      <c r="B14" s="163"/>
      <c r="C14" s="164"/>
      <c r="D14" s="165"/>
      <c r="E14" s="165"/>
      <c r="F14" s="83"/>
    </row>
    <row r="15" spans="1:9" ht="12.75">
      <c r="A15" s="15"/>
      <c r="B15" s="34"/>
      <c r="C15" s="32"/>
      <c r="D15" s="50"/>
      <c r="E15" s="50"/>
      <c r="F15" s="83"/>
      <c r="I15" s="83"/>
    </row>
    <row r="16" spans="1:3" ht="12.75">
      <c r="A16" s="194" t="s">
        <v>0</v>
      </c>
      <c r="B16" s="195"/>
      <c r="C16" s="196"/>
    </row>
    <row r="17" spans="1:3" ht="12.75">
      <c r="A17" s="187" t="s">
        <v>1</v>
      </c>
      <c r="B17" s="188"/>
      <c r="C17" s="189"/>
    </row>
    <row r="18" spans="1:3" ht="12.75">
      <c r="A18" s="198" t="s">
        <v>313</v>
      </c>
      <c r="B18" s="185"/>
      <c r="C18" s="186"/>
    </row>
    <row r="19" spans="1:3" ht="12.75">
      <c r="A19" s="190" t="s">
        <v>102</v>
      </c>
      <c r="B19" s="191"/>
      <c r="C19" s="192"/>
    </row>
    <row r="20" spans="1:3" ht="12.75">
      <c r="A20" s="184" t="s">
        <v>103</v>
      </c>
      <c r="B20" s="185"/>
      <c r="C20" s="186"/>
    </row>
    <row r="21" spans="1:3" ht="12.75">
      <c r="A21" s="184" t="s">
        <v>104</v>
      </c>
      <c r="B21" s="185"/>
      <c r="C21" s="186"/>
    </row>
    <row r="22" spans="1:3" ht="52.5" customHeight="1">
      <c r="A22" s="197" t="s">
        <v>292</v>
      </c>
      <c r="B22" s="191"/>
      <c r="C22" s="192"/>
    </row>
    <row r="23" spans="1:10" ht="28.5" customHeight="1">
      <c r="A23" s="190" t="s">
        <v>105</v>
      </c>
      <c r="B23" s="191"/>
      <c r="C23" s="192"/>
      <c r="F23" s="56"/>
      <c r="G23" s="57"/>
      <c r="H23" s="57"/>
      <c r="I23" s="56"/>
      <c r="J23" s="58"/>
    </row>
    <row r="24" spans="1:10" ht="15">
      <c r="A24" s="187" t="s">
        <v>2</v>
      </c>
      <c r="B24" s="188"/>
      <c r="C24" s="189"/>
      <c r="F24" s="59"/>
      <c r="G24" s="56"/>
      <c r="H24" s="56"/>
      <c r="I24" s="56"/>
      <c r="J24" s="56"/>
    </row>
    <row r="25" spans="1:10" ht="12.75">
      <c r="A25" s="184" t="s">
        <v>106</v>
      </c>
      <c r="B25" s="185"/>
      <c r="C25" s="186"/>
      <c r="F25" s="60"/>
      <c r="G25" s="56"/>
      <c r="H25" s="56"/>
      <c r="I25" s="56"/>
      <c r="J25" s="56"/>
    </row>
    <row r="26" spans="1:10" ht="12.75">
      <c r="A26" s="184" t="s">
        <v>107</v>
      </c>
      <c r="B26" s="185"/>
      <c r="C26" s="186"/>
      <c r="F26" s="60"/>
      <c r="G26" s="56"/>
      <c r="H26" s="56"/>
      <c r="I26" s="56"/>
      <c r="J26" s="56"/>
    </row>
    <row r="27" spans="6:10" ht="12.75">
      <c r="F27" s="60"/>
      <c r="G27" s="56"/>
      <c r="H27" s="56"/>
      <c r="I27" s="56"/>
      <c r="J27" s="56"/>
    </row>
    <row r="28" spans="6:10" ht="12.75">
      <c r="F28" s="60"/>
      <c r="G28" s="56"/>
      <c r="H28" s="56"/>
      <c r="I28" s="56"/>
      <c r="J28" s="56"/>
    </row>
    <row r="29" spans="1:10" ht="12.75">
      <c r="A29" s="38" t="s">
        <v>120</v>
      </c>
      <c r="B29" s="38"/>
      <c r="C29" s="9"/>
      <c r="F29" s="60"/>
      <c r="G29" s="56"/>
      <c r="H29" s="56"/>
      <c r="I29" s="56"/>
      <c r="J29" s="56"/>
    </row>
    <row r="30" spans="1:10" ht="114.75">
      <c r="A30" s="71" t="s">
        <v>17</v>
      </c>
      <c r="B30" s="71" t="s">
        <v>86</v>
      </c>
      <c r="C30" s="27"/>
      <c r="F30" s="60"/>
      <c r="G30" s="56"/>
      <c r="H30" s="56"/>
      <c r="I30" s="56"/>
      <c r="J30" s="56"/>
    </row>
    <row r="31" spans="1:10" ht="51">
      <c r="A31" s="71" t="s">
        <v>18</v>
      </c>
      <c r="B31" s="71" t="s">
        <v>87</v>
      </c>
      <c r="C31" s="27"/>
      <c r="F31" s="61"/>
      <c r="G31" s="56"/>
      <c r="H31" s="56"/>
      <c r="I31" s="56"/>
      <c r="J31" s="56"/>
    </row>
    <row r="32" spans="1:3" ht="51">
      <c r="A32" s="71" t="s">
        <v>19</v>
      </c>
      <c r="B32" s="71" t="s">
        <v>88</v>
      </c>
      <c r="C32" s="27"/>
    </row>
    <row r="33" spans="1:3" ht="38.25">
      <c r="A33" s="71" t="s">
        <v>20</v>
      </c>
      <c r="B33" s="71" t="s">
        <v>89</v>
      </c>
      <c r="C33" s="27"/>
    </row>
    <row r="34" spans="1:3" ht="76.5">
      <c r="A34" s="71" t="s">
        <v>21</v>
      </c>
      <c r="B34" s="71" t="s">
        <v>90</v>
      </c>
      <c r="C34" s="27"/>
    </row>
    <row r="35" spans="1:3" ht="25.5">
      <c r="A35" s="71" t="s">
        <v>78</v>
      </c>
      <c r="B35" s="71" t="s">
        <v>91</v>
      </c>
      <c r="C35" s="27"/>
    </row>
    <row r="36" spans="1:3" ht="25.5">
      <c r="A36" s="71" t="s">
        <v>22</v>
      </c>
      <c r="B36" s="71" t="s">
        <v>92</v>
      </c>
      <c r="C36" s="27"/>
    </row>
  </sheetData>
  <sheetProtection/>
  <mergeCells count="12">
    <mergeCell ref="A26:C26"/>
    <mergeCell ref="A23:C23"/>
    <mergeCell ref="A1:E1"/>
    <mergeCell ref="A16:C16"/>
    <mergeCell ref="A17:C17"/>
    <mergeCell ref="A22:C22"/>
    <mergeCell ref="A18:C18"/>
    <mergeCell ref="A19:C19"/>
    <mergeCell ref="A20:C20"/>
    <mergeCell ref="A21:C21"/>
    <mergeCell ref="A24:C24"/>
    <mergeCell ref="A25:C25"/>
  </mergeCells>
  <printOptions horizontalCentered="1"/>
  <pageMargins left="0.75" right="0.75" top="1" bottom="1" header="0.5" footer="0.5"/>
  <pageSetup fitToHeight="1" fitToWidth="1" horizontalDpi="600" verticalDpi="600" orientation="portrait" scale="79" r:id="rId1"/>
</worksheet>
</file>

<file path=xl/worksheets/sheet6.xml><?xml version="1.0" encoding="utf-8"?>
<worksheet xmlns="http://schemas.openxmlformats.org/spreadsheetml/2006/main" xmlns:r="http://schemas.openxmlformats.org/officeDocument/2006/relationships">
  <sheetPr>
    <pageSetUpPr fitToPage="1"/>
  </sheetPr>
  <dimension ref="A1:A29"/>
  <sheetViews>
    <sheetView zoomScale="85" zoomScaleNormal="85" zoomScalePageLayoutView="0" workbookViewId="0" topLeftCell="A1">
      <selection activeCell="B1" sqref="B1"/>
    </sheetView>
  </sheetViews>
  <sheetFormatPr defaultColWidth="9.140625" defaultRowHeight="12.75"/>
  <cols>
    <col min="1" max="1" width="85.7109375" style="33" customWidth="1"/>
    <col min="2" max="16384" width="9.140625" style="33" customWidth="1"/>
  </cols>
  <sheetData>
    <row r="1" ht="12.75">
      <c r="A1" s="21" t="s">
        <v>108</v>
      </c>
    </row>
    <row r="2" ht="12.75">
      <c r="A2" s="21"/>
    </row>
    <row r="3" ht="12.75">
      <c r="A3" s="37" t="s">
        <v>109</v>
      </c>
    </row>
    <row r="4" ht="12.75">
      <c r="A4" s="35" t="s">
        <v>110</v>
      </c>
    </row>
    <row r="5" ht="12.75">
      <c r="A5" s="35" t="s">
        <v>111</v>
      </c>
    </row>
    <row r="6" ht="12.75">
      <c r="A6" s="35" t="s">
        <v>112</v>
      </c>
    </row>
    <row r="7" ht="12" customHeight="1">
      <c r="A7" s="35" t="s">
        <v>113</v>
      </c>
    </row>
    <row r="8" ht="12.75">
      <c r="A8" s="35" t="s">
        <v>114</v>
      </c>
    </row>
    <row r="9" ht="12.75">
      <c r="A9" s="35" t="s">
        <v>115</v>
      </c>
    </row>
    <row r="10" ht="12.75">
      <c r="A10" s="35"/>
    </row>
    <row r="11" ht="25.5">
      <c r="A11" s="30" t="s">
        <v>13</v>
      </c>
    </row>
    <row r="12" ht="25.5">
      <c r="A12" s="35" t="s">
        <v>116</v>
      </c>
    </row>
    <row r="13" ht="38.25">
      <c r="A13" s="35" t="s">
        <v>117</v>
      </c>
    </row>
    <row r="14" ht="12.75">
      <c r="A14" s="35" t="s">
        <v>118</v>
      </c>
    </row>
    <row r="15" ht="12.75">
      <c r="A15" s="35" t="s">
        <v>119</v>
      </c>
    </row>
    <row r="16" ht="12.75">
      <c r="A16" s="22"/>
    </row>
    <row r="17" ht="25.5">
      <c r="A17" s="30" t="s">
        <v>12</v>
      </c>
    </row>
    <row r="18" ht="12" customHeight="1">
      <c r="A18" s="36" t="s">
        <v>4</v>
      </c>
    </row>
    <row r="19" ht="51">
      <c r="A19" s="36" t="s">
        <v>5</v>
      </c>
    </row>
    <row r="20" ht="38.25">
      <c r="A20" s="36" t="s">
        <v>6</v>
      </c>
    </row>
    <row r="21" ht="25.5">
      <c r="A21" s="36" t="s">
        <v>7</v>
      </c>
    </row>
    <row r="22" ht="25.5">
      <c r="A22" s="36" t="s">
        <v>8</v>
      </c>
    </row>
    <row r="23" ht="75.75" customHeight="1">
      <c r="A23" s="36" t="s">
        <v>293</v>
      </c>
    </row>
    <row r="24" ht="12.75">
      <c r="A24" s="36" t="s">
        <v>3</v>
      </c>
    </row>
    <row r="25" ht="12.75">
      <c r="A25" s="36" t="s">
        <v>9</v>
      </c>
    </row>
    <row r="26" ht="25.5">
      <c r="A26" s="36" t="s">
        <v>10</v>
      </c>
    </row>
    <row r="27" ht="25.5">
      <c r="A27" s="36" t="s">
        <v>314</v>
      </c>
    </row>
    <row r="28" ht="25.5">
      <c r="A28" s="36" t="s">
        <v>11</v>
      </c>
    </row>
    <row r="29" ht="25.5">
      <c r="A29" s="36" t="s">
        <v>315</v>
      </c>
    </row>
  </sheetData>
  <sheetProtection/>
  <printOptions horizontalCentered="1"/>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2010-03-31T05:32:05Z</dcterms:created>
  <dcterms:modified xsi:type="dcterms:W3CDTF">2010-04-01T15:24:42Z</dcterms:modified>
  <cp:category/>
  <cp:version/>
  <cp:contentType/>
  <cp:contentStatus/>
</cp:coreProperties>
</file>