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05" activeTab="0"/>
  </bookViews>
  <sheets>
    <sheet name="Exhibit RMA-13" sheetId="1" r:id="rId1"/>
    <sheet name="Exhibit RMA-14" sheetId="2" r:id="rId2"/>
    <sheet name="Sheet3" sheetId="3" r:id="rId3"/>
  </sheets>
  <definedNames>
    <definedName name="_xlnm.Print_Area" localSheetId="1">'Exhibit RMA-14'!$A$1:$M$27</definedName>
    <definedName name="_xlnm.Print_Area" localSheetId="2">'Sheet3'!$A$1:$M$26</definedName>
  </definedNames>
  <calcPr fullCalcOnLoad="1"/>
</workbook>
</file>

<file path=xl/sharedStrings.xml><?xml version="1.0" encoding="utf-8"?>
<sst xmlns="http://schemas.openxmlformats.org/spreadsheetml/2006/main" count="76" uniqueCount="32">
  <si>
    <t>(Based on data from the Test Year period Oct. 1999 through Sep. 2000)</t>
  </si>
  <si>
    <t>Contracting Party</t>
  </si>
  <si>
    <t>Data Sources:</t>
  </si>
  <si>
    <t>Deseret Supplemental</t>
  </si>
  <si>
    <t>Clark - WT</t>
  </si>
  <si>
    <t>Springfield II</t>
  </si>
  <si>
    <t>Cowlitz - BHP</t>
  </si>
  <si>
    <t>Okanogan</t>
  </si>
  <si>
    <t>Clark Sale</t>
  </si>
  <si>
    <t>Pacific Northwest Generating Cooperative (PNGC)</t>
  </si>
  <si>
    <t>Test Year Unit Revenue ($/MWh)</t>
  </si>
  <si>
    <t>Total</t>
  </si>
  <si>
    <t>Estimated Cost to Serve Contract ($)</t>
  </si>
  <si>
    <t>Estimated Loss to Serve Contract</t>
  </si>
  <si>
    <r>
      <t>Start</t>
    </r>
    <r>
      <rPr>
        <b/>
        <vertAlign val="superscript"/>
        <sz val="10"/>
        <rFont val="Arial"/>
        <family val="2"/>
      </rPr>
      <t>1</t>
    </r>
  </si>
  <si>
    <r>
      <t>End</t>
    </r>
    <r>
      <rPr>
        <b/>
        <vertAlign val="superscript"/>
        <sz val="10"/>
        <rFont val="Arial"/>
        <family val="2"/>
      </rPr>
      <t>1</t>
    </r>
  </si>
  <si>
    <r>
      <t>Test Year Revenue ($)</t>
    </r>
    <r>
      <rPr>
        <b/>
        <vertAlign val="superscript"/>
        <sz val="10"/>
        <rFont val="Arial"/>
        <family val="2"/>
      </rPr>
      <t>2</t>
    </r>
  </si>
  <si>
    <r>
      <t>Test Period Energy (MWh)</t>
    </r>
    <r>
      <rPr>
        <b/>
        <vertAlign val="superscript"/>
        <sz val="10"/>
        <rFont val="Arial"/>
        <family val="0"/>
      </rPr>
      <t>2</t>
    </r>
  </si>
  <si>
    <r>
      <t>SDG&amp;E (classified as STF)</t>
    </r>
    <r>
      <rPr>
        <vertAlign val="superscript"/>
        <sz val="10"/>
        <rFont val="Arial"/>
        <family val="2"/>
      </rPr>
      <t>3</t>
    </r>
  </si>
  <si>
    <t xml:space="preserve">  1.  PacifiCorp Response #1c to Data Request No. 1 of Wholesale/Retail Revenue Requirement Forum.</t>
  </si>
  <si>
    <t>Clark - FW</t>
  </si>
  <si>
    <r>
      <t>Estimated Annual Short Term Firm Unit Cost ($/MWh)</t>
    </r>
    <r>
      <rPr>
        <b/>
        <vertAlign val="superscript"/>
        <sz val="10"/>
        <rFont val="Arial"/>
        <family val="2"/>
      </rPr>
      <t>2</t>
    </r>
  </si>
  <si>
    <t>Hinson</t>
  </si>
  <si>
    <t>Estimated Losses from Certain Long Term Wholesale Sales Contracts Entered into between 1996 and 1998</t>
  </si>
  <si>
    <t xml:space="preserve">  2.  PacifiCorp's Net Power Cost Model in Utah Docket No. 01-035-01, except SDG&amp;E revenue and energy data.</t>
  </si>
  <si>
    <t xml:space="preserve">  3.  San Diego Gas &amp; Electric revenue and energy data estimated from PacifiCorp's FERC Form 1 for the year ending Dec. 1999.</t>
  </si>
  <si>
    <t>Total for 4 Contracts</t>
  </si>
  <si>
    <t>Total for 2 Contracts</t>
  </si>
  <si>
    <t>Total 6 Contracts</t>
  </si>
  <si>
    <t>Hinson-Columbia Falls Aluminum</t>
  </si>
  <si>
    <t>Clark - FiberWeb</t>
  </si>
  <si>
    <t>Clark - WaferTech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</si>
</sst>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0"/>
    </font>
    <font>
      <b/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4" fontId="0" fillId="0" borderId="0" xfId="17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7" fontId="0" fillId="0" borderId="0" xfId="17" applyNumberFormat="1" applyAlignment="1">
      <alignment/>
    </xf>
    <xf numFmtId="167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17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" fontId="0" fillId="0" borderId="0" xfId="0" applyNumberFormat="1" applyBorder="1" applyAlignment="1">
      <alignment/>
    </xf>
    <xf numFmtId="167" fontId="0" fillId="0" borderId="0" xfId="17" applyNumberFormat="1" applyBorder="1" applyAlignment="1">
      <alignment/>
    </xf>
    <xf numFmtId="165" fontId="0" fillId="0" borderId="0" xfId="15" applyNumberFormat="1" applyBorder="1" applyAlignment="1">
      <alignment/>
    </xf>
    <xf numFmtId="44" fontId="0" fillId="0" borderId="0" xfId="17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7" fontId="0" fillId="0" borderId="2" xfId="0" applyNumberFormat="1" applyBorder="1" applyAlignment="1">
      <alignment/>
    </xf>
    <xf numFmtId="167" fontId="0" fillId="0" borderId="2" xfId="17" applyNumberFormat="1" applyBorder="1" applyAlignment="1">
      <alignment/>
    </xf>
    <xf numFmtId="167" fontId="0" fillId="0" borderId="2" xfId="17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workbookViewId="0" topLeftCell="A1">
      <selection activeCell="A1" sqref="A1:M26"/>
    </sheetView>
  </sheetViews>
  <sheetFormatPr defaultColWidth="9.140625" defaultRowHeight="12.75"/>
  <cols>
    <col min="1" max="1" width="44.00390625" style="0" customWidth="1"/>
    <col min="2" max="2" width="2.7109375" style="0" customWidth="1"/>
    <col min="5" max="5" width="2.7109375" style="0" customWidth="1"/>
    <col min="6" max="6" width="15.00390625" style="0" customWidth="1"/>
    <col min="7" max="7" width="12.8515625" style="0" customWidth="1"/>
    <col min="9" max="9" width="2.7109375" style="0" customWidth="1"/>
    <col min="10" max="10" width="11.28125" style="0" customWidth="1"/>
    <col min="11" max="11" width="16.00390625" style="0" customWidth="1"/>
    <col min="12" max="12" width="2.7109375" style="0" customWidth="1"/>
    <col min="13" max="13" width="16.57421875" style="0" customWidth="1"/>
  </cols>
  <sheetData>
    <row r="2" spans="1:13" ht="15.7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s="1" customFormat="1" ht="78">
      <c r="A5" s="2" t="s">
        <v>1</v>
      </c>
      <c r="B5" s="2"/>
      <c r="C5" s="2" t="s">
        <v>14</v>
      </c>
      <c r="D5" s="2" t="s">
        <v>15</v>
      </c>
      <c r="E5" s="2"/>
      <c r="F5" s="2" t="s">
        <v>16</v>
      </c>
      <c r="G5" s="2" t="s">
        <v>17</v>
      </c>
      <c r="H5" s="2" t="s">
        <v>10</v>
      </c>
      <c r="J5" s="2" t="s">
        <v>21</v>
      </c>
      <c r="K5" s="2" t="s">
        <v>12</v>
      </c>
      <c r="M5" s="2" t="s">
        <v>13</v>
      </c>
    </row>
    <row r="7" spans="1:13" ht="12.75">
      <c r="A7" t="s">
        <v>29</v>
      </c>
      <c r="C7" s="8">
        <v>35156</v>
      </c>
      <c r="D7" s="8">
        <v>36861</v>
      </c>
      <c r="F7" s="6">
        <v>15359998</v>
      </c>
      <c r="G7" s="4">
        <v>667826</v>
      </c>
      <c r="H7" s="3">
        <f>+F7/G7</f>
        <v>23</v>
      </c>
      <c r="J7" s="3">
        <v>108.89</v>
      </c>
      <c r="K7" s="7">
        <f>+G7*J7</f>
        <v>72719573.14</v>
      </c>
      <c r="M7" s="7">
        <f>+F7-K7</f>
        <v>-57359575.14</v>
      </c>
    </row>
    <row r="8" spans="1:13" ht="12.75">
      <c r="A8" t="s">
        <v>6</v>
      </c>
      <c r="C8" s="8">
        <v>35551</v>
      </c>
      <c r="D8" s="8">
        <v>37347</v>
      </c>
      <c r="F8" s="6">
        <v>1223059</v>
      </c>
      <c r="G8" s="4">
        <v>69435</v>
      </c>
      <c r="H8" s="3">
        <f>+F8/G8</f>
        <v>17.614445164542378</v>
      </c>
      <c r="J8" s="3">
        <v>108.89</v>
      </c>
      <c r="K8" s="7">
        <f>+G8*J8</f>
        <v>7560777.15</v>
      </c>
      <c r="M8" s="7">
        <f>+F8-K8</f>
        <v>-6337718.15</v>
      </c>
    </row>
    <row r="9" spans="1:13" ht="12.75">
      <c r="A9" t="s">
        <v>30</v>
      </c>
      <c r="C9" s="8">
        <v>35704</v>
      </c>
      <c r="D9" s="8">
        <v>36770</v>
      </c>
      <c r="F9" s="6">
        <v>1255048</v>
      </c>
      <c r="G9" s="4">
        <v>75505</v>
      </c>
      <c r="H9" s="3">
        <f>+F9/G9</f>
        <v>16.622051519766902</v>
      </c>
      <c r="J9" s="3">
        <v>108.89</v>
      </c>
      <c r="K9" s="7">
        <f>+G9*J9</f>
        <v>8221739.45</v>
      </c>
      <c r="M9" s="7">
        <f>+F9-K9</f>
        <v>-6966691.45</v>
      </c>
    </row>
    <row r="10" spans="1:13" ht="12.75">
      <c r="A10" t="s">
        <v>31</v>
      </c>
      <c r="C10" s="8">
        <v>35765</v>
      </c>
      <c r="D10" s="8">
        <v>37561</v>
      </c>
      <c r="F10" s="6">
        <v>1432032</v>
      </c>
      <c r="G10" s="4">
        <v>87840</v>
      </c>
      <c r="H10" s="3">
        <f>+F10/G10</f>
        <v>16.30273224043716</v>
      </c>
      <c r="J10" s="3">
        <v>108.89</v>
      </c>
      <c r="K10" s="7">
        <f>+G10*J10</f>
        <v>9564897.6</v>
      </c>
      <c r="M10" s="7">
        <f>+F10-K10</f>
        <v>-8132865.6</v>
      </c>
    </row>
    <row r="11" spans="1:13" ht="12.75">
      <c r="A11" s="10" t="s">
        <v>26</v>
      </c>
      <c r="F11" s="7">
        <f>SUM(F7:F10)</f>
        <v>19270137</v>
      </c>
      <c r="G11" s="5">
        <f>SUM(G7:G10)</f>
        <v>900606</v>
      </c>
      <c r="H11" s="3">
        <f>+F11/G11</f>
        <v>21.3968561168813</v>
      </c>
      <c r="J11" s="3">
        <v>108.89</v>
      </c>
      <c r="K11" s="7">
        <f>+G11*J11</f>
        <v>98066987.34</v>
      </c>
      <c r="M11" s="7">
        <f>+F11-K11</f>
        <v>-78796850.34</v>
      </c>
    </row>
    <row r="13" spans="1:13" ht="12.75">
      <c r="A13" t="s">
        <v>5</v>
      </c>
      <c r="C13" s="8">
        <v>35674</v>
      </c>
      <c r="D13" s="8">
        <v>37347</v>
      </c>
      <c r="F13" s="6">
        <v>2786112</v>
      </c>
      <c r="G13" s="4">
        <v>145200</v>
      </c>
      <c r="H13" s="3">
        <f>+F13/G13</f>
        <v>19.18809917355372</v>
      </c>
      <c r="J13" s="3">
        <v>108.89</v>
      </c>
      <c r="K13" s="7">
        <f>+G13*J13</f>
        <v>15810828</v>
      </c>
      <c r="M13" s="7">
        <f>+F13-K13</f>
        <v>-13024716</v>
      </c>
    </row>
    <row r="14" spans="1:13" ht="14.25">
      <c r="A14" t="s">
        <v>18</v>
      </c>
      <c r="C14" s="8">
        <v>35796</v>
      </c>
      <c r="D14" s="8">
        <v>37226</v>
      </c>
      <c r="F14" s="6">
        <f>10748233+3684321</f>
        <v>14432554</v>
      </c>
      <c r="G14" s="4">
        <f>653388+223420</f>
        <v>876808</v>
      </c>
      <c r="H14" s="3">
        <f>+F14/G14</f>
        <v>16.46033567211978</v>
      </c>
      <c r="J14" s="3">
        <v>108.89</v>
      </c>
      <c r="K14" s="7">
        <f>+G14*J14</f>
        <v>95475623.12</v>
      </c>
      <c r="M14" s="7">
        <f>+F14-K14</f>
        <v>-81043069.12</v>
      </c>
    </row>
    <row r="15" spans="1:13" ht="12.75">
      <c r="A15" s="10" t="s">
        <v>27</v>
      </c>
      <c r="F15" s="7">
        <f>SUM(F13:F14)</f>
        <v>17218666</v>
      </c>
      <c r="G15" s="5">
        <f>SUM(G13:G14)</f>
        <v>1022008</v>
      </c>
      <c r="H15" s="3">
        <f>+F15/G15</f>
        <v>16.84787790310839</v>
      </c>
      <c r="J15" s="3">
        <v>108.89</v>
      </c>
      <c r="K15" s="7">
        <f>+G15*J15</f>
        <v>111286451.12</v>
      </c>
      <c r="M15" s="7">
        <f>+F15-K15</f>
        <v>-94067785.12</v>
      </c>
    </row>
    <row r="17" spans="1:13" ht="12.75">
      <c r="A17" t="s">
        <v>28</v>
      </c>
      <c r="F17" s="7">
        <f>F15+F11</f>
        <v>36488803</v>
      </c>
      <c r="G17" s="5">
        <f>G15+G11</f>
        <v>1922614</v>
      </c>
      <c r="H17" s="3">
        <f>+F17/G17</f>
        <v>18.978746123766914</v>
      </c>
      <c r="J17" s="3">
        <v>108.89</v>
      </c>
      <c r="K17" s="7">
        <f>K11+K15</f>
        <v>209353438.46</v>
      </c>
      <c r="L17" s="7"/>
      <c r="M17" s="7">
        <f>M11+M15</f>
        <v>-172864635.46</v>
      </c>
    </row>
    <row r="18" spans="6:13" ht="12.75">
      <c r="F18" s="6"/>
      <c r="G18" s="5"/>
      <c r="H18" s="3"/>
      <c r="J18" s="3"/>
      <c r="K18" s="6"/>
      <c r="M18" s="6"/>
    </row>
    <row r="20" ht="12.75">
      <c r="M20" s="9"/>
    </row>
    <row r="21" ht="12.75">
      <c r="A21" t="s">
        <v>2</v>
      </c>
    </row>
    <row r="22" ht="12.75">
      <c r="A22" t="s">
        <v>19</v>
      </c>
    </row>
    <row r="23" ht="12.75">
      <c r="A23" t="s">
        <v>24</v>
      </c>
    </row>
    <row r="24" ht="12.75">
      <c r="A24" t="s">
        <v>25</v>
      </c>
    </row>
  </sheetData>
  <mergeCells count="2">
    <mergeCell ref="A2:M2"/>
    <mergeCell ref="A3:M3"/>
  </mergeCells>
  <printOptions gridLines="1"/>
  <pageMargins left="0.75" right="0.75" top="1" bottom="1" header="0.5" footer="0.5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5" zoomScaleNormal="75" workbookViewId="0" topLeftCell="A1">
      <selection activeCell="A27" sqref="A5:M27"/>
    </sheetView>
  </sheetViews>
  <sheetFormatPr defaultColWidth="9.140625" defaultRowHeight="12.75"/>
  <cols>
    <col min="1" max="1" width="44.00390625" style="11" customWidth="1"/>
    <col min="2" max="2" width="2.7109375" style="11" customWidth="1"/>
    <col min="3" max="4" width="9.140625" style="11" customWidth="1"/>
    <col min="5" max="5" width="2.7109375" style="11" customWidth="1"/>
    <col min="6" max="6" width="15.00390625" style="11" bestFit="1" customWidth="1"/>
    <col min="7" max="7" width="12.8515625" style="11" bestFit="1" customWidth="1"/>
    <col min="8" max="8" width="9.140625" style="11" customWidth="1"/>
    <col min="9" max="9" width="2.7109375" style="11" customWidth="1"/>
    <col min="10" max="10" width="11.28125" style="11" customWidth="1"/>
    <col min="11" max="11" width="16.00390625" style="11" bestFit="1" customWidth="1"/>
    <col min="12" max="12" width="2.7109375" style="11" customWidth="1"/>
    <col min="13" max="13" width="16.57421875" style="11" bestFit="1" customWidth="1"/>
    <col min="14" max="16384" width="9.140625" style="11" customWidth="1"/>
  </cols>
  <sheetData>
    <row r="1" spans="1:13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.75">
      <c r="A5" s="37" t="s">
        <v>23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12.75">
      <c r="A6" s="40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ht="12.75">
      <c r="A7" s="20"/>
      <c r="M7" s="21"/>
    </row>
    <row r="8" spans="1:13" s="13" customFormat="1" ht="78">
      <c r="A8" s="22" t="s">
        <v>1</v>
      </c>
      <c r="B8" s="12"/>
      <c r="C8" s="12" t="s">
        <v>14</v>
      </c>
      <c r="D8" s="12" t="s">
        <v>15</v>
      </c>
      <c r="E8" s="12"/>
      <c r="F8" s="12" t="s">
        <v>16</v>
      </c>
      <c r="G8" s="12" t="s">
        <v>17</v>
      </c>
      <c r="H8" s="12" t="s">
        <v>10</v>
      </c>
      <c r="J8" s="12" t="s">
        <v>21</v>
      </c>
      <c r="K8" s="12" t="s">
        <v>12</v>
      </c>
      <c r="M8" s="23" t="s">
        <v>13</v>
      </c>
    </row>
    <row r="9" spans="1:13" ht="12.75">
      <c r="A9" s="20"/>
      <c r="M9" s="21"/>
    </row>
    <row r="10" spans="1:13" ht="12.75">
      <c r="A10" s="20" t="s">
        <v>8</v>
      </c>
      <c r="C10" s="14">
        <v>35339</v>
      </c>
      <c r="D10" s="14">
        <v>37073</v>
      </c>
      <c r="F10" s="15">
        <v>33328680</v>
      </c>
      <c r="G10" s="16">
        <v>1433013</v>
      </c>
      <c r="H10" s="17">
        <f>+F10/G10</f>
        <v>23.257765281961852</v>
      </c>
      <c r="J10" s="17">
        <v>108.89</v>
      </c>
      <c r="K10" s="18">
        <f>+G10*J10</f>
        <v>156040785.57</v>
      </c>
      <c r="M10" s="24">
        <f>+F10-K10</f>
        <v>-122712105.57</v>
      </c>
    </row>
    <row r="11" spans="1:13" ht="12.75">
      <c r="A11" s="20" t="s">
        <v>22</v>
      </c>
      <c r="C11" s="14">
        <v>35156</v>
      </c>
      <c r="D11" s="14">
        <v>36861</v>
      </c>
      <c r="F11" s="15">
        <v>15359998</v>
      </c>
      <c r="G11" s="16">
        <v>667826</v>
      </c>
      <c r="H11" s="17">
        <f>+F11/G11</f>
        <v>23</v>
      </c>
      <c r="J11" s="17">
        <v>108.89</v>
      </c>
      <c r="K11" s="18">
        <f>+G11*J11</f>
        <v>72719573.14</v>
      </c>
      <c r="M11" s="24">
        <f>+F11-K11</f>
        <v>-57359575.14</v>
      </c>
    </row>
    <row r="12" spans="1:13" ht="12.75">
      <c r="A12" s="20" t="s">
        <v>9</v>
      </c>
      <c r="C12" s="14">
        <v>35278</v>
      </c>
      <c r="D12" s="14">
        <v>36982</v>
      </c>
      <c r="F12" s="15">
        <v>6176049</v>
      </c>
      <c r="G12" s="16">
        <v>360520</v>
      </c>
      <c r="H12" s="17">
        <f aca="true" t="shared" si="0" ref="H12:H21">+F12/G12</f>
        <v>17.130946965494285</v>
      </c>
      <c r="J12" s="17">
        <v>108.89</v>
      </c>
      <c r="K12" s="18">
        <f aca="true" t="shared" si="1" ref="K12:K19">+G12*J12</f>
        <v>39257022.8</v>
      </c>
      <c r="M12" s="24">
        <f aca="true" t="shared" si="2" ref="M12:M19">+F12-K12</f>
        <v>-33080973.799999997</v>
      </c>
    </row>
    <row r="13" spans="1:13" ht="12.75">
      <c r="A13" s="20" t="s">
        <v>3</v>
      </c>
      <c r="C13" s="14">
        <v>35278</v>
      </c>
      <c r="D13" s="14">
        <v>37803</v>
      </c>
      <c r="F13" s="15">
        <v>21588909</v>
      </c>
      <c r="G13" s="16">
        <v>578380</v>
      </c>
      <c r="H13" s="17">
        <f t="shared" si="0"/>
        <v>37.32651371070922</v>
      </c>
      <c r="J13" s="17">
        <v>108.89</v>
      </c>
      <c r="K13" s="18">
        <f t="shared" si="1"/>
        <v>62979798.2</v>
      </c>
      <c r="M13" s="24">
        <f t="shared" si="2"/>
        <v>-41390889.2</v>
      </c>
    </row>
    <row r="14" spans="1:13" ht="12.75">
      <c r="A14" s="20" t="s">
        <v>7</v>
      </c>
      <c r="C14" s="14">
        <v>35339</v>
      </c>
      <c r="D14" s="14">
        <v>37135</v>
      </c>
      <c r="F14" s="15">
        <v>729209</v>
      </c>
      <c r="G14" s="16">
        <v>48292</v>
      </c>
      <c r="H14" s="17">
        <f t="shared" si="0"/>
        <v>15.099995858527292</v>
      </c>
      <c r="J14" s="17">
        <v>108.89</v>
      </c>
      <c r="K14" s="18">
        <f t="shared" si="1"/>
        <v>5258515.88</v>
      </c>
      <c r="M14" s="24">
        <f t="shared" si="2"/>
        <v>-4529306.88</v>
      </c>
    </row>
    <row r="15" spans="1:13" ht="12.75">
      <c r="A15" s="20" t="s">
        <v>5</v>
      </c>
      <c r="C15" s="14">
        <v>35674</v>
      </c>
      <c r="D15" s="14">
        <v>37347</v>
      </c>
      <c r="F15" s="15">
        <v>2786112</v>
      </c>
      <c r="G15" s="16">
        <v>145200</v>
      </c>
      <c r="H15" s="17">
        <f t="shared" si="0"/>
        <v>19.18809917355372</v>
      </c>
      <c r="J15" s="17">
        <v>108.89</v>
      </c>
      <c r="K15" s="18">
        <f t="shared" si="1"/>
        <v>15810828</v>
      </c>
      <c r="M15" s="24">
        <f t="shared" si="2"/>
        <v>-13024716</v>
      </c>
    </row>
    <row r="16" spans="1:13" ht="12.75">
      <c r="A16" s="20" t="s">
        <v>6</v>
      </c>
      <c r="C16" s="14">
        <v>35551</v>
      </c>
      <c r="D16" s="14">
        <v>37347</v>
      </c>
      <c r="F16" s="15">
        <v>1223059</v>
      </c>
      <c r="G16" s="16">
        <v>69435</v>
      </c>
      <c r="H16" s="17">
        <f t="shared" si="0"/>
        <v>17.614445164542378</v>
      </c>
      <c r="J16" s="17">
        <v>108.89</v>
      </c>
      <c r="K16" s="18">
        <f t="shared" si="1"/>
        <v>7560777.15</v>
      </c>
      <c r="M16" s="24">
        <f t="shared" si="2"/>
        <v>-6337718.15</v>
      </c>
    </row>
    <row r="17" spans="1:13" ht="12.75">
      <c r="A17" s="20" t="s">
        <v>20</v>
      </c>
      <c r="C17" s="14">
        <v>35704</v>
      </c>
      <c r="D17" s="14">
        <v>36770</v>
      </c>
      <c r="F17" s="15">
        <v>1255048</v>
      </c>
      <c r="G17" s="16">
        <v>75505</v>
      </c>
      <c r="H17" s="17">
        <f t="shared" si="0"/>
        <v>16.622051519766902</v>
      </c>
      <c r="J17" s="17">
        <v>108.89</v>
      </c>
      <c r="K17" s="18">
        <f t="shared" si="1"/>
        <v>8221739.45</v>
      </c>
      <c r="M17" s="24">
        <f t="shared" si="2"/>
        <v>-6966691.45</v>
      </c>
    </row>
    <row r="18" spans="1:13" ht="12.75">
      <c r="A18" s="20" t="s">
        <v>4</v>
      </c>
      <c r="C18" s="14">
        <v>35765</v>
      </c>
      <c r="D18" s="14">
        <v>37561</v>
      </c>
      <c r="F18" s="15">
        <v>1432032</v>
      </c>
      <c r="G18" s="16">
        <v>87840</v>
      </c>
      <c r="H18" s="17">
        <f t="shared" si="0"/>
        <v>16.30273224043716</v>
      </c>
      <c r="J18" s="17">
        <v>108.89</v>
      </c>
      <c r="K18" s="18">
        <f t="shared" si="1"/>
        <v>9564897.6</v>
      </c>
      <c r="M18" s="24">
        <f t="shared" si="2"/>
        <v>-8132865.6</v>
      </c>
    </row>
    <row r="19" spans="1:13" ht="14.25">
      <c r="A19" s="20" t="s">
        <v>18</v>
      </c>
      <c r="C19" s="14">
        <v>35796</v>
      </c>
      <c r="D19" s="14">
        <v>37226</v>
      </c>
      <c r="F19" s="15">
        <f>10748233+3684321</f>
        <v>14432554</v>
      </c>
      <c r="G19" s="16">
        <f>653388+223420</f>
        <v>876808</v>
      </c>
      <c r="H19" s="17">
        <f t="shared" si="0"/>
        <v>16.46033567211978</v>
      </c>
      <c r="J19" s="17">
        <v>108.89</v>
      </c>
      <c r="K19" s="18">
        <f t="shared" si="1"/>
        <v>95475623.12</v>
      </c>
      <c r="M19" s="24">
        <f t="shared" si="2"/>
        <v>-81043069.12</v>
      </c>
    </row>
    <row r="20" spans="1:13" ht="12.75">
      <c r="A20" s="20"/>
      <c r="F20" s="15"/>
      <c r="M20" s="21"/>
    </row>
    <row r="21" spans="1:13" ht="12.75">
      <c r="A21" s="20" t="s">
        <v>11</v>
      </c>
      <c r="F21" s="15">
        <f>SUM(F10:F19)</f>
        <v>98311650</v>
      </c>
      <c r="G21" s="19">
        <f>SUM(G10:G19)</f>
        <v>4342819</v>
      </c>
      <c r="H21" s="17">
        <f t="shared" si="0"/>
        <v>22.63774981181578</v>
      </c>
      <c r="J21" s="17">
        <v>108.89</v>
      </c>
      <c r="K21" s="15">
        <f>SUM(K10:K19)</f>
        <v>472889560.90999997</v>
      </c>
      <c r="M21" s="25">
        <f>SUM(M10:M19)</f>
        <v>-374577910.90999997</v>
      </c>
    </row>
    <row r="22" spans="1:13" ht="12.75">
      <c r="A22" s="20"/>
      <c r="M22" s="21"/>
    </row>
    <row r="23" spans="1:13" ht="12.75">
      <c r="A23" s="20"/>
      <c r="M23" s="26"/>
    </row>
    <row r="24" spans="1:13" ht="12.75">
      <c r="A24" s="20" t="s">
        <v>2</v>
      </c>
      <c r="M24" s="21"/>
    </row>
    <row r="25" spans="1:13" ht="12.75">
      <c r="A25" s="20" t="s">
        <v>19</v>
      </c>
      <c r="M25" s="21"/>
    </row>
    <row r="26" spans="1:13" ht="12.75">
      <c r="A26" s="20" t="s">
        <v>24</v>
      </c>
      <c r="M26" s="21"/>
    </row>
    <row r="27" spans="1:13" ht="12.75">
      <c r="A27" s="32" t="s">
        <v>25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</row>
    <row r="30" spans="3:13" ht="12.75">
      <c r="C30" s="14"/>
      <c r="D30" s="14"/>
      <c r="F30" s="15"/>
      <c r="G30" s="16"/>
      <c r="H30" s="17"/>
      <c r="J30" s="17"/>
      <c r="K30" s="18"/>
      <c r="M30" s="18"/>
    </row>
    <row r="31" spans="3:13" ht="12.75">
      <c r="C31" s="14"/>
      <c r="D31" s="14"/>
      <c r="F31" s="15"/>
      <c r="G31" s="16"/>
      <c r="H31" s="17"/>
      <c r="J31" s="17"/>
      <c r="K31" s="18"/>
      <c r="M31" s="18"/>
    </row>
    <row r="32" spans="3:13" ht="12.75">
      <c r="C32" s="14"/>
      <c r="D32" s="14"/>
      <c r="F32" s="15"/>
      <c r="G32" s="16"/>
      <c r="H32" s="17"/>
      <c r="J32" s="17"/>
      <c r="K32" s="18"/>
      <c r="M32" s="18"/>
    </row>
    <row r="33" spans="3:13" ht="12.75">
      <c r="C33" s="14"/>
      <c r="D33" s="14"/>
      <c r="F33" s="15"/>
      <c r="G33" s="16"/>
      <c r="H33" s="17"/>
      <c r="J33" s="17"/>
      <c r="K33" s="18"/>
      <c r="M33" s="18"/>
    </row>
    <row r="34" spans="6:13" ht="12.75">
      <c r="F34" s="18"/>
      <c r="G34" s="19"/>
      <c r="H34" s="17"/>
      <c r="J34" s="17"/>
      <c r="K34" s="18"/>
      <c r="M34" s="18"/>
    </row>
    <row r="36" spans="3:13" ht="12.75">
      <c r="C36" s="14"/>
      <c r="D36" s="14"/>
      <c r="F36" s="15"/>
      <c r="G36" s="16"/>
      <c r="H36" s="17"/>
      <c r="J36" s="17"/>
      <c r="K36" s="18"/>
      <c r="M36" s="18"/>
    </row>
    <row r="37" spans="3:13" ht="12.75">
      <c r="C37" s="14"/>
      <c r="D37" s="14"/>
      <c r="F37" s="15"/>
      <c r="G37" s="16"/>
      <c r="H37" s="17"/>
      <c r="J37" s="17"/>
      <c r="K37" s="18"/>
      <c r="M37" s="18"/>
    </row>
    <row r="38" spans="6:13" ht="12.75">
      <c r="F38" s="18"/>
      <c r="G38" s="19"/>
      <c r="H38" s="17"/>
      <c r="J38" s="17"/>
      <c r="K38" s="18"/>
      <c r="M38" s="18"/>
    </row>
    <row r="40" spans="6:13" ht="12.75">
      <c r="F40" s="18"/>
      <c r="G40" s="19"/>
      <c r="H40" s="17"/>
      <c r="J40" s="17"/>
      <c r="K40" s="18"/>
      <c r="L40" s="18"/>
      <c r="M40" s="18"/>
    </row>
  </sheetData>
  <mergeCells count="2">
    <mergeCell ref="A5:M5"/>
    <mergeCell ref="A6:M6"/>
  </mergeCells>
  <printOptions gridLines="1" horizont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Header>&amp;L&amp;9Utah Association of Energy Users&amp;10
&amp;R&amp;9PacifiCorp Rate Case
Docket No. 01-035-01
Witness: R. Anderson
Exhibit No. RMA-14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6"/>
  <sheetViews>
    <sheetView zoomScale="75" zoomScaleNormal="75" workbookViewId="0" topLeftCell="A1">
      <selection activeCell="C33" sqref="C33"/>
    </sheetView>
  </sheetViews>
  <sheetFormatPr defaultColWidth="9.140625" defaultRowHeight="12.75"/>
  <cols>
    <col min="1" max="1" width="42.57421875" style="0" customWidth="1"/>
    <col min="2" max="2" width="4.00390625" style="0" customWidth="1"/>
    <col min="5" max="5" width="2.8515625" style="0" customWidth="1"/>
    <col min="6" max="6" width="12.28125" style="0" bestFit="1" customWidth="1"/>
    <col min="7" max="7" width="10.28125" style="0" bestFit="1" customWidth="1"/>
    <col min="9" max="9" width="2.8515625" style="0" customWidth="1"/>
    <col min="11" max="11" width="13.28125" style="0" bestFit="1" customWidth="1"/>
    <col min="12" max="12" width="3.57421875" style="0" customWidth="1"/>
    <col min="13" max="13" width="13.8515625" style="0" bestFit="1" customWidth="1"/>
  </cols>
  <sheetData>
    <row r="4" spans="1:13" ht="15.75">
      <c r="A4" s="37" t="s">
        <v>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1:13" ht="12.75">
      <c r="A5" s="40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ht="12.75">
      <c r="A6" s="2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21"/>
    </row>
    <row r="7" spans="1:13" ht="90.75">
      <c r="A7" s="22" t="s">
        <v>1</v>
      </c>
      <c r="B7" s="12"/>
      <c r="C7" s="12" t="s">
        <v>14</v>
      </c>
      <c r="D7" s="12" t="s">
        <v>15</v>
      </c>
      <c r="E7" s="12"/>
      <c r="F7" s="12" t="s">
        <v>16</v>
      </c>
      <c r="G7" s="12" t="s">
        <v>17</v>
      </c>
      <c r="H7" s="12" t="s">
        <v>10</v>
      </c>
      <c r="I7" s="13"/>
      <c r="J7" s="12" t="s">
        <v>21</v>
      </c>
      <c r="K7" s="12" t="s">
        <v>12</v>
      </c>
      <c r="L7" s="13"/>
      <c r="M7" s="23" t="s">
        <v>13</v>
      </c>
    </row>
    <row r="8" spans="1:13" ht="12.75">
      <c r="A8" s="2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1"/>
    </row>
    <row r="9" spans="1:13" ht="12.75">
      <c r="A9" s="20" t="s">
        <v>8</v>
      </c>
      <c r="B9" s="11"/>
      <c r="C9" s="14">
        <v>35339</v>
      </c>
      <c r="D9" s="14">
        <v>37073</v>
      </c>
      <c r="E9" s="11"/>
      <c r="F9" s="15">
        <v>33328680</v>
      </c>
      <c r="G9" s="16">
        <v>1433013</v>
      </c>
      <c r="H9" s="17">
        <f>+F9/G9</f>
        <v>23.257765281961852</v>
      </c>
      <c r="I9" s="11"/>
      <c r="J9" s="17">
        <v>108.89</v>
      </c>
      <c r="K9" s="18">
        <f>+G9*J9</f>
        <v>156040785.57</v>
      </c>
      <c r="L9" s="11"/>
      <c r="M9" s="24">
        <f>+F9-K9</f>
        <v>-122712105.57</v>
      </c>
    </row>
    <row r="10" spans="1:13" ht="12.75">
      <c r="A10" s="20" t="s">
        <v>22</v>
      </c>
      <c r="B10" s="11"/>
      <c r="C10" s="14">
        <v>35156</v>
      </c>
      <c r="D10" s="14">
        <v>36861</v>
      </c>
      <c r="E10" s="11"/>
      <c r="F10" s="15">
        <v>15359998</v>
      </c>
      <c r="G10" s="16">
        <v>667826</v>
      </c>
      <c r="H10" s="17">
        <f>+F10/G10</f>
        <v>23</v>
      </c>
      <c r="I10" s="11"/>
      <c r="J10" s="17">
        <v>108.89</v>
      </c>
      <c r="K10" s="18">
        <f>+G10*J10</f>
        <v>72719573.14</v>
      </c>
      <c r="L10" s="11"/>
      <c r="M10" s="24">
        <f>+F10-K10</f>
        <v>-57359575.14</v>
      </c>
    </row>
    <row r="11" spans="1:13" ht="12.75">
      <c r="A11" s="20" t="s">
        <v>9</v>
      </c>
      <c r="B11" s="11"/>
      <c r="C11" s="14">
        <v>35278</v>
      </c>
      <c r="D11" s="14">
        <v>36982</v>
      </c>
      <c r="E11" s="11"/>
      <c r="F11" s="15">
        <v>6176049</v>
      </c>
      <c r="G11" s="16">
        <v>360520</v>
      </c>
      <c r="H11" s="17">
        <f aca="true" t="shared" si="0" ref="H11:H20">+F11/G11</f>
        <v>17.130946965494285</v>
      </c>
      <c r="I11" s="11"/>
      <c r="J11" s="17">
        <v>108.89</v>
      </c>
      <c r="K11" s="18">
        <f aca="true" t="shared" si="1" ref="K11:K18">+G11*J11</f>
        <v>39257022.8</v>
      </c>
      <c r="L11" s="11"/>
      <c r="M11" s="24">
        <f aca="true" t="shared" si="2" ref="M11:M18">+F11-K11</f>
        <v>-33080973.799999997</v>
      </c>
    </row>
    <row r="12" spans="1:13" ht="12.75">
      <c r="A12" s="20" t="s">
        <v>3</v>
      </c>
      <c r="B12" s="11"/>
      <c r="C12" s="14">
        <v>35278</v>
      </c>
      <c r="D12" s="14">
        <v>37803</v>
      </c>
      <c r="E12" s="11"/>
      <c r="F12" s="15">
        <v>21588909</v>
      </c>
      <c r="G12" s="16">
        <v>578380</v>
      </c>
      <c r="H12" s="17">
        <f t="shared" si="0"/>
        <v>37.32651371070922</v>
      </c>
      <c r="I12" s="11"/>
      <c r="J12" s="17">
        <v>108.89</v>
      </c>
      <c r="K12" s="18">
        <f t="shared" si="1"/>
        <v>62979798.2</v>
      </c>
      <c r="L12" s="11"/>
      <c r="M12" s="24">
        <f t="shared" si="2"/>
        <v>-41390889.2</v>
      </c>
    </row>
    <row r="13" spans="1:13" ht="12.75">
      <c r="A13" s="20" t="s">
        <v>7</v>
      </c>
      <c r="B13" s="11"/>
      <c r="C13" s="14">
        <v>35339</v>
      </c>
      <c r="D13" s="14">
        <v>37135</v>
      </c>
      <c r="E13" s="11"/>
      <c r="F13" s="15">
        <v>729209</v>
      </c>
      <c r="G13" s="16">
        <v>48292</v>
      </c>
      <c r="H13" s="17">
        <f t="shared" si="0"/>
        <v>15.099995858527292</v>
      </c>
      <c r="I13" s="11"/>
      <c r="J13" s="17">
        <v>108.89</v>
      </c>
      <c r="K13" s="18">
        <f t="shared" si="1"/>
        <v>5258515.88</v>
      </c>
      <c r="L13" s="11"/>
      <c r="M13" s="24">
        <f t="shared" si="2"/>
        <v>-4529306.88</v>
      </c>
    </row>
    <row r="14" spans="1:13" ht="12.75">
      <c r="A14" s="20" t="s">
        <v>5</v>
      </c>
      <c r="B14" s="11"/>
      <c r="C14" s="14">
        <v>35674</v>
      </c>
      <c r="D14" s="14">
        <v>37347</v>
      </c>
      <c r="E14" s="11"/>
      <c r="F14" s="15">
        <v>2786112</v>
      </c>
      <c r="G14" s="16">
        <v>145200</v>
      </c>
      <c r="H14" s="17">
        <f t="shared" si="0"/>
        <v>19.18809917355372</v>
      </c>
      <c r="I14" s="11"/>
      <c r="J14" s="17">
        <v>108.89</v>
      </c>
      <c r="K14" s="18">
        <f t="shared" si="1"/>
        <v>15810828</v>
      </c>
      <c r="L14" s="11"/>
      <c r="M14" s="24">
        <f t="shared" si="2"/>
        <v>-13024716</v>
      </c>
    </row>
    <row r="15" spans="1:13" ht="12.75">
      <c r="A15" s="20" t="s">
        <v>6</v>
      </c>
      <c r="B15" s="11"/>
      <c r="C15" s="14">
        <v>35551</v>
      </c>
      <c r="D15" s="14">
        <v>37347</v>
      </c>
      <c r="E15" s="11"/>
      <c r="F15" s="15">
        <v>1223059</v>
      </c>
      <c r="G15" s="16">
        <v>69435</v>
      </c>
      <c r="H15" s="17">
        <f t="shared" si="0"/>
        <v>17.614445164542378</v>
      </c>
      <c r="I15" s="11"/>
      <c r="J15" s="17">
        <v>108.89</v>
      </c>
      <c r="K15" s="18">
        <f t="shared" si="1"/>
        <v>7560777.15</v>
      </c>
      <c r="L15" s="11"/>
      <c r="M15" s="24">
        <f t="shared" si="2"/>
        <v>-6337718.15</v>
      </c>
    </row>
    <row r="16" spans="1:13" ht="12.75">
      <c r="A16" s="20" t="s">
        <v>20</v>
      </c>
      <c r="B16" s="11"/>
      <c r="C16" s="14">
        <v>35704</v>
      </c>
      <c r="D16" s="14">
        <v>36770</v>
      </c>
      <c r="E16" s="11"/>
      <c r="F16" s="15">
        <v>1255048</v>
      </c>
      <c r="G16" s="16">
        <v>75505</v>
      </c>
      <c r="H16" s="17">
        <f t="shared" si="0"/>
        <v>16.622051519766902</v>
      </c>
      <c r="I16" s="11"/>
      <c r="J16" s="17">
        <v>108.89</v>
      </c>
      <c r="K16" s="18">
        <f t="shared" si="1"/>
        <v>8221739.45</v>
      </c>
      <c r="L16" s="11"/>
      <c r="M16" s="24">
        <f t="shared" si="2"/>
        <v>-6966691.45</v>
      </c>
    </row>
    <row r="17" spans="1:13" ht="12.75">
      <c r="A17" s="20" t="s">
        <v>4</v>
      </c>
      <c r="B17" s="11"/>
      <c r="C17" s="14">
        <v>35765</v>
      </c>
      <c r="D17" s="14">
        <v>37561</v>
      </c>
      <c r="E17" s="11"/>
      <c r="F17" s="15">
        <v>1432032</v>
      </c>
      <c r="G17" s="16">
        <v>87840</v>
      </c>
      <c r="H17" s="17">
        <f t="shared" si="0"/>
        <v>16.30273224043716</v>
      </c>
      <c r="I17" s="11"/>
      <c r="J17" s="17">
        <v>108.89</v>
      </c>
      <c r="K17" s="18">
        <f t="shared" si="1"/>
        <v>9564897.6</v>
      </c>
      <c r="L17" s="11"/>
      <c r="M17" s="24">
        <f t="shared" si="2"/>
        <v>-8132865.6</v>
      </c>
    </row>
    <row r="18" spans="1:13" ht="14.25">
      <c r="A18" s="20" t="s">
        <v>18</v>
      </c>
      <c r="B18" s="11"/>
      <c r="C18" s="14">
        <v>35796</v>
      </c>
      <c r="D18" s="14">
        <v>37226</v>
      </c>
      <c r="E18" s="11"/>
      <c r="F18" s="15">
        <f>10748233+3684321</f>
        <v>14432554</v>
      </c>
      <c r="G18" s="16">
        <f>653388+223420</f>
        <v>876808</v>
      </c>
      <c r="H18" s="17">
        <f t="shared" si="0"/>
        <v>16.46033567211978</v>
      </c>
      <c r="I18" s="11"/>
      <c r="J18" s="17">
        <v>108.89</v>
      </c>
      <c r="K18" s="18">
        <f t="shared" si="1"/>
        <v>95475623.12</v>
      </c>
      <c r="L18" s="11"/>
      <c r="M18" s="24">
        <f t="shared" si="2"/>
        <v>-81043069.12</v>
      </c>
    </row>
    <row r="19" spans="1:13" ht="12.75">
      <c r="A19" s="20"/>
      <c r="B19" s="11"/>
      <c r="C19" s="11"/>
      <c r="D19" s="11"/>
      <c r="E19" s="11"/>
      <c r="F19" s="15"/>
      <c r="G19" s="11"/>
      <c r="H19" s="11"/>
      <c r="I19" s="11"/>
      <c r="J19" s="11"/>
      <c r="K19" s="11"/>
      <c r="L19" s="11"/>
      <c r="M19" s="21"/>
    </row>
    <row r="20" spans="1:13" ht="12.75">
      <c r="A20" s="20" t="s">
        <v>11</v>
      </c>
      <c r="B20" s="11"/>
      <c r="C20" s="11"/>
      <c r="D20" s="11"/>
      <c r="E20" s="11"/>
      <c r="F20" s="15">
        <f>SUM(F9:F18)</f>
        <v>98311650</v>
      </c>
      <c r="G20" s="19">
        <f>SUM(G9:G18)</f>
        <v>4342819</v>
      </c>
      <c r="H20" s="17">
        <f t="shared" si="0"/>
        <v>22.63774981181578</v>
      </c>
      <c r="I20" s="11"/>
      <c r="J20" s="17">
        <v>108.89</v>
      </c>
      <c r="K20" s="15">
        <f>SUM(K9:K18)</f>
        <v>472889560.90999997</v>
      </c>
      <c r="L20" s="11"/>
      <c r="M20" s="25">
        <f>SUM(M9:M18)</f>
        <v>-374577910.90999997</v>
      </c>
    </row>
    <row r="21" spans="1:13" ht="12.75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1"/>
    </row>
    <row r="22" spans="1:13" ht="12.75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6"/>
    </row>
    <row r="23" spans="1:13" ht="12.75">
      <c r="A23" s="20" t="s">
        <v>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21"/>
    </row>
    <row r="24" spans="1:13" ht="12.75">
      <c r="A24" s="20" t="s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1"/>
    </row>
    <row r="25" spans="1:13" ht="12.75">
      <c r="A25" s="20" t="s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21"/>
    </row>
    <row r="26" spans="1:13" ht="12.75">
      <c r="A26" s="27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</row>
  </sheetData>
  <mergeCells count="2">
    <mergeCell ref="A4:M4"/>
    <mergeCell ref="A5:M5"/>
  </mergeCells>
  <printOptions/>
  <pageMargins left="0.75" right="0.75" top="1" bottom="1" header="0.5" footer="0.5"/>
  <pageSetup fitToHeight="1" fitToWidth="1" horizontalDpi="300" verticalDpi="300" orientation="landscape" scale="87" r:id="rId1"/>
  <headerFooter alignWithMargins="0">
    <oddHeader>&amp;L&amp;9Utah Association of Energy Users&amp;R&amp;9PacifiCorp Rate Case
Docket No. 01-035-01
Witness: R. Anderson
Exhibit No. RMA-14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Energy Strategies, L.L.C.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NTownsend</dc:creator>
  <cp:keywords/>
  <dc:description/>
  <cp:lastModifiedBy>Janna Nelson</cp:lastModifiedBy>
  <cp:lastPrinted>2001-06-04T20:10:02Z</cp:lastPrinted>
  <dcterms:created xsi:type="dcterms:W3CDTF">2001-05-31T17:24:27Z</dcterms:created>
  <dcterms:modified xsi:type="dcterms:W3CDTF">2001-06-01T21:25:47Z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