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Historical Data" sheetId="1" r:id="rId1"/>
    <sheet name="NPC Chart" sheetId="2" r:id="rId2"/>
    <sheet name="Data Series" sheetId="3" r:id="rId3"/>
    <sheet name="Sheet3" sheetId="4" r:id="rId4"/>
  </sheets>
  <externalReferences>
    <externalReference r:id="rId7"/>
    <externalReference r:id="rId8"/>
  </externalReferences>
  <definedNames>
    <definedName name="_xlnm.Print_Area" localSheetId="0">'Historical Data'!$A$6:$Q$191</definedName>
  </definedNames>
  <calcPr fullCalcOnLoad="1"/>
</workbook>
</file>

<file path=xl/sharedStrings.xml><?xml version="1.0" encoding="utf-8"?>
<sst xmlns="http://schemas.openxmlformats.org/spreadsheetml/2006/main" count="563" uniqueCount="63">
  <si>
    <t>*End*</t>
  </si>
  <si>
    <t>Allocation</t>
  </si>
  <si>
    <t>Factor</t>
  </si>
  <si>
    <t>SALES FOR RESALE REVENUE:</t>
  </si>
  <si>
    <t>Pre-Merger Firm Pacific</t>
  </si>
  <si>
    <t>DGp/SG</t>
  </si>
  <si>
    <t>Pre-Merger Firm Utah</t>
  </si>
  <si>
    <t>DGu/SG</t>
  </si>
  <si>
    <t>Post-Merger Firm</t>
  </si>
  <si>
    <t>SG</t>
  </si>
  <si>
    <t>Non-Firm</t>
  </si>
  <si>
    <t>SE</t>
  </si>
  <si>
    <t>Transmission - Off-System Sales ('97)</t>
  </si>
  <si>
    <t xml:space="preserve">       n.a.</t>
  </si>
  <si>
    <t xml:space="preserve">    Total Sales for Resale</t>
  </si>
  <si>
    <t>PURCHASED POWER EXPENSE:</t>
  </si>
  <si>
    <t>Pre-Merger Firm Demand Pacific</t>
  </si>
  <si>
    <t>Pre-Merger Firm Demand Utah</t>
  </si>
  <si>
    <t>Pre-Merger Firm Energy</t>
  </si>
  <si>
    <t>Sandpoint</t>
  </si>
  <si>
    <t>James River Royalty Offset ('97)</t>
  </si>
  <si>
    <t xml:space="preserve">    Total Purchased Power Expense</t>
  </si>
  <si>
    <t>WHEELING EXPENSE:</t>
  </si>
  <si>
    <t xml:space="preserve">    Total  Wheeling Expense</t>
  </si>
  <si>
    <t>FUEL EXPENSE:</t>
  </si>
  <si>
    <t>Fuel Consumed  -  Coal</t>
  </si>
  <si>
    <t>n.a.</t>
  </si>
  <si>
    <t>Undistributed Fuels Credit</t>
  </si>
  <si>
    <t>Fuel Consumed  -  Gas</t>
  </si>
  <si>
    <t>Steam from Other Sources ('97)</t>
  </si>
  <si>
    <t>James River Royalty Offset</t>
  </si>
  <si>
    <t xml:space="preserve">    Total Fuel Expense</t>
  </si>
  <si>
    <t>NET POWER COST</t>
  </si>
  <si>
    <t>Constant Annual</t>
  </si>
  <si>
    <t>Percent Change</t>
  </si>
  <si>
    <t xml:space="preserve">      Growth Index</t>
  </si>
  <si>
    <t>*End**End**End**End**</t>
  </si>
  <si>
    <t>*Title Page*</t>
  </si>
  <si>
    <t>PACIFICORP ELECTRIC OPERATIONS</t>
  </si>
  <si>
    <t>INTERJURISDICTIONAL ALLOCATIONS</t>
  </si>
  <si>
    <t>Summary of Net Power Costs</t>
  </si>
  <si>
    <t>Utah PSC Staff</t>
  </si>
  <si>
    <t>since '97</t>
  </si>
  <si>
    <t>since '93</t>
  </si>
  <si>
    <t>Change from Prior Year</t>
  </si>
  <si>
    <t>Actuals from Page 5.1.1</t>
  </si>
  <si>
    <t>1989-1998</t>
  </si>
  <si>
    <t>7a.4, 7a.5</t>
  </si>
  <si>
    <t>5.1.1, 5.1.2</t>
  </si>
  <si>
    <t>5.1.1</t>
  </si>
  <si>
    <t>5.1.1.</t>
  </si>
  <si>
    <t>5.1.5, 2.4, 2.8</t>
  </si>
  <si>
    <t>5.1.4</t>
  </si>
  <si>
    <t>Tabs in Semi-Annual Report =&gt;</t>
  </si>
  <si>
    <t>Net Power Cost Categories</t>
  </si>
  <si>
    <t>Actual Values for</t>
  </si>
  <si>
    <t>F:\Home\Common\JAL\_UPL\SUM_IJA\NPC98.wk4</t>
  </si>
  <si>
    <t>Percent</t>
  </si>
  <si>
    <t>Actual</t>
  </si>
  <si>
    <t>Year</t>
  </si>
  <si>
    <t>Net Power Cost</t>
  </si>
  <si>
    <t>99-035-10</t>
  </si>
  <si>
    <t>Division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</si>
</sst>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0_);\(#,##0.000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3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37" fontId="1" fillId="0" borderId="0" xfId="0" applyNumberFormat="1" applyFont="1" applyAlignment="1" quotePrefix="1">
      <alignment/>
    </xf>
    <xf numFmtId="17" fontId="3" fillId="0" borderId="9" xfId="0" applyNumberFormat="1" applyFont="1" applyBorder="1" applyAlignment="1">
      <alignment horizontal="center"/>
    </xf>
    <xf numFmtId="167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>
                <a:latin typeface="Arial"/>
                <a:ea typeface="Arial"/>
                <a:cs typeface="Arial"/>
              </a:rPr>
              <a:t>Actual Net Power Cost for Accounts which are the subject of Normalization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Series'!$B$1</c:f>
              <c:strCache>
                <c:ptCount val="1"/>
                <c:pt idx="0">
                  <c:v>Net Power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Series'!$A$2:$A$15</c:f>
              <c:str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99-035-10</c:v>
                </c:pt>
                <c:pt idx="11">
                  <c:v>1999</c:v>
                </c:pt>
                <c:pt idx="12">
                  <c:v>Sep-00</c:v>
                </c:pt>
                <c:pt idx="13">
                  <c:v>Division</c:v>
                </c:pt>
              </c:strCache>
            </c:strRef>
          </c:cat>
          <c:val>
            <c:numRef>
              <c:f>'Data Series'!$B$2:$B$15</c:f>
              <c:numCache>
                <c:ptCount val="14"/>
                <c:pt idx="0">
                  <c:v>406.858</c:v>
                </c:pt>
                <c:pt idx="1">
                  <c:v>393.898321</c:v>
                </c:pt>
                <c:pt idx="2">
                  <c:v>410.468146</c:v>
                </c:pt>
                <c:pt idx="3">
                  <c:v>405.268369</c:v>
                </c:pt>
                <c:pt idx="4">
                  <c:v>370.833061</c:v>
                </c:pt>
                <c:pt idx="5">
                  <c:v>403.550833</c:v>
                </c:pt>
                <c:pt idx="6">
                  <c:v>360.009421</c:v>
                </c:pt>
                <c:pt idx="7">
                  <c:v>389.37959</c:v>
                </c:pt>
                <c:pt idx="8">
                  <c:v>369.93341</c:v>
                </c:pt>
                <c:pt idx="9">
                  <c:v>444.829478</c:v>
                </c:pt>
                <c:pt idx="10">
                  <c:v>383.04481478985</c:v>
                </c:pt>
                <c:pt idx="11">
                  <c:v>431.744223</c:v>
                </c:pt>
                <c:pt idx="12">
                  <c:v>602.073367</c:v>
                </c:pt>
                <c:pt idx="13">
                  <c:v>536.9845621160312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headerFooter>
    <oddHeader>&amp;RDocket No. 01-035-01
Witness:  Rebecca L. Wilson
Exhibit No. DPU 8.6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6007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WILSON\ELECTRIC\Ratecase99\wholesale%20history%209_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WILSON\ELECTRIC\Ratecase%202000\Power%20Cost\RF\Testimony2\Alloc%20All%20Cases%2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 History Chart"/>
      <sheetName val="Data for SHA"/>
      <sheetName val="NetRevenue Credit Benefit Chart"/>
      <sheetName val="Net Rev Benefit over time"/>
      <sheetName val="WS COST vs Rev Data"/>
      <sheetName val="Net Power Cost Chart"/>
      <sheetName val="Data Table"/>
      <sheetName val="DATA"/>
      <sheetName val="Wholesale vs trans chart"/>
      <sheetName val="Cost change comparison chart"/>
      <sheetName val="wholesale_trans data"/>
      <sheetName val="Cost_Rev per unit Chart"/>
      <sheetName val="Cost_Rev per unit data"/>
      <sheetName val="Wholesale % Chart"/>
      <sheetName val="Wholesale % Data"/>
      <sheetName val="Marg Cost_Rev Chart"/>
      <sheetName val="Marg Cost_Rev Data"/>
      <sheetName val="Rev_Purch Data"/>
      <sheetName val="WS Cost vs Rev Chart"/>
      <sheetName val="Wholesale MWh Chart"/>
      <sheetName val="Wholesale MWh Data"/>
    </sheetNames>
    <sheetDataSet>
      <sheetData sheetId="6">
        <row r="19">
          <cell r="Y19">
            <v>383044814.78985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U Summary"/>
      <sheetName val="Actual"/>
      <sheetName val="PC Type II"/>
      <sheetName val="Case 1"/>
      <sheetName val="Case 2"/>
      <sheetName val="Case 3"/>
      <sheetName val="Case 4"/>
      <sheetName val="Case 5"/>
      <sheetName val="Case 6"/>
      <sheetName val="DPU Case 7"/>
      <sheetName val="Case 8"/>
      <sheetName val=" Case 9"/>
      <sheetName val="DPU Case 10"/>
      <sheetName val="Exhibit No. DPU 8.3"/>
    </sheetNames>
    <sheetDataSet>
      <sheetData sheetId="0">
        <row r="23">
          <cell r="F23">
            <v>536984562.1160312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zoomScale="87" zoomScaleNormal="87" workbookViewId="0" topLeftCell="A1">
      <pane xSplit="3" ySplit="7" topLeftCell="J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43" sqref="M43"/>
    </sheetView>
  </sheetViews>
  <sheetFormatPr defaultColWidth="9.140625" defaultRowHeight="12.75"/>
  <cols>
    <col min="1" max="1" width="3.7109375" style="7" customWidth="1"/>
    <col min="2" max="2" width="3.7109375" style="1" customWidth="1"/>
    <col min="3" max="3" width="26.421875" style="1" customWidth="1"/>
    <col min="4" max="11" width="10.140625" style="1" bestFit="1" customWidth="1"/>
    <col min="12" max="12" width="11.421875" style="1" bestFit="1" customWidth="1"/>
    <col min="13" max="15" width="11.421875" style="1" customWidth="1"/>
    <col min="16" max="16" width="11.7109375" style="7" customWidth="1"/>
    <col min="17" max="17" width="11.421875" style="1" bestFit="1" customWidth="1"/>
    <col min="18" max="18" width="12.00390625" style="1" customWidth="1"/>
    <col min="19" max="19" width="4.7109375" style="1" customWidth="1"/>
    <col min="20" max="20" width="87.421875" style="1" customWidth="1"/>
    <col min="21" max="21" width="4.7109375" style="1" customWidth="1"/>
    <col min="22" max="16384" width="9.140625" style="1" customWidth="1"/>
  </cols>
  <sheetData>
    <row r="1" spans="1:19" ht="12.75">
      <c r="A1" s="9" t="s">
        <v>56</v>
      </c>
      <c r="B1" s="4"/>
      <c r="C1" s="4"/>
      <c r="D1" s="5"/>
      <c r="E1" s="6"/>
      <c r="F1" s="1" t="s">
        <v>45</v>
      </c>
      <c r="S1" s="21" t="s">
        <v>0</v>
      </c>
    </row>
    <row r="2" ht="11.25">
      <c r="S2" s="21" t="s">
        <v>0</v>
      </c>
    </row>
    <row r="3" spans="3:19" ht="11.25">
      <c r="C3" s="2">
        <v>36325</v>
      </c>
      <c r="S3" s="21" t="s">
        <v>0</v>
      </c>
    </row>
    <row r="4" ht="11.25">
      <c r="S4" s="21" t="s">
        <v>0</v>
      </c>
    </row>
    <row r="5" spans="3:19" ht="11.25">
      <c r="C5" s="1" t="s">
        <v>53</v>
      </c>
      <c r="D5" s="7" t="s">
        <v>47</v>
      </c>
      <c r="E5" s="7">
        <v>4.2</v>
      </c>
      <c r="F5" s="7" t="s">
        <v>48</v>
      </c>
      <c r="G5" s="7" t="s">
        <v>49</v>
      </c>
      <c r="H5" s="7" t="s">
        <v>50</v>
      </c>
      <c r="I5" s="7" t="s">
        <v>26</v>
      </c>
      <c r="J5" s="7" t="s">
        <v>51</v>
      </c>
      <c r="K5" s="7" t="s">
        <v>52</v>
      </c>
      <c r="L5" s="7" t="s">
        <v>49</v>
      </c>
      <c r="M5" s="7" t="s">
        <v>49</v>
      </c>
      <c r="N5" s="7" t="s">
        <v>49</v>
      </c>
      <c r="O5" s="7" t="s">
        <v>49</v>
      </c>
      <c r="S5" s="21" t="s">
        <v>0</v>
      </c>
    </row>
    <row r="6" spans="3:19" ht="11.25">
      <c r="C6" s="43" t="s">
        <v>55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 t="s">
        <v>1</v>
      </c>
      <c r="Q6" s="10" t="s">
        <v>58</v>
      </c>
      <c r="R6" s="10"/>
      <c r="S6" s="21" t="s">
        <v>0</v>
      </c>
    </row>
    <row r="7" spans="3:19" s="10" customFormat="1" ht="11.25">
      <c r="C7" s="44" t="s">
        <v>54</v>
      </c>
      <c r="D7" s="35">
        <v>1989</v>
      </c>
      <c r="E7" s="36">
        <v>1990</v>
      </c>
      <c r="F7" s="36">
        <v>1991</v>
      </c>
      <c r="G7" s="36">
        <v>1992</v>
      </c>
      <c r="H7" s="36">
        <v>1993</v>
      </c>
      <c r="I7" s="36">
        <v>1994</v>
      </c>
      <c r="J7" s="36">
        <v>1995</v>
      </c>
      <c r="K7" s="36">
        <v>1996</v>
      </c>
      <c r="L7" s="36">
        <v>1997</v>
      </c>
      <c r="M7" s="36">
        <v>1998</v>
      </c>
      <c r="N7" s="36">
        <v>1999</v>
      </c>
      <c r="O7" s="48">
        <v>36770</v>
      </c>
      <c r="P7" s="37" t="s">
        <v>2</v>
      </c>
      <c r="Q7" s="10" t="s">
        <v>57</v>
      </c>
      <c r="S7" s="21" t="s">
        <v>0</v>
      </c>
    </row>
    <row r="8" ht="11.25">
      <c r="S8" s="21" t="s">
        <v>0</v>
      </c>
    </row>
    <row r="9" spans="3:19" ht="11.25">
      <c r="C9" s="3" t="s">
        <v>3</v>
      </c>
      <c r="P9" s="25"/>
      <c r="S9" s="21" t="s">
        <v>0</v>
      </c>
    </row>
    <row r="10" spans="1:19" ht="11.25">
      <c r="A10" s="7">
        <v>1</v>
      </c>
      <c r="C10" s="1" t="s">
        <v>4</v>
      </c>
      <c r="D10" s="11">
        <v>84044000</v>
      </c>
      <c r="E10" s="11">
        <v>73596859</v>
      </c>
      <c r="F10" s="11">
        <v>76179549</v>
      </c>
      <c r="G10" s="11">
        <v>66235065</v>
      </c>
      <c r="H10" s="11">
        <v>70766263</v>
      </c>
      <c r="I10" s="11">
        <v>70962579</v>
      </c>
      <c r="J10" s="11">
        <v>61623568</v>
      </c>
      <c r="K10" s="11">
        <v>25388371</v>
      </c>
      <c r="L10" s="11">
        <v>20951501</v>
      </c>
      <c r="M10" s="11">
        <v>24283631</v>
      </c>
      <c r="N10" s="11">
        <v>24872981</v>
      </c>
      <c r="O10" s="11">
        <v>22598281</v>
      </c>
      <c r="P10" s="7" t="s">
        <v>5</v>
      </c>
      <c r="Q10" s="45">
        <f>(+M10+M11+M12)/M15</f>
        <v>0.9274540336245896</v>
      </c>
      <c r="R10" s="45"/>
      <c r="S10" s="21" t="s">
        <v>0</v>
      </c>
    </row>
    <row r="11" spans="1:19" ht="11.25">
      <c r="A11" s="7">
        <f>A10+1</f>
        <v>2</v>
      </c>
      <c r="C11" s="1" t="s">
        <v>6</v>
      </c>
      <c r="D11" s="11">
        <v>41324000</v>
      </c>
      <c r="E11" s="11">
        <v>18640253</v>
      </c>
      <c r="F11" s="11">
        <v>38310609</v>
      </c>
      <c r="G11" s="11">
        <v>40064629</v>
      </c>
      <c r="H11" s="11">
        <v>38553678</v>
      </c>
      <c r="I11" s="11">
        <v>39847347</v>
      </c>
      <c r="J11" s="11">
        <v>37017019</v>
      </c>
      <c r="K11" s="11">
        <v>40195202</v>
      </c>
      <c r="L11" s="11">
        <v>42605020</v>
      </c>
      <c r="M11" s="11">
        <v>42566429</v>
      </c>
      <c r="N11" s="11">
        <v>39786066</v>
      </c>
      <c r="O11" s="11">
        <v>30223934</v>
      </c>
      <c r="P11" s="7" t="s">
        <v>7</v>
      </c>
      <c r="Q11" s="12">
        <f>+M10+M11+M12</f>
        <v>1160478580</v>
      </c>
      <c r="R11" s="12"/>
      <c r="S11" s="21" t="s">
        <v>0</v>
      </c>
    </row>
    <row r="12" spans="1:19" ht="11.25">
      <c r="A12" s="7">
        <f>A11+1</f>
        <v>3</v>
      </c>
      <c r="C12" s="1" t="s">
        <v>8</v>
      </c>
      <c r="D12" s="11">
        <f>20034000+12762000</f>
        <v>32796000</v>
      </c>
      <c r="E12" s="11">
        <v>62601039</v>
      </c>
      <c r="F12" s="11">
        <v>117337323</v>
      </c>
      <c r="G12" s="11">
        <v>220476477</v>
      </c>
      <c r="H12" s="11">
        <v>279127190</v>
      </c>
      <c r="I12" s="11">
        <v>309462541</v>
      </c>
      <c r="J12" s="11">
        <v>352632859</v>
      </c>
      <c r="K12" s="11">
        <v>531611627</v>
      </c>
      <c r="L12" s="11">
        <f>1158723867</f>
        <v>1158723867</v>
      </c>
      <c r="M12" s="11">
        <v>1093628520</v>
      </c>
      <c r="N12" s="11">
        <v>921849849</v>
      </c>
      <c r="O12" s="11">
        <v>1050493973</v>
      </c>
      <c r="P12" s="7" t="s">
        <v>9</v>
      </c>
      <c r="Q12" s="26"/>
      <c r="R12" s="26"/>
      <c r="S12" s="21" t="s">
        <v>0</v>
      </c>
    </row>
    <row r="13" spans="1:19" ht="11.25">
      <c r="A13" s="7">
        <f>A12+1</f>
        <v>4</v>
      </c>
      <c r="C13" s="1" t="s">
        <v>10</v>
      </c>
      <c r="D13" s="11">
        <f>49360000+29640000</f>
        <v>79000000</v>
      </c>
      <c r="E13" s="11">
        <v>78388283</v>
      </c>
      <c r="F13" s="11">
        <v>60935149</v>
      </c>
      <c r="G13" s="11">
        <v>71261366</v>
      </c>
      <c r="H13" s="11">
        <v>77266689</v>
      </c>
      <c r="I13" s="11">
        <v>76524697</v>
      </c>
      <c r="J13" s="11">
        <v>32282742</v>
      </c>
      <c r="K13" s="11">
        <v>103375213</v>
      </c>
      <c r="L13" s="11">
        <v>138724841</v>
      </c>
      <c r="M13" s="11">
        <v>90773275</v>
      </c>
      <c r="N13" s="11">
        <v>42571755</v>
      </c>
      <c r="O13" s="11">
        <v>40969784</v>
      </c>
      <c r="P13" s="7" t="s">
        <v>11</v>
      </c>
      <c r="Q13" s="46">
        <f>+M13/M15</f>
        <v>0.07254596637541048</v>
      </c>
      <c r="R13" s="46"/>
      <c r="S13" s="21" t="s">
        <v>0</v>
      </c>
    </row>
    <row r="14" spans="1:19" ht="11.25">
      <c r="A14" s="7">
        <f>A13+1</f>
        <v>5</v>
      </c>
      <c r="C14" s="31" t="s">
        <v>12</v>
      </c>
      <c r="D14" s="14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14" t="s">
        <v>13</v>
      </c>
      <c r="K14" s="14" t="s">
        <v>13</v>
      </c>
      <c r="L14" s="13">
        <v>60914593</v>
      </c>
      <c r="M14" s="14" t="s">
        <v>26</v>
      </c>
      <c r="N14" s="14" t="s">
        <v>26</v>
      </c>
      <c r="O14" s="14" t="s">
        <v>26</v>
      </c>
      <c r="P14" s="7" t="s">
        <v>9</v>
      </c>
      <c r="Q14" s="12">
        <f>+M13</f>
        <v>90773275</v>
      </c>
      <c r="R14" s="12"/>
      <c r="S14" s="21" t="s">
        <v>0</v>
      </c>
    </row>
    <row r="15" spans="1:19" ht="11.25">
      <c r="A15" s="7">
        <f>A14+1</f>
        <v>6</v>
      </c>
      <c r="C15" s="1" t="s">
        <v>14</v>
      </c>
      <c r="D15" s="12">
        <f aca="true" t="shared" si="0" ref="D15:O15">SUM(D10:D14)</f>
        <v>237164000</v>
      </c>
      <c r="E15" s="12">
        <f t="shared" si="0"/>
        <v>233226434</v>
      </c>
      <c r="F15" s="12">
        <f t="shared" si="0"/>
        <v>292762630</v>
      </c>
      <c r="G15" s="12">
        <f t="shared" si="0"/>
        <v>398037537</v>
      </c>
      <c r="H15" s="12">
        <f t="shared" si="0"/>
        <v>465713820</v>
      </c>
      <c r="I15" s="12">
        <f t="shared" si="0"/>
        <v>496797164</v>
      </c>
      <c r="J15" s="12">
        <f t="shared" si="0"/>
        <v>483556188</v>
      </c>
      <c r="K15" s="12">
        <f t="shared" si="0"/>
        <v>700570413</v>
      </c>
      <c r="L15" s="12">
        <f t="shared" si="0"/>
        <v>1421919822</v>
      </c>
      <c r="M15" s="12">
        <f t="shared" si="0"/>
        <v>1251251855</v>
      </c>
      <c r="N15" s="12">
        <f t="shared" si="0"/>
        <v>1029080651</v>
      </c>
      <c r="O15" s="12">
        <f t="shared" si="0"/>
        <v>1144285972</v>
      </c>
      <c r="S15" s="21" t="s">
        <v>0</v>
      </c>
    </row>
    <row r="16" spans="4:19" ht="11.25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S16" s="21" t="s">
        <v>0</v>
      </c>
    </row>
    <row r="17" spans="4:19" ht="11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S17" s="21" t="s">
        <v>0</v>
      </c>
    </row>
    <row r="18" spans="3:19" ht="11.25">
      <c r="C18" s="3" t="s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5"/>
      <c r="S18" s="21" t="s">
        <v>0</v>
      </c>
    </row>
    <row r="19" spans="1:19" ht="11.25">
      <c r="A19" s="7">
        <f>A15+1</f>
        <v>7</v>
      </c>
      <c r="C19" s="1" t="s">
        <v>16</v>
      </c>
      <c r="D19" s="11">
        <v>53802000</v>
      </c>
      <c r="E19" s="11">
        <v>64775382</v>
      </c>
      <c r="F19" s="11">
        <v>65860303</v>
      </c>
      <c r="G19" s="11">
        <v>75211000</v>
      </c>
      <c r="H19" s="11">
        <v>67059093</v>
      </c>
      <c r="I19" s="11">
        <v>67575977</v>
      </c>
      <c r="J19" s="11">
        <v>68298007</v>
      </c>
      <c r="K19" s="11">
        <v>64949174</v>
      </c>
      <c r="L19" s="11">
        <v>61744762</v>
      </c>
      <c r="M19" s="11">
        <v>61355823</v>
      </c>
      <c r="N19" s="11">
        <v>61514397</v>
      </c>
      <c r="O19" s="11">
        <v>56252103</v>
      </c>
      <c r="P19" s="7" t="s">
        <v>5</v>
      </c>
      <c r="Q19" s="45">
        <f>(M19+M20+M22+M3+M24)/M26</f>
        <v>0.8060800593921776</v>
      </c>
      <c r="R19" s="45"/>
      <c r="S19" s="21" t="s">
        <v>0</v>
      </c>
    </row>
    <row r="20" spans="1:19" ht="11.25">
      <c r="A20" s="7">
        <f aca="true" t="shared" si="1" ref="A20:A26">A19+1</f>
        <v>8</v>
      </c>
      <c r="C20" s="1" t="s">
        <v>17</v>
      </c>
      <c r="D20" s="11">
        <v>23400000</v>
      </c>
      <c r="E20" s="11">
        <v>4367129</v>
      </c>
      <c r="F20" s="11">
        <v>27864378</v>
      </c>
      <c r="G20" s="11">
        <v>27747000</v>
      </c>
      <c r="H20" s="11">
        <v>31566753</v>
      </c>
      <c r="I20" s="11">
        <v>35024258</v>
      </c>
      <c r="J20" s="11">
        <v>34745629</v>
      </c>
      <c r="K20" s="11">
        <v>38697978</v>
      </c>
      <c r="L20" s="11">
        <v>41818089</v>
      </c>
      <c r="M20" s="11">
        <v>41641003</v>
      </c>
      <c r="N20" s="11">
        <v>37537858</v>
      </c>
      <c r="O20" s="11">
        <v>19642931</v>
      </c>
      <c r="P20" s="7" t="s">
        <v>7</v>
      </c>
      <c r="Q20" s="12">
        <f>+M19+M20+M22+M23+M24</f>
        <v>902655583</v>
      </c>
      <c r="R20" s="12"/>
      <c r="S20" s="21" t="s">
        <v>0</v>
      </c>
    </row>
    <row r="21" spans="1:19" ht="11.25">
      <c r="A21" s="7">
        <f t="shared" si="1"/>
        <v>9</v>
      </c>
      <c r="C21" s="1" t="s">
        <v>18</v>
      </c>
      <c r="D21" s="11">
        <v>79178000</v>
      </c>
      <c r="E21" s="11">
        <v>58620608</v>
      </c>
      <c r="F21" s="11">
        <v>63983772</v>
      </c>
      <c r="G21" s="11">
        <v>66566000</v>
      </c>
      <c r="H21" s="11">
        <v>68091445</v>
      </c>
      <c r="I21" s="11">
        <v>68431092</v>
      </c>
      <c r="J21" s="11">
        <v>73771000</v>
      </c>
      <c r="K21" s="11">
        <v>62639505</v>
      </c>
      <c r="L21" s="11">
        <v>55030860</v>
      </c>
      <c r="M21" s="11">
        <v>56276204</v>
      </c>
      <c r="N21" s="11">
        <v>70012025</v>
      </c>
      <c r="O21" s="11">
        <v>53108728</v>
      </c>
      <c r="P21" s="7" t="s">
        <v>11</v>
      </c>
      <c r="Q21" s="46">
        <f>(M21+M25)/M26</f>
        <v>0.17941361855317123</v>
      </c>
      <c r="R21" s="46"/>
      <c r="S21" s="21" t="s">
        <v>0</v>
      </c>
    </row>
    <row r="22" spans="1:19" ht="11.25">
      <c r="A22" s="7">
        <f t="shared" si="1"/>
        <v>10</v>
      </c>
      <c r="C22" s="1" t="s">
        <v>19</v>
      </c>
      <c r="D22" s="11">
        <v>8872000</v>
      </c>
      <c r="E22" s="11">
        <v>618078</v>
      </c>
      <c r="F22" s="11">
        <v>634588</v>
      </c>
      <c r="G22" s="11">
        <v>662000</v>
      </c>
      <c r="H22" s="11">
        <v>662099</v>
      </c>
      <c r="I22" s="11">
        <v>662099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7" t="s">
        <v>5</v>
      </c>
      <c r="S22" s="21" t="s">
        <v>0</v>
      </c>
    </row>
    <row r="23" spans="1:19" ht="11.25">
      <c r="A23" s="7">
        <f t="shared" si="1"/>
        <v>11</v>
      </c>
      <c r="C23" s="1" t="s">
        <v>20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13</v>
      </c>
      <c r="K23" s="16" t="s">
        <v>13</v>
      </c>
      <c r="L23" s="11">
        <v>15267648</v>
      </c>
      <c r="M23" s="11">
        <v>15957141</v>
      </c>
      <c r="N23" s="11">
        <v>16251444</v>
      </c>
      <c r="O23" s="11">
        <v>17000685</v>
      </c>
      <c r="P23" s="7" t="s">
        <v>9</v>
      </c>
      <c r="S23" s="21" t="s">
        <v>0</v>
      </c>
    </row>
    <row r="24" spans="1:19" ht="11.25">
      <c r="A24" s="7">
        <f t="shared" si="1"/>
        <v>12</v>
      </c>
      <c r="C24" s="1" t="s">
        <v>8</v>
      </c>
      <c r="D24" s="11">
        <v>10178000</v>
      </c>
      <c r="E24" s="11">
        <v>37712335</v>
      </c>
      <c r="F24" s="11">
        <v>51298452</v>
      </c>
      <c r="G24" s="11">
        <v>58715489</v>
      </c>
      <c r="H24" s="11">
        <v>95668053</v>
      </c>
      <c r="I24" s="11">
        <v>105266948</v>
      </c>
      <c r="J24" s="11">
        <v>121942973</v>
      </c>
      <c r="K24" s="11">
        <v>283434116</v>
      </c>
      <c r="L24" s="11">
        <v>868138010</v>
      </c>
      <c r="M24" s="11">
        <v>783701616</v>
      </c>
      <c r="N24" s="11">
        <v>646973539</v>
      </c>
      <c r="O24" s="11">
        <v>948418980</v>
      </c>
      <c r="P24" s="7" t="s">
        <v>9</v>
      </c>
      <c r="S24" s="21" t="s">
        <v>0</v>
      </c>
    </row>
    <row r="25" spans="1:19" ht="11.25">
      <c r="A25" s="7">
        <f t="shared" si="1"/>
        <v>13</v>
      </c>
      <c r="C25" s="31" t="s">
        <v>10</v>
      </c>
      <c r="D25" s="13">
        <v>24128000</v>
      </c>
      <c r="E25" s="13">
        <v>20005873</v>
      </c>
      <c r="F25" s="13">
        <v>30018126</v>
      </c>
      <c r="G25" s="13">
        <v>45132000</v>
      </c>
      <c r="H25" s="13">
        <v>65108266</v>
      </c>
      <c r="I25" s="13">
        <v>71250023</v>
      </c>
      <c r="J25" s="13">
        <v>42923000</v>
      </c>
      <c r="K25" s="13">
        <v>112548927</v>
      </c>
      <c r="L25" s="13">
        <v>197443877</v>
      </c>
      <c r="M25" s="13">
        <v>141081086</v>
      </c>
      <c r="N25" s="13">
        <v>62479959</v>
      </c>
      <c r="O25" s="13">
        <v>94682425</v>
      </c>
      <c r="P25" s="7" t="s">
        <v>11</v>
      </c>
      <c r="Q25" s="47">
        <f>+M21+M25</f>
        <v>197357290</v>
      </c>
      <c r="R25" s="47"/>
      <c r="S25" s="21" t="s">
        <v>0</v>
      </c>
    </row>
    <row r="26" spans="1:19" ht="11.25">
      <c r="A26" s="7">
        <f t="shared" si="1"/>
        <v>14</v>
      </c>
      <c r="C26" s="1" t="s">
        <v>21</v>
      </c>
      <c r="D26" s="12">
        <f aca="true" t="shared" si="2" ref="D26:O26">SUM(D19:D25)</f>
        <v>199558000</v>
      </c>
      <c r="E26" s="12">
        <f t="shared" si="2"/>
        <v>186099405</v>
      </c>
      <c r="F26" s="12">
        <f t="shared" si="2"/>
        <v>239659619</v>
      </c>
      <c r="G26" s="12">
        <f t="shared" si="2"/>
        <v>274033489</v>
      </c>
      <c r="H26" s="12">
        <f t="shared" si="2"/>
        <v>328155709</v>
      </c>
      <c r="I26" s="12">
        <f t="shared" si="2"/>
        <v>348210397</v>
      </c>
      <c r="J26" s="12">
        <f t="shared" si="2"/>
        <v>341680609</v>
      </c>
      <c r="K26" s="12">
        <f t="shared" si="2"/>
        <v>562269700</v>
      </c>
      <c r="L26" s="12">
        <f t="shared" si="2"/>
        <v>1239443246</v>
      </c>
      <c r="M26" s="12">
        <f t="shared" si="2"/>
        <v>1100012873</v>
      </c>
      <c r="N26" s="12">
        <f t="shared" si="2"/>
        <v>894769222</v>
      </c>
      <c r="O26" s="12">
        <f t="shared" si="2"/>
        <v>1189105852</v>
      </c>
      <c r="S26" s="21" t="s">
        <v>0</v>
      </c>
    </row>
    <row r="27" spans="4:19" ht="11.2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S27" s="21" t="s">
        <v>0</v>
      </c>
    </row>
    <row r="28" spans="4:19" ht="11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S28" s="21" t="s">
        <v>0</v>
      </c>
    </row>
    <row r="29" spans="3:19" ht="11.25">
      <c r="C29" s="3" t="s">
        <v>22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5"/>
      <c r="S29" s="21" t="s">
        <v>0</v>
      </c>
    </row>
    <row r="30" spans="1:19" ht="11.25">
      <c r="A30" s="7">
        <f>A26+1</f>
        <v>15</v>
      </c>
      <c r="C30" s="1" t="s">
        <v>4</v>
      </c>
      <c r="D30" s="11">
        <v>25581000</v>
      </c>
      <c r="E30" s="11">
        <v>24711269</v>
      </c>
      <c r="F30" s="11">
        <v>27570185</v>
      </c>
      <c r="G30" s="11">
        <v>29869000</v>
      </c>
      <c r="H30" s="11">
        <v>27565962</v>
      </c>
      <c r="I30" s="11">
        <v>30048723</v>
      </c>
      <c r="J30" s="11">
        <v>29419000</v>
      </c>
      <c r="K30" s="11">
        <v>29405967</v>
      </c>
      <c r="L30" s="11">
        <v>30681526</v>
      </c>
      <c r="M30" s="11">
        <v>34589096</v>
      </c>
      <c r="N30" s="11">
        <v>32414235</v>
      </c>
      <c r="O30" s="11">
        <v>29520461</v>
      </c>
      <c r="P30" s="7" t="s">
        <v>5</v>
      </c>
      <c r="S30" s="21" t="s">
        <v>0</v>
      </c>
    </row>
    <row r="31" spans="1:19" ht="11.25">
      <c r="A31" s="7">
        <f>A30+1</f>
        <v>16</v>
      </c>
      <c r="C31" s="1" t="s">
        <v>6</v>
      </c>
      <c r="D31" s="11">
        <v>9000</v>
      </c>
      <c r="E31" s="11">
        <v>0</v>
      </c>
      <c r="F31" s="11">
        <v>917304</v>
      </c>
      <c r="G31" s="11">
        <v>473000</v>
      </c>
      <c r="H31" s="11">
        <v>283723</v>
      </c>
      <c r="I31" s="11">
        <v>272589</v>
      </c>
      <c r="J31" s="11">
        <v>431000</v>
      </c>
      <c r="K31" s="11">
        <v>117006</v>
      </c>
      <c r="L31" s="11">
        <v>211724</v>
      </c>
      <c r="M31" s="11">
        <v>182576</v>
      </c>
      <c r="N31" s="11">
        <v>190440</v>
      </c>
      <c r="O31" s="11">
        <v>180832</v>
      </c>
      <c r="P31" s="7" t="s">
        <v>7</v>
      </c>
      <c r="S31" s="21" t="s">
        <v>0</v>
      </c>
    </row>
    <row r="32" spans="1:19" ht="11.25">
      <c r="A32" s="7">
        <f>A31+1</f>
        <v>17</v>
      </c>
      <c r="C32" s="1" t="s">
        <v>19</v>
      </c>
      <c r="D32" s="11">
        <v>490000</v>
      </c>
      <c r="E32" s="11">
        <v>596496</v>
      </c>
      <c r="F32" s="11">
        <v>600000</v>
      </c>
      <c r="G32" s="11">
        <v>747000</v>
      </c>
      <c r="H32" s="11">
        <v>997490</v>
      </c>
      <c r="I32" s="11">
        <v>930784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7" t="s">
        <v>5</v>
      </c>
      <c r="S32" s="21" t="s">
        <v>0</v>
      </c>
    </row>
    <row r="33" spans="1:19" ht="11.25">
      <c r="A33" s="7">
        <f>A32+1</f>
        <v>18</v>
      </c>
      <c r="C33" s="1" t="s">
        <v>8</v>
      </c>
      <c r="D33" s="11">
        <v>298000</v>
      </c>
      <c r="E33" s="11">
        <v>1066668</v>
      </c>
      <c r="F33" s="11">
        <v>1119264</v>
      </c>
      <c r="G33" s="11">
        <v>2745000</v>
      </c>
      <c r="H33" s="11">
        <v>4405522</v>
      </c>
      <c r="I33" s="11">
        <v>10910285</v>
      </c>
      <c r="J33" s="11">
        <v>13647000</v>
      </c>
      <c r="K33" s="11">
        <v>20010240</v>
      </c>
      <c r="L33" s="11">
        <v>31609637</v>
      </c>
      <c r="M33" s="11">
        <v>34397433</v>
      </c>
      <c r="N33" s="11">
        <v>35305356</v>
      </c>
      <c r="O33" s="11">
        <v>32830952</v>
      </c>
      <c r="P33" s="7" t="s">
        <v>9</v>
      </c>
      <c r="S33" s="21" t="s">
        <v>0</v>
      </c>
    </row>
    <row r="34" spans="1:19" ht="11.25">
      <c r="A34" s="7">
        <f>A33+1</f>
        <v>19</v>
      </c>
      <c r="C34" s="31" t="s">
        <v>10</v>
      </c>
      <c r="D34" s="13">
        <v>5870000</v>
      </c>
      <c r="E34" s="13">
        <v>4640881</v>
      </c>
      <c r="F34" s="13">
        <v>2484662</v>
      </c>
      <c r="G34" s="13">
        <v>8958000</v>
      </c>
      <c r="H34" s="13">
        <v>5819931</v>
      </c>
      <c r="I34" s="13">
        <v>4152436</v>
      </c>
      <c r="J34" s="13">
        <v>1557000</v>
      </c>
      <c r="K34" s="13">
        <v>6838780</v>
      </c>
      <c r="L34" s="13">
        <v>8015680</v>
      </c>
      <c r="M34" s="13">
        <v>5075305</v>
      </c>
      <c r="N34" s="13">
        <v>3424208</v>
      </c>
      <c r="O34" s="13">
        <v>3446402</v>
      </c>
      <c r="P34" s="7" t="s">
        <v>11</v>
      </c>
      <c r="S34" s="21" t="s">
        <v>0</v>
      </c>
    </row>
    <row r="35" spans="1:19" ht="11.25">
      <c r="A35" s="7">
        <f>A34+1</f>
        <v>20</v>
      </c>
      <c r="C35" s="1" t="s">
        <v>23</v>
      </c>
      <c r="D35" s="12">
        <f>SUM(D30:D34)</f>
        <v>32248000</v>
      </c>
      <c r="E35" s="12">
        <f aca="true" t="shared" si="3" ref="E35:O35">SUM(E30:E34)</f>
        <v>31015314</v>
      </c>
      <c r="F35" s="12">
        <f t="shared" si="3"/>
        <v>32691415</v>
      </c>
      <c r="G35" s="12">
        <f t="shared" si="3"/>
        <v>42792000</v>
      </c>
      <c r="H35" s="12">
        <f t="shared" si="3"/>
        <v>39072628</v>
      </c>
      <c r="I35" s="12">
        <f t="shared" si="3"/>
        <v>46314817</v>
      </c>
      <c r="J35" s="12">
        <f t="shared" si="3"/>
        <v>45054000</v>
      </c>
      <c r="K35" s="12">
        <f t="shared" si="3"/>
        <v>56371993</v>
      </c>
      <c r="L35" s="12">
        <f t="shared" si="3"/>
        <v>70518567</v>
      </c>
      <c r="M35" s="12">
        <f t="shared" si="3"/>
        <v>74244410</v>
      </c>
      <c r="N35" s="12">
        <f t="shared" si="3"/>
        <v>71334239</v>
      </c>
      <c r="O35" s="12">
        <f t="shared" si="3"/>
        <v>65978647</v>
      </c>
      <c r="S35" s="21" t="s">
        <v>0</v>
      </c>
    </row>
    <row r="36" spans="4:19" ht="11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S36" s="21" t="s">
        <v>0</v>
      </c>
    </row>
    <row r="37" spans="3:19" ht="11.25">
      <c r="C37" s="3" t="s">
        <v>24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S37" s="21" t="s">
        <v>0</v>
      </c>
    </row>
    <row r="38" spans="1:19" ht="11.25">
      <c r="A38" s="7">
        <f>A35+1</f>
        <v>21</v>
      </c>
      <c r="C38" s="1" t="s">
        <v>25</v>
      </c>
      <c r="D38" s="15" t="s">
        <v>26</v>
      </c>
      <c r="E38" s="15" t="s">
        <v>26</v>
      </c>
      <c r="F38" s="15" t="s">
        <v>26</v>
      </c>
      <c r="G38" s="15" t="s">
        <v>26</v>
      </c>
      <c r="H38" s="11">
        <v>477493825</v>
      </c>
      <c r="I38" s="11">
        <v>502434218</v>
      </c>
      <c r="J38" s="11">
        <v>459902000</v>
      </c>
      <c r="K38" s="11">
        <v>462148751</v>
      </c>
      <c r="L38" s="11">
        <v>467501402</v>
      </c>
      <c r="M38" s="11">
        <v>493642195</v>
      </c>
      <c r="N38" s="11">
        <v>461057638</v>
      </c>
      <c r="O38" s="11">
        <v>442380832</v>
      </c>
      <c r="P38" s="7" t="s">
        <v>11</v>
      </c>
      <c r="S38" s="21" t="s">
        <v>0</v>
      </c>
    </row>
    <row r="39" spans="1:19" ht="11.25">
      <c r="A39" s="7">
        <f>A38+1</f>
        <v>22</v>
      </c>
      <c r="C39" s="1" t="s">
        <v>27</v>
      </c>
      <c r="D39" s="15" t="s">
        <v>26</v>
      </c>
      <c r="E39" s="15" t="s">
        <v>26</v>
      </c>
      <c r="F39" s="15" t="s">
        <v>26</v>
      </c>
      <c r="G39" s="15" t="s">
        <v>26</v>
      </c>
      <c r="H39" s="11">
        <v>-20368653</v>
      </c>
      <c r="I39" s="11">
        <v>-17952001</v>
      </c>
      <c r="J39" s="11">
        <v>-23737000</v>
      </c>
      <c r="K39" s="11">
        <v>-15765602</v>
      </c>
      <c r="L39" s="11">
        <v>-18078919</v>
      </c>
      <c r="M39" s="11">
        <v>-17990156</v>
      </c>
      <c r="N39" s="11">
        <v>-19899591</v>
      </c>
      <c r="O39" s="11">
        <v>-23523407</v>
      </c>
      <c r="P39" s="7" t="s">
        <v>11</v>
      </c>
      <c r="S39" s="21" t="s">
        <v>0</v>
      </c>
    </row>
    <row r="40" spans="1:19" ht="11.25">
      <c r="A40" s="7">
        <f>A39+1</f>
        <v>23</v>
      </c>
      <c r="C40" s="1" t="s">
        <v>28</v>
      </c>
      <c r="D40" s="15" t="s">
        <v>26</v>
      </c>
      <c r="E40" s="15" t="s">
        <v>26</v>
      </c>
      <c r="F40" s="15" t="s">
        <v>26</v>
      </c>
      <c r="G40" s="15" t="s">
        <v>26</v>
      </c>
      <c r="H40" s="11">
        <v>10284896</v>
      </c>
      <c r="I40" s="11">
        <v>17841605</v>
      </c>
      <c r="J40" s="11">
        <v>17460000</v>
      </c>
      <c r="K40" s="11">
        <v>19689124</v>
      </c>
      <c r="L40" s="11">
        <v>28911329</v>
      </c>
      <c r="M40" s="11">
        <v>42564558</v>
      </c>
      <c r="N40" s="11">
        <v>49867264</v>
      </c>
      <c r="O40" s="11">
        <v>68735265</v>
      </c>
      <c r="P40" s="7" t="s">
        <v>11</v>
      </c>
      <c r="S40" s="21" t="s">
        <v>0</v>
      </c>
    </row>
    <row r="41" spans="1:19" ht="11.25">
      <c r="A41" s="7">
        <f>A40+1</f>
        <v>24</v>
      </c>
      <c r="C41" s="1" t="s">
        <v>29</v>
      </c>
      <c r="D41" s="15" t="s">
        <v>26</v>
      </c>
      <c r="E41" s="15" t="s">
        <v>26</v>
      </c>
      <c r="F41" s="15" t="s">
        <v>26</v>
      </c>
      <c r="G41" s="15" t="s">
        <v>26</v>
      </c>
      <c r="H41" s="11">
        <v>1908476</v>
      </c>
      <c r="I41" s="11">
        <v>3498961</v>
      </c>
      <c r="J41" s="11">
        <v>3206000</v>
      </c>
      <c r="K41" s="11">
        <v>5236037</v>
      </c>
      <c r="L41" s="11">
        <v>7700700</v>
      </c>
      <c r="M41" s="11">
        <v>9423114</v>
      </c>
      <c r="N41" s="11">
        <v>9362235</v>
      </c>
      <c r="O41" s="11">
        <v>9745720</v>
      </c>
      <c r="P41" s="7" t="s">
        <v>11</v>
      </c>
      <c r="S41" s="21" t="s">
        <v>0</v>
      </c>
    </row>
    <row r="42" spans="1:19" ht="11.25">
      <c r="A42" s="7">
        <f>A41+1</f>
        <v>25</v>
      </c>
      <c r="C42" s="31" t="s">
        <v>30</v>
      </c>
      <c r="D42" s="17" t="s">
        <v>13</v>
      </c>
      <c r="E42" s="17" t="s">
        <v>13</v>
      </c>
      <c r="F42" s="17" t="s">
        <v>13</v>
      </c>
      <c r="G42" s="17" t="s">
        <v>13</v>
      </c>
      <c r="H42" s="14" t="s">
        <v>13</v>
      </c>
      <c r="I42" s="14" t="s">
        <v>13</v>
      </c>
      <c r="J42" s="14" t="s">
        <v>13</v>
      </c>
      <c r="K42" s="14" t="s">
        <v>13</v>
      </c>
      <c r="L42" s="13">
        <v>-4143093</v>
      </c>
      <c r="M42" s="13">
        <v>-5815661</v>
      </c>
      <c r="N42" s="13">
        <v>-5666133</v>
      </c>
      <c r="O42" s="13">
        <v>-6063570</v>
      </c>
      <c r="P42" s="7" t="s">
        <v>11</v>
      </c>
      <c r="S42" s="21" t="s">
        <v>0</v>
      </c>
    </row>
    <row r="43" spans="1:19" ht="11.25">
      <c r="A43" s="7">
        <f>A42+1</f>
        <v>26</v>
      </c>
      <c r="C43" s="1" t="s">
        <v>31</v>
      </c>
      <c r="D43" s="11">
        <v>412216000</v>
      </c>
      <c r="E43" s="11">
        <v>410010036</v>
      </c>
      <c r="F43" s="11">
        <v>430879742</v>
      </c>
      <c r="G43" s="11">
        <v>486480417</v>
      </c>
      <c r="H43" s="12">
        <f aca="true" t="shared" si="4" ref="H43:O43">SUM(H38:H42)</f>
        <v>469318544</v>
      </c>
      <c r="I43" s="12">
        <f t="shared" si="4"/>
        <v>505822783</v>
      </c>
      <c r="J43" s="12">
        <f t="shared" si="4"/>
        <v>456831000</v>
      </c>
      <c r="K43" s="12">
        <f t="shared" si="4"/>
        <v>471308310</v>
      </c>
      <c r="L43" s="12">
        <f t="shared" si="4"/>
        <v>481891419</v>
      </c>
      <c r="M43" s="12">
        <f t="shared" si="4"/>
        <v>521824050</v>
      </c>
      <c r="N43" s="12">
        <f t="shared" si="4"/>
        <v>494721413</v>
      </c>
      <c r="O43" s="12">
        <f t="shared" si="4"/>
        <v>491274840</v>
      </c>
      <c r="S43" s="21" t="s">
        <v>0</v>
      </c>
    </row>
    <row r="44" spans="4:19" ht="11.25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S44" s="21" t="s">
        <v>0</v>
      </c>
    </row>
    <row r="45" spans="4:19" ht="11.25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S45" s="21" t="s">
        <v>0</v>
      </c>
    </row>
    <row r="46" spans="1:19" ht="11.25">
      <c r="A46" s="7">
        <f>A43+1</f>
        <v>27</v>
      </c>
      <c r="C46" s="3" t="s">
        <v>32</v>
      </c>
      <c r="D46" s="12">
        <f>D26+D35+D43-D15</f>
        <v>406858000</v>
      </c>
      <c r="E46" s="12">
        <f>E26+E35+E43-E15</f>
        <v>393898321</v>
      </c>
      <c r="F46" s="12">
        <f aca="true" t="shared" si="5" ref="F46:M46">F26+F35+F43-F15</f>
        <v>410468146</v>
      </c>
      <c r="G46" s="12">
        <f t="shared" si="5"/>
        <v>405268369</v>
      </c>
      <c r="H46" s="12">
        <f t="shared" si="5"/>
        <v>370833061</v>
      </c>
      <c r="I46" s="12">
        <f t="shared" si="5"/>
        <v>403550833</v>
      </c>
      <c r="J46" s="12">
        <f t="shared" si="5"/>
        <v>360009421</v>
      </c>
      <c r="K46" s="12">
        <f t="shared" si="5"/>
        <v>389379590</v>
      </c>
      <c r="L46" s="12">
        <f t="shared" si="5"/>
        <v>369933410</v>
      </c>
      <c r="M46" s="12">
        <f t="shared" si="5"/>
        <v>444829478</v>
      </c>
      <c r="N46" s="12">
        <f>N26+N35+N43-N15</f>
        <v>431744223</v>
      </c>
      <c r="O46" s="12">
        <f>O26+O35+O43-O15</f>
        <v>602073367</v>
      </c>
      <c r="S46" s="21" t="s">
        <v>0</v>
      </c>
    </row>
    <row r="47" ht="11.25">
      <c r="S47" s="21" t="s">
        <v>0</v>
      </c>
    </row>
    <row r="48" ht="11.25">
      <c r="S48" s="21"/>
    </row>
    <row r="49" spans="4:19" ht="11.25">
      <c r="D49" s="32"/>
      <c r="E49" s="38" t="s">
        <v>44</v>
      </c>
      <c r="F49" s="39"/>
      <c r="G49" s="39"/>
      <c r="H49" s="39"/>
      <c r="I49" s="39"/>
      <c r="J49" s="39"/>
      <c r="K49" s="39"/>
      <c r="L49" s="39"/>
      <c r="M49" s="40"/>
      <c r="N49" s="40"/>
      <c r="O49" s="40"/>
      <c r="S49" s="21"/>
    </row>
    <row r="50" spans="4:19" ht="11.25">
      <c r="D50" s="35">
        <v>1989</v>
      </c>
      <c r="E50" s="36">
        <v>1990</v>
      </c>
      <c r="F50" s="36">
        <v>1991</v>
      </c>
      <c r="G50" s="36">
        <v>1992</v>
      </c>
      <c r="H50" s="36">
        <v>1993</v>
      </c>
      <c r="I50" s="36">
        <v>1994</v>
      </c>
      <c r="J50" s="36">
        <v>1995</v>
      </c>
      <c r="K50" s="36">
        <v>1996</v>
      </c>
      <c r="L50" s="36">
        <v>1997</v>
      </c>
      <c r="M50" s="37">
        <v>1998</v>
      </c>
      <c r="N50" s="37">
        <v>1998</v>
      </c>
      <c r="O50" s="37">
        <v>1998</v>
      </c>
      <c r="S50" s="21"/>
    </row>
    <row r="51" ht="11.25">
      <c r="S51" s="21"/>
    </row>
    <row r="52" spans="3:19" ht="11.25">
      <c r="C52" s="3" t="s">
        <v>3</v>
      </c>
      <c r="S52" s="21"/>
    </row>
    <row r="53" spans="1:19" ht="11.25">
      <c r="A53" s="7">
        <f>A46+1</f>
        <v>28</v>
      </c>
      <c r="C53" s="1" t="s">
        <v>4</v>
      </c>
      <c r="D53" s="30" t="s">
        <v>26</v>
      </c>
      <c r="E53" s="27">
        <f aca="true" t="shared" si="6" ref="E53:O53">E10-D10</f>
        <v>-10447141</v>
      </c>
      <c r="F53" s="27">
        <f t="shared" si="6"/>
        <v>2582690</v>
      </c>
      <c r="G53" s="27">
        <f t="shared" si="6"/>
        <v>-9944484</v>
      </c>
      <c r="H53" s="27">
        <f t="shared" si="6"/>
        <v>4531198</v>
      </c>
      <c r="I53" s="27">
        <f t="shared" si="6"/>
        <v>196316</v>
      </c>
      <c r="J53" s="27">
        <f t="shared" si="6"/>
        <v>-9339011</v>
      </c>
      <c r="K53" s="27">
        <f t="shared" si="6"/>
        <v>-36235197</v>
      </c>
      <c r="L53" s="27">
        <f t="shared" si="6"/>
        <v>-4436870</v>
      </c>
      <c r="M53" s="27">
        <f t="shared" si="6"/>
        <v>3332130</v>
      </c>
      <c r="N53" s="27">
        <f t="shared" si="6"/>
        <v>589350</v>
      </c>
      <c r="O53" s="27">
        <f t="shared" si="6"/>
        <v>-2274700</v>
      </c>
      <c r="S53" s="21"/>
    </row>
    <row r="54" spans="1:19" ht="11.25">
      <c r="A54" s="7">
        <f>A53+1</f>
        <v>29</v>
      </c>
      <c r="C54" s="1" t="s">
        <v>6</v>
      </c>
      <c r="D54" s="30" t="s">
        <v>26</v>
      </c>
      <c r="E54" s="27">
        <f aca="true" t="shared" si="7" ref="E54:O54">E11-D11</f>
        <v>-22683747</v>
      </c>
      <c r="F54" s="27">
        <f t="shared" si="7"/>
        <v>19670356</v>
      </c>
      <c r="G54" s="27">
        <f t="shared" si="7"/>
        <v>1754020</v>
      </c>
      <c r="H54" s="27">
        <f t="shared" si="7"/>
        <v>-1510951</v>
      </c>
      <c r="I54" s="27">
        <f t="shared" si="7"/>
        <v>1293669</v>
      </c>
      <c r="J54" s="27">
        <f t="shared" si="7"/>
        <v>-2830328</v>
      </c>
      <c r="K54" s="27">
        <f t="shared" si="7"/>
        <v>3178183</v>
      </c>
      <c r="L54" s="27">
        <f t="shared" si="7"/>
        <v>2409818</v>
      </c>
      <c r="M54" s="27">
        <f t="shared" si="7"/>
        <v>-38591</v>
      </c>
      <c r="N54" s="27">
        <f t="shared" si="7"/>
        <v>-2780363</v>
      </c>
      <c r="O54" s="27">
        <f t="shared" si="7"/>
        <v>-9562132</v>
      </c>
      <c r="S54" s="21"/>
    </row>
    <row r="55" spans="1:19" ht="11.25">
      <c r="A55" s="7">
        <f>A54+1</f>
        <v>30</v>
      </c>
      <c r="C55" s="1" t="s">
        <v>8</v>
      </c>
      <c r="D55" s="30" t="s">
        <v>26</v>
      </c>
      <c r="E55" s="27">
        <f aca="true" t="shared" si="8" ref="E55:O55">E12-D12</f>
        <v>29805039</v>
      </c>
      <c r="F55" s="27">
        <f t="shared" si="8"/>
        <v>54736284</v>
      </c>
      <c r="G55" s="27">
        <f t="shared" si="8"/>
        <v>103139154</v>
      </c>
      <c r="H55" s="27">
        <f t="shared" si="8"/>
        <v>58650713</v>
      </c>
      <c r="I55" s="27">
        <f t="shared" si="8"/>
        <v>30335351</v>
      </c>
      <c r="J55" s="27">
        <f t="shared" si="8"/>
        <v>43170318</v>
      </c>
      <c r="K55" s="27">
        <f t="shared" si="8"/>
        <v>178978768</v>
      </c>
      <c r="L55" s="27">
        <f t="shared" si="8"/>
        <v>627112240</v>
      </c>
      <c r="M55" s="27">
        <f t="shared" si="8"/>
        <v>-65095347</v>
      </c>
      <c r="N55" s="27">
        <f t="shared" si="8"/>
        <v>-171778671</v>
      </c>
      <c r="O55" s="27">
        <f t="shared" si="8"/>
        <v>128644124</v>
      </c>
      <c r="S55" s="21"/>
    </row>
    <row r="56" spans="1:19" ht="11.25">
      <c r="A56" s="7">
        <f>A55+1</f>
        <v>31</v>
      </c>
      <c r="C56" s="1" t="s">
        <v>10</v>
      </c>
      <c r="D56" s="30" t="s">
        <v>26</v>
      </c>
      <c r="E56" s="27">
        <f aca="true" t="shared" si="9" ref="E56:O56">E13-D13</f>
        <v>-611717</v>
      </c>
      <c r="F56" s="27">
        <f t="shared" si="9"/>
        <v>-17453134</v>
      </c>
      <c r="G56" s="27">
        <f t="shared" si="9"/>
        <v>10326217</v>
      </c>
      <c r="H56" s="27">
        <f t="shared" si="9"/>
        <v>6005323</v>
      </c>
      <c r="I56" s="27">
        <f t="shared" si="9"/>
        <v>-741992</v>
      </c>
      <c r="J56" s="27">
        <f t="shared" si="9"/>
        <v>-44241955</v>
      </c>
      <c r="K56" s="27">
        <f t="shared" si="9"/>
        <v>71092471</v>
      </c>
      <c r="L56" s="27">
        <f t="shared" si="9"/>
        <v>35349628</v>
      </c>
      <c r="M56" s="27">
        <f t="shared" si="9"/>
        <v>-47951566</v>
      </c>
      <c r="N56" s="27">
        <f t="shared" si="9"/>
        <v>-48201520</v>
      </c>
      <c r="O56" s="27">
        <f t="shared" si="9"/>
        <v>-1601971</v>
      </c>
      <c r="S56" s="21"/>
    </row>
    <row r="57" spans="1:19" ht="11.25">
      <c r="A57" s="7">
        <f>A56+1</f>
        <v>32</v>
      </c>
      <c r="C57" s="31" t="s">
        <v>12</v>
      </c>
      <c r="D57" s="17" t="s">
        <v>13</v>
      </c>
      <c r="E57" s="29" t="s">
        <v>26</v>
      </c>
      <c r="F57" s="29" t="s">
        <v>26</v>
      </c>
      <c r="G57" s="29" t="s">
        <v>26</v>
      </c>
      <c r="H57" s="29" t="s">
        <v>26</v>
      </c>
      <c r="I57" s="29" t="s">
        <v>26</v>
      </c>
      <c r="J57" s="29" t="s">
        <v>26</v>
      </c>
      <c r="K57" s="29" t="s">
        <v>26</v>
      </c>
      <c r="L57" s="28">
        <f>L14</f>
        <v>60914593</v>
      </c>
      <c r="M57" s="28">
        <f>-L14</f>
        <v>-60914593</v>
      </c>
      <c r="N57" s="28" t="e">
        <f>-M14</f>
        <v>#VALUE!</v>
      </c>
      <c r="O57" s="28" t="e">
        <f>-N14</f>
        <v>#VALUE!</v>
      </c>
      <c r="S57" s="21"/>
    </row>
    <row r="58" spans="1:19" ht="11.25">
      <c r="A58" s="7">
        <f>A57+1</f>
        <v>33</v>
      </c>
      <c r="C58" s="1" t="s">
        <v>14</v>
      </c>
      <c r="D58" s="30" t="s">
        <v>26</v>
      </c>
      <c r="E58" s="27">
        <f aca="true" t="shared" si="10" ref="E58:O58">E15-D15</f>
        <v>-3937566</v>
      </c>
      <c r="F58" s="27">
        <f t="shared" si="10"/>
        <v>59536196</v>
      </c>
      <c r="G58" s="27">
        <f t="shared" si="10"/>
        <v>105274907</v>
      </c>
      <c r="H58" s="27">
        <f t="shared" si="10"/>
        <v>67676283</v>
      </c>
      <c r="I58" s="27">
        <f t="shared" si="10"/>
        <v>31083344</v>
      </c>
      <c r="J58" s="27">
        <f t="shared" si="10"/>
        <v>-13240976</v>
      </c>
      <c r="K58" s="27">
        <f t="shared" si="10"/>
        <v>217014225</v>
      </c>
      <c r="L58" s="27">
        <f t="shared" si="10"/>
        <v>721349409</v>
      </c>
      <c r="M58" s="27">
        <f t="shared" si="10"/>
        <v>-170667967</v>
      </c>
      <c r="N58" s="27">
        <f t="shared" si="10"/>
        <v>-222171204</v>
      </c>
      <c r="O58" s="27">
        <f t="shared" si="10"/>
        <v>115205321</v>
      </c>
      <c r="S58" s="21"/>
    </row>
    <row r="59" spans="5:19" ht="11.2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S59" s="21"/>
    </row>
    <row r="60" spans="5:19" ht="11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S60" s="21"/>
    </row>
    <row r="61" spans="3:19" ht="11.25">
      <c r="C61" s="3" t="s">
        <v>15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S61" s="21"/>
    </row>
    <row r="62" spans="1:19" ht="11.25">
      <c r="A62" s="7">
        <f>A58+1</f>
        <v>34</v>
      </c>
      <c r="C62" s="1" t="s">
        <v>16</v>
      </c>
      <c r="D62" s="30" t="s">
        <v>26</v>
      </c>
      <c r="E62" s="27">
        <f aca="true" t="shared" si="11" ref="E62:O62">E19-D19</f>
        <v>10973382</v>
      </c>
      <c r="F62" s="27">
        <f t="shared" si="11"/>
        <v>1084921</v>
      </c>
      <c r="G62" s="27">
        <f t="shared" si="11"/>
        <v>9350697</v>
      </c>
      <c r="H62" s="27">
        <f t="shared" si="11"/>
        <v>-8151907</v>
      </c>
      <c r="I62" s="27">
        <f t="shared" si="11"/>
        <v>516884</v>
      </c>
      <c r="J62" s="27">
        <f t="shared" si="11"/>
        <v>722030</v>
      </c>
      <c r="K62" s="27">
        <f t="shared" si="11"/>
        <v>-3348833</v>
      </c>
      <c r="L62" s="27">
        <f t="shared" si="11"/>
        <v>-3204412</v>
      </c>
      <c r="M62" s="27">
        <f t="shared" si="11"/>
        <v>-388939</v>
      </c>
      <c r="N62" s="27">
        <f t="shared" si="11"/>
        <v>158574</v>
      </c>
      <c r="O62" s="27">
        <f t="shared" si="11"/>
        <v>-5262294</v>
      </c>
      <c r="S62" s="21"/>
    </row>
    <row r="63" spans="1:19" ht="11.25">
      <c r="A63" s="7">
        <f aca="true" t="shared" si="12" ref="A63:A69">A62+1</f>
        <v>35</v>
      </c>
      <c r="C63" s="1" t="s">
        <v>17</v>
      </c>
      <c r="D63" s="30" t="s">
        <v>26</v>
      </c>
      <c r="E63" s="27">
        <f aca="true" t="shared" si="13" ref="E63:O63">E20-D20</f>
        <v>-19032871</v>
      </c>
      <c r="F63" s="27">
        <f t="shared" si="13"/>
        <v>23497249</v>
      </c>
      <c r="G63" s="27">
        <f t="shared" si="13"/>
        <v>-117378</v>
      </c>
      <c r="H63" s="27">
        <f t="shared" si="13"/>
        <v>3819753</v>
      </c>
      <c r="I63" s="27">
        <f t="shared" si="13"/>
        <v>3457505</v>
      </c>
      <c r="J63" s="27">
        <f t="shared" si="13"/>
        <v>-278629</v>
      </c>
      <c r="K63" s="27">
        <f t="shared" si="13"/>
        <v>3952349</v>
      </c>
      <c r="L63" s="27">
        <f t="shared" si="13"/>
        <v>3120111</v>
      </c>
      <c r="M63" s="27">
        <f t="shared" si="13"/>
        <v>-177086</v>
      </c>
      <c r="N63" s="27">
        <f t="shared" si="13"/>
        <v>-4103145</v>
      </c>
      <c r="O63" s="27">
        <f t="shared" si="13"/>
        <v>-17894927</v>
      </c>
      <c r="S63" s="21"/>
    </row>
    <row r="64" spans="1:19" ht="11.25">
      <c r="A64" s="7">
        <f t="shared" si="12"/>
        <v>36</v>
      </c>
      <c r="C64" s="1" t="s">
        <v>18</v>
      </c>
      <c r="D64" s="30" t="s">
        <v>26</v>
      </c>
      <c r="E64" s="27">
        <f aca="true" t="shared" si="14" ref="E64:O64">E21-D21</f>
        <v>-20557392</v>
      </c>
      <c r="F64" s="27">
        <f t="shared" si="14"/>
        <v>5363164</v>
      </c>
      <c r="G64" s="27">
        <f t="shared" si="14"/>
        <v>2582228</v>
      </c>
      <c r="H64" s="27">
        <f t="shared" si="14"/>
        <v>1525445</v>
      </c>
      <c r="I64" s="27">
        <f t="shared" si="14"/>
        <v>339647</v>
      </c>
      <c r="J64" s="27">
        <f t="shared" si="14"/>
        <v>5339908</v>
      </c>
      <c r="K64" s="27">
        <f t="shared" si="14"/>
        <v>-11131495</v>
      </c>
      <c r="L64" s="27">
        <f t="shared" si="14"/>
        <v>-7608645</v>
      </c>
      <c r="M64" s="27">
        <f t="shared" si="14"/>
        <v>1245344</v>
      </c>
      <c r="N64" s="27">
        <f t="shared" si="14"/>
        <v>13735821</v>
      </c>
      <c r="O64" s="27">
        <f t="shared" si="14"/>
        <v>-16903297</v>
      </c>
      <c r="S64" s="21"/>
    </row>
    <row r="65" spans="1:19" ht="11.25">
      <c r="A65" s="7">
        <f t="shared" si="12"/>
        <v>37</v>
      </c>
      <c r="C65" s="1" t="s">
        <v>19</v>
      </c>
      <c r="D65" s="30" t="s">
        <v>26</v>
      </c>
      <c r="E65" s="27">
        <f aca="true" t="shared" si="15" ref="E65:O65">E22-D22</f>
        <v>-8253922</v>
      </c>
      <c r="F65" s="27">
        <f t="shared" si="15"/>
        <v>16510</v>
      </c>
      <c r="G65" s="27">
        <f t="shared" si="15"/>
        <v>27412</v>
      </c>
      <c r="H65" s="27">
        <f t="shared" si="15"/>
        <v>99</v>
      </c>
      <c r="I65" s="27">
        <f t="shared" si="15"/>
        <v>0</v>
      </c>
      <c r="J65" s="27">
        <f t="shared" si="15"/>
        <v>-662099</v>
      </c>
      <c r="K65" s="27">
        <f t="shared" si="15"/>
        <v>0</v>
      </c>
      <c r="L65" s="27">
        <f t="shared" si="15"/>
        <v>0</v>
      </c>
      <c r="M65" s="27">
        <f t="shared" si="15"/>
        <v>0</v>
      </c>
      <c r="N65" s="27">
        <f t="shared" si="15"/>
        <v>0</v>
      </c>
      <c r="O65" s="27">
        <f t="shared" si="15"/>
        <v>0</v>
      </c>
      <c r="S65" s="21"/>
    </row>
    <row r="66" spans="1:19" ht="11.25">
      <c r="A66" s="7">
        <f t="shared" si="12"/>
        <v>38</v>
      </c>
      <c r="C66" s="1" t="s">
        <v>20</v>
      </c>
      <c r="D66" s="30" t="s">
        <v>26</v>
      </c>
      <c r="E66" s="30" t="s">
        <v>26</v>
      </c>
      <c r="F66" s="30" t="s">
        <v>26</v>
      </c>
      <c r="G66" s="30" t="s">
        <v>26</v>
      </c>
      <c r="H66" s="30" t="s">
        <v>26</v>
      </c>
      <c r="I66" s="30" t="s">
        <v>26</v>
      </c>
      <c r="J66" s="30" t="s">
        <v>26</v>
      </c>
      <c r="K66" s="30" t="s">
        <v>26</v>
      </c>
      <c r="L66" s="30" t="s">
        <v>26</v>
      </c>
      <c r="M66" s="27">
        <f aca="true" t="shared" si="16" ref="M66:O69">M23-L23</f>
        <v>689493</v>
      </c>
      <c r="N66" s="27">
        <f t="shared" si="16"/>
        <v>294303</v>
      </c>
      <c r="O66" s="27">
        <f t="shared" si="16"/>
        <v>749241</v>
      </c>
      <c r="S66" s="21"/>
    </row>
    <row r="67" spans="1:19" ht="11.25">
      <c r="A67" s="7">
        <f t="shared" si="12"/>
        <v>39</v>
      </c>
      <c r="C67" s="1" t="s">
        <v>8</v>
      </c>
      <c r="D67" s="30" t="s">
        <v>26</v>
      </c>
      <c r="E67" s="27">
        <f aca="true" t="shared" si="17" ref="E67:L69">E24-D24</f>
        <v>27534335</v>
      </c>
      <c r="F67" s="27">
        <f t="shared" si="17"/>
        <v>13586117</v>
      </c>
      <c r="G67" s="27">
        <f t="shared" si="17"/>
        <v>7417037</v>
      </c>
      <c r="H67" s="27">
        <f t="shared" si="17"/>
        <v>36952564</v>
      </c>
      <c r="I67" s="27">
        <f t="shared" si="17"/>
        <v>9598895</v>
      </c>
      <c r="J67" s="27">
        <f t="shared" si="17"/>
        <v>16676025</v>
      </c>
      <c r="K67" s="27">
        <f t="shared" si="17"/>
        <v>161491143</v>
      </c>
      <c r="L67" s="27">
        <f t="shared" si="17"/>
        <v>584703894</v>
      </c>
      <c r="M67" s="27">
        <f t="shared" si="16"/>
        <v>-84436394</v>
      </c>
      <c r="N67" s="27">
        <f t="shared" si="16"/>
        <v>-136728077</v>
      </c>
      <c r="O67" s="27">
        <f t="shared" si="16"/>
        <v>301445441</v>
      </c>
      <c r="S67" s="21"/>
    </row>
    <row r="68" spans="1:19" ht="11.25">
      <c r="A68" s="7">
        <f t="shared" si="12"/>
        <v>40</v>
      </c>
      <c r="C68" s="31" t="s">
        <v>10</v>
      </c>
      <c r="D68" s="17" t="s">
        <v>13</v>
      </c>
      <c r="E68" s="28">
        <f t="shared" si="17"/>
        <v>-4122127</v>
      </c>
      <c r="F68" s="28">
        <f t="shared" si="17"/>
        <v>10012253</v>
      </c>
      <c r="G68" s="28">
        <f t="shared" si="17"/>
        <v>15113874</v>
      </c>
      <c r="H68" s="28">
        <f t="shared" si="17"/>
        <v>19976266</v>
      </c>
      <c r="I68" s="28">
        <f t="shared" si="17"/>
        <v>6141757</v>
      </c>
      <c r="J68" s="28">
        <f t="shared" si="17"/>
        <v>-28327023</v>
      </c>
      <c r="K68" s="28">
        <f t="shared" si="17"/>
        <v>69625927</v>
      </c>
      <c r="L68" s="28">
        <f t="shared" si="17"/>
        <v>84894950</v>
      </c>
      <c r="M68" s="28">
        <f t="shared" si="16"/>
        <v>-56362791</v>
      </c>
      <c r="N68" s="28">
        <f t="shared" si="16"/>
        <v>-78601127</v>
      </c>
      <c r="O68" s="28">
        <f t="shared" si="16"/>
        <v>32202466</v>
      </c>
      <c r="S68" s="21"/>
    </row>
    <row r="69" spans="1:19" ht="11.25">
      <c r="A69" s="7">
        <f t="shared" si="12"/>
        <v>41</v>
      </c>
      <c r="C69" s="1" t="s">
        <v>21</v>
      </c>
      <c r="D69" s="30" t="s">
        <v>26</v>
      </c>
      <c r="E69" s="27">
        <f t="shared" si="17"/>
        <v>-13458595</v>
      </c>
      <c r="F69" s="27">
        <f t="shared" si="17"/>
        <v>53560214</v>
      </c>
      <c r="G69" s="27">
        <f t="shared" si="17"/>
        <v>34373870</v>
      </c>
      <c r="H69" s="27">
        <f t="shared" si="17"/>
        <v>54122220</v>
      </c>
      <c r="I69" s="27">
        <f t="shared" si="17"/>
        <v>20054688</v>
      </c>
      <c r="J69" s="27">
        <f t="shared" si="17"/>
        <v>-6529788</v>
      </c>
      <c r="K69" s="27">
        <f t="shared" si="17"/>
        <v>220589091</v>
      </c>
      <c r="L69" s="27">
        <f t="shared" si="17"/>
        <v>677173546</v>
      </c>
      <c r="M69" s="27">
        <f t="shared" si="16"/>
        <v>-139430373</v>
      </c>
      <c r="N69" s="27">
        <f t="shared" si="16"/>
        <v>-205243651</v>
      </c>
      <c r="O69" s="27">
        <f t="shared" si="16"/>
        <v>294336630</v>
      </c>
      <c r="S69" s="21"/>
    </row>
    <row r="70" spans="5:19" ht="11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S70" s="21"/>
    </row>
    <row r="71" spans="5:19" ht="11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S71" s="21"/>
    </row>
    <row r="72" spans="3:19" ht="11.25">
      <c r="C72" s="3" t="s">
        <v>22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S72" s="21"/>
    </row>
    <row r="73" spans="1:19" ht="11.25">
      <c r="A73" s="7">
        <f>A69+1</f>
        <v>42</v>
      </c>
      <c r="C73" s="1" t="s">
        <v>4</v>
      </c>
      <c r="D73" s="30" t="s">
        <v>26</v>
      </c>
      <c r="E73" s="27">
        <f aca="true" t="shared" si="18" ref="E73:O73">E30-D30</f>
        <v>-869731</v>
      </c>
      <c r="F73" s="27">
        <f t="shared" si="18"/>
        <v>2858916</v>
      </c>
      <c r="G73" s="27">
        <f t="shared" si="18"/>
        <v>2298815</v>
      </c>
      <c r="H73" s="27">
        <f t="shared" si="18"/>
        <v>-2303038</v>
      </c>
      <c r="I73" s="27">
        <f t="shared" si="18"/>
        <v>2482761</v>
      </c>
      <c r="J73" s="27">
        <f t="shared" si="18"/>
        <v>-629723</v>
      </c>
      <c r="K73" s="27">
        <f t="shared" si="18"/>
        <v>-13033</v>
      </c>
      <c r="L73" s="27">
        <f t="shared" si="18"/>
        <v>1275559</v>
      </c>
      <c r="M73" s="27">
        <f t="shared" si="18"/>
        <v>3907570</v>
      </c>
      <c r="N73" s="27">
        <f t="shared" si="18"/>
        <v>-2174861</v>
      </c>
      <c r="O73" s="27">
        <f t="shared" si="18"/>
        <v>-2893774</v>
      </c>
      <c r="S73" s="21"/>
    </row>
    <row r="74" spans="1:19" ht="11.25">
      <c r="A74" s="7">
        <f>A73+1</f>
        <v>43</v>
      </c>
      <c r="C74" s="1" t="s">
        <v>6</v>
      </c>
      <c r="D74" s="30" t="s">
        <v>26</v>
      </c>
      <c r="E74" s="27">
        <f aca="true" t="shared" si="19" ref="E74:O74">E31-D31</f>
        <v>-9000</v>
      </c>
      <c r="F74" s="27">
        <f t="shared" si="19"/>
        <v>917304</v>
      </c>
      <c r="G74" s="27">
        <f t="shared" si="19"/>
        <v>-444304</v>
      </c>
      <c r="H74" s="27">
        <f t="shared" si="19"/>
        <v>-189277</v>
      </c>
      <c r="I74" s="27">
        <f t="shared" si="19"/>
        <v>-11134</v>
      </c>
      <c r="J74" s="27">
        <f t="shared" si="19"/>
        <v>158411</v>
      </c>
      <c r="K74" s="27">
        <f t="shared" si="19"/>
        <v>-313994</v>
      </c>
      <c r="L74" s="27">
        <f t="shared" si="19"/>
        <v>94718</v>
      </c>
      <c r="M74" s="27">
        <f t="shared" si="19"/>
        <v>-29148</v>
      </c>
      <c r="N74" s="27">
        <f t="shared" si="19"/>
        <v>7864</v>
      </c>
      <c r="O74" s="27">
        <f t="shared" si="19"/>
        <v>-9608</v>
      </c>
      <c r="S74" s="21"/>
    </row>
    <row r="75" spans="1:19" ht="11.25">
      <c r="A75" s="7">
        <f>A74+1</f>
        <v>44</v>
      </c>
      <c r="C75" s="1" t="s">
        <v>19</v>
      </c>
      <c r="D75" s="30" t="s">
        <v>26</v>
      </c>
      <c r="E75" s="27">
        <f aca="true" t="shared" si="20" ref="E75:O75">E32-D32</f>
        <v>106496</v>
      </c>
      <c r="F75" s="27">
        <f t="shared" si="20"/>
        <v>3504</v>
      </c>
      <c r="G75" s="27">
        <f t="shared" si="20"/>
        <v>147000</v>
      </c>
      <c r="H75" s="27">
        <f t="shared" si="20"/>
        <v>250490</v>
      </c>
      <c r="I75" s="27">
        <f t="shared" si="20"/>
        <v>-66706</v>
      </c>
      <c r="J75" s="27">
        <f t="shared" si="20"/>
        <v>-930784</v>
      </c>
      <c r="K75" s="27">
        <f t="shared" si="20"/>
        <v>0</v>
      </c>
      <c r="L75" s="27">
        <f t="shared" si="20"/>
        <v>0</v>
      </c>
      <c r="M75" s="27">
        <f t="shared" si="20"/>
        <v>0</v>
      </c>
      <c r="N75" s="27">
        <f t="shared" si="20"/>
        <v>0</v>
      </c>
      <c r="O75" s="27">
        <f t="shared" si="20"/>
        <v>0</v>
      </c>
      <c r="S75" s="21"/>
    </row>
    <row r="76" spans="1:19" ht="11.25">
      <c r="A76" s="7">
        <f>A75+1</f>
        <v>45</v>
      </c>
      <c r="C76" s="1" t="s">
        <v>8</v>
      </c>
      <c r="D76" s="30" t="s">
        <v>26</v>
      </c>
      <c r="E76" s="27">
        <f aca="true" t="shared" si="21" ref="E76:O76">E33-D33</f>
        <v>768668</v>
      </c>
      <c r="F76" s="27">
        <f t="shared" si="21"/>
        <v>52596</v>
      </c>
      <c r="G76" s="27">
        <f t="shared" si="21"/>
        <v>1625736</v>
      </c>
      <c r="H76" s="27">
        <f t="shared" si="21"/>
        <v>1660522</v>
      </c>
      <c r="I76" s="27">
        <f t="shared" si="21"/>
        <v>6504763</v>
      </c>
      <c r="J76" s="27">
        <f t="shared" si="21"/>
        <v>2736715</v>
      </c>
      <c r="K76" s="27">
        <f t="shared" si="21"/>
        <v>6363240</v>
      </c>
      <c r="L76" s="27">
        <f t="shared" si="21"/>
        <v>11599397</v>
      </c>
      <c r="M76" s="27">
        <f t="shared" si="21"/>
        <v>2787796</v>
      </c>
      <c r="N76" s="27">
        <f t="shared" si="21"/>
        <v>907923</v>
      </c>
      <c r="O76" s="27">
        <f t="shared" si="21"/>
        <v>-2474404</v>
      </c>
      <c r="S76" s="21"/>
    </row>
    <row r="77" spans="1:19" ht="11.25">
      <c r="A77" s="7">
        <f>A76+1</f>
        <v>46</v>
      </c>
      <c r="C77" s="31" t="s">
        <v>10</v>
      </c>
      <c r="D77" s="17" t="s">
        <v>13</v>
      </c>
      <c r="E77" s="28">
        <f aca="true" t="shared" si="22" ref="E77:O77">E34-D34</f>
        <v>-1229119</v>
      </c>
      <c r="F77" s="28">
        <f t="shared" si="22"/>
        <v>-2156219</v>
      </c>
      <c r="G77" s="28">
        <f t="shared" si="22"/>
        <v>6473338</v>
      </c>
      <c r="H77" s="28">
        <f t="shared" si="22"/>
        <v>-3138069</v>
      </c>
      <c r="I77" s="28">
        <f t="shared" si="22"/>
        <v>-1667495</v>
      </c>
      <c r="J77" s="28">
        <f t="shared" si="22"/>
        <v>-2595436</v>
      </c>
      <c r="K77" s="28">
        <f t="shared" si="22"/>
        <v>5281780</v>
      </c>
      <c r="L77" s="28">
        <f t="shared" si="22"/>
        <v>1176900</v>
      </c>
      <c r="M77" s="28">
        <f t="shared" si="22"/>
        <v>-2940375</v>
      </c>
      <c r="N77" s="28">
        <f t="shared" si="22"/>
        <v>-1651097</v>
      </c>
      <c r="O77" s="28">
        <f t="shared" si="22"/>
        <v>22194</v>
      </c>
      <c r="S77" s="21"/>
    </row>
    <row r="78" spans="1:19" ht="11.25">
      <c r="A78" s="7">
        <f>A77+1</f>
        <v>47</v>
      </c>
      <c r="C78" s="1" t="s">
        <v>23</v>
      </c>
      <c r="D78" s="30" t="s">
        <v>26</v>
      </c>
      <c r="E78" s="27">
        <f aca="true" t="shared" si="23" ref="E78:O78">E35-D35</f>
        <v>-1232686</v>
      </c>
      <c r="F78" s="27">
        <f t="shared" si="23"/>
        <v>1676101</v>
      </c>
      <c r="G78" s="27">
        <f t="shared" si="23"/>
        <v>10100585</v>
      </c>
      <c r="H78" s="27">
        <f t="shared" si="23"/>
        <v>-3719372</v>
      </c>
      <c r="I78" s="27">
        <f t="shared" si="23"/>
        <v>7242189</v>
      </c>
      <c r="J78" s="27">
        <f t="shared" si="23"/>
        <v>-1260817</v>
      </c>
      <c r="K78" s="27">
        <f t="shared" si="23"/>
        <v>11317993</v>
      </c>
      <c r="L78" s="27">
        <f t="shared" si="23"/>
        <v>14146574</v>
      </c>
      <c r="M78" s="27">
        <f t="shared" si="23"/>
        <v>3725843</v>
      </c>
      <c r="N78" s="27">
        <f t="shared" si="23"/>
        <v>-2910171</v>
      </c>
      <c r="O78" s="27">
        <f t="shared" si="23"/>
        <v>-5355592</v>
      </c>
      <c r="S78" s="21"/>
    </row>
    <row r="79" spans="5:19" ht="11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S79" s="21"/>
    </row>
    <row r="80" spans="3:19" ht="11.25">
      <c r="C80" s="3" t="s">
        <v>24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S80" s="21"/>
    </row>
    <row r="81" spans="1:19" ht="11.25">
      <c r="A81" s="7">
        <f>A78+1</f>
        <v>48</v>
      </c>
      <c r="C81" s="1" t="s">
        <v>25</v>
      </c>
      <c r="D81" s="30" t="s">
        <v>26</v>
      </c>
      <c r="E81" s="15" t="s">
        <v>26</v>
      </c>
      <c r="F81" s="15" t="s">
        <v>26</v>
      </c>
      <c r="G81" s="15" t="s">
        <v>26</v>
      </c>
      <c r="H81" s="27">
        <f>H38</f>
        <v>477493825</v>
      </c>
      <c r="I81" s="27">
        <f aca="true" t="shared" si="24" ref="I81:O84">I38-H38</f>
        <v>24940393</v>
      </c>
      <c r="J81" s="27">
        <f t="shared" si="24"/>
        <v>-42532218</v>
      </c>
      <c r="K81" s="27">
        <f t="shared" si="24"/>
        <v>2246751</v>
      </c>
      <c r="L81" s="27">
        <f t="shared" si="24"/>
        <v>5352651</v>
      </c>
      <c r="M81" s="27">
        <f t="shared" si="24"/>
        <v>26140793</v>
      </c>
      <c r="N81" s="27">
        <f t="shared" si="24"/>
        <v>-32584557</v>
      </c>
      <c r="O81" s="27">
        <f t="shared" si="24"/>
        <v>-18676806</v>
      </c>
      <c r="S81" s="21"/>
    </row>
    <row r="82" spans="1:19" ht="11.25">
      <c r="A82" s="7">
        <f>A81+1</f>
        <v>49</v>
      </c>
      <c r="C82" s="1" t="s">
        <v>27</v>
      </c>
      <c r="D82" s="30" t="s">
        <v>26</v>
      </c>
      <c r="E82" s="15" t="s">
        <v>26</v>
      </c>
      <c r="F82" s="15" t="s">
        <v>26</v>
      </c>
      <c r="G82" s="15" t="s">
        <v>26</v>
      </c>
      <c r="H82" s="27">
        <f>H39</f>
        <v>-20368653</v>
      </c>
      <c r="I82" s="27">
        <f t="shared" si="24"/>
        <v>2416652</v>
      </c>
      <c r="J82" s="27">
        <f t="shared" si="24"/>
        <v>-5784999</v>
      </c>
      <c r="K82" s="27">
        <f t="shared" si="24"/>
        <v>7971398</v>
      </c>
      <c r="L82" s="27">
        <f t="shared" si="24"/>
        <v>-2313317</v>
      </c>
      <c r="M82" s="27">
        <f t="shared" si="24"/>
        <v>88763</v>
      </c>
      <c r="N82" s="27">
        <f t="shared" si="24"/>
        <v>-1909435</v>
      </c>
      <c r="O82" s="27">
        <f t="shared" si="24"/>
        <v>-3623816</v>
      </c>
      <c r="S82" s="21"/>
    </row>
    <row r="83" spans="1:19" ht="11.25">
      <c r="A83" s="7">
        <f>A82+1</f>
        <v>50</v>
      </c>
      <c r="C83" s="1" t="s">
        <v>28</v>
      </c>
      <c r="D83" s="30" t="s">
        <v>26</v>
      </c>
      <c r="E83" s="15" t="s">
        <v>26</v>
      </c>
      <c r="F83" s="15" t="s">
        <v>26</v>
      </c>
      <c r="G83" s="15" t="s">
        <v>26</v>
      </c>
      <c r="H83" s="27">
        <f>H40</f>
        <v>10284896</v>
      </c>
      <c r="I83" s="27">
        <f t="shared" si="24"/>
        <v>7556709</v>
      </c>
      <c r="J83" s="27">
        <f t="shared" si="24"/>
        <v>-381605</v>
      </c>
      <c r="K83" s="27">
        <f t="shared" si="24"/>
        <v>2229124</v>
      </c>
      <c r="L83" s="27">
        <f t="shared" si="24"/>
        <v>9222205</v>
      </c>
      <c r="M83" s="27">
        <f t="shared" si="24"/>
        <v>13653229</v>
      </c>
      <c r="N83" s="27">
        <f t="shared" si="24"/>
        <v>7302706</v>
      </c>
      <c r="O83" s="27">
        <f t="shared" si="24"/>
        <v>18868001</v>
      </c>
      <c r="S83" s="21"/>
    </row>
    <row r="84" spans="1:19" ht="11.25">
      <c r="A84" s="7">
        <f>A83+1</f>
        <v>51</v>
      </c>
      <c r="C84" s="1" t="s">
        <v>29</v>
      </c>
      <c r="D84" s="30" t="s">
        <v>26</v>
      </c>
      <c r="E84" s="15" t="s">
        <v>26</v>
      </c>
      <c r="F84" s="15" t="s">
        <v>26</v>
      </c>
      <c r="G84" s="15" t="s">
        <v>26</v>
      </c>
      <c r="H84" s="27">
        <f>H41</f>
        <v>1908476</v>
      </c>
      <c r="I84" s="27">
        <f t="shared" si="24"/>
        <v>1590485</v>
      </c>
      <c r="J84" s="27">
        <f t="shared" si="24"/>
        <v>-292961</v>
      </c>
      <c r="K84" s="27">
        <f t="shared" si="24"/>
        <v>2030037</v>
      </c>
      <c r="L84" s="27">
        <f t="shared" si="24"/>
        <v>2464663</v>
      </c>
      <c r="M84" s="27">
        <f t="shared" si="24"/>
        <v>1722414</v>
      </c>
      <c r="N84" s="27">
        <f t="shared" si="24"/>
        <v>-60879</v>
      </c>
      <c r="O84" s="27">
        <f t="shared" si="24"/>
        <v>383485</v>
      </c>
      <c r="S84" s="21"/>
    </row>
    <row r="85" spans="1:19" ht="11.25">
      <c r="A85" s="7">
        <f>A84+1</f>
        <v>52</v>
      </c>
      <c r="C85" s="31" t="s">
        <v>30</v>
      </c>
      <c r="D85" s="17" t="s">
        <v>13</v>
      </c>
      <c r="E85" s="17" t="s">
        <v>13</v>
      </c>
      <c r="F85" s="17" t="s">
        <v>13</v>
      </c>
      <c r="G85" s="17" t="s">
        <v>13</v>
      </c>
      <c r="H85" s="29" t="str">
        <f>H42</f>
        <v>       n.a.</v>
      </c>
      <c r="I85" s="29" t="str">
        <f>I42</f>
        <v>       n.a.</v>
      </c>
      <c r="J85" s="29" t="str">
        <f>J42</f>
        <v>       n.a.</v>
      </c>
      <c r="K85" s="29" t="str">
        <f>K42</f>
        <v>       n.a.</v>
      </c>
      <c r="L85" s="28">
        <f>L42</f>
        <v>-4143093</v>
      </c>
      <c r="M85" s="28">
        <f aca="true" t="shared" si="25" ref="M85:O86">M42-L42</f>
        <v>-1672568</v>
      </c>
      <c r="N85" s="28">
        <f t="shared" si="25"/>
        <v>149528</v>
      </c>
      <c r="O85" s="28">
        <f t="shared" si="25"/>
        <v>-397437</v>
      </c>
      <c r="S85" s="21"/>
    </row>
    <row r="86" spans="1:19" ht="11.25">
      <c r="A86" s="7">
        <f>A85+1</f>
        <v>53</v>
      </c>
      <c r="C86" s="1" t="s">
        <v>31</v>
      </c>
      <c r="D86" s="30" t="s">
        <v>26</v>
      </c>
      <c r="E86" s="27">
        <f aca="true" t="shared" si="26" ref="E86:L86">E43-D43</f>
        <v>-2205964</v>
      </c>
      <c r="F86" s="27">
        <f t="shared" si="26"/>
        <v>20869706</v>
      </c>
      <c r="G86" s="27">
        <f t="shared" si="26"/>
        <v>55600675</v>
      </c>
      <c r="H86" s="27">
        <f t="shared" si="26"/>
        <v>-17161873</v>
      </c>
      <c r="I86" s="27">
        <f t="shared" si="26"/>
        <v>36504239</v>
      </c>
      <c r="J86" s="27">
        <f t="shared" si="26"/>
        <v>-48991783</v>
      </c>
      <c r="K86" s="27">
        <f t="shared" si="26"/>
        <v>14477310</v>
      </c>
      <c r="L86" s="27">
        <f t="shared" si="26"/>
        <v>10583109</v>
      </c>
      <c r="M86" s="27">
        <f t="shared" si="25"/>
        <v>39932631</v>
      </c>
      <c r="N86" s="27">
        <f t="shared" si="25"/>
        <v>-27102637</v>
      </c>
      <c r="O86" s="27">
        <f t="shared" si="25"/>
        <v>-3446573</v>
      </c>
      <c r="S86" s="21"/>
    </row>
    <row r="87" spans="5:19" ht="11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S87" s="21"/>
    </row>
    <row r="88" spans="5:19" ht="11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S88" s="21"/>
    </row>
    <row r="89" spans="1:19" ht="11.25">
      <c r="A89" s="7">
        <f>A86+1</f>
        <v>54</v>
      </c>
      <c r="C89" s="3" t="s">
        <v>32</v>
      </c>
      <c r="D89" s="30" t="s">
        <v>26</v>
      </c>
      <c r="E89" s="27">
        <f aca="true" t="shared" si="27" ref="E89:O89">E46-D46</f>
        <v>-12959679</v>
      </c>
      <c r="F89" s="27">
        <f t="shared" si="27"/>
        <v>16569825</v>
      </c>
      <c r="G89" s="27">
        <f t="shared" si="27"/>
        <v>-5199777</v>
      </c>
      <c r="H89" s="27">
        <f t="shared" si="27"/>
        <v>-34435308</v>
      </c>
      <c r="I89" s="27">
        <f t="shared" si="27"/>
        <v>32717772</v>
      </c>
      <c r="J89" s="27">
        <f t="shared" si="27"/>
        <v>-43541412</v>
      </c>
      <c r="K89" s="27">
        <f t="shared" si="27"/>
        <v>29370169</v>
      </c>
      <c r="L89" s="27">
        <f t="shared" si="27"/>
        <v>-19446180</v>
      </c>
      <c r="M89" s="27">
        <f t="shared" si="27"/>
        <v>74896068</v>
      </c>
      <c r="N89" s="27">
        <f t="shared" si="27"/>
        <v>-13085255</v>
      </c>
      <c r="O89" s="27">
        <f t="shared" si="27"/>
        <v>170329144</v>
      </c>
      <c r="S89" s="21"/>
    </row>
    <row r="90" ht="11.25">
      <c r="S90" s="21"/>
    </row>
    <row r="91" ht="11.25">
      <c r="S91" s="21"/>
    </row>
    <row r="92" spans="4:19" ht="11.2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41" t="s">
        <v>33</v>
      </c>
      <c r="S92" s="21" t="s">
        <v>0</v>
      </c>
    </row>
    <row r="93" spans="4:19" ht="11.25">
      <c r="D93" s="35">
        <v>1989</v>
      </c>
      <c r="E93" s="36">
        <v>1990</v>
      </c>
      <c r="F93" s="36">
        <v>1991</v>
      </c>
      <c r="G93" s="36">
        <v>1992</v>
      </c>
      <c r="H93" s="36">
        <v>1993</v>
      </c>
      <c r="I93" s="36">
        <v>1994</v>
      </c>
      <c r="J93" s="36">
        <v>1995</v>
      </c>
      <c r="K93" s="36">
        <v>1996</v>
      </c>
      <c r="L93" s="36">
        <v>1997</v>
      </c>
      <c r="M93" s="36">
        <v>1998</v>
      </c>
      <c r="N93" s="36">
        <v>1998</v>
      </c>
      <c r="O93" s="36">
        <v>1998</v>
      </c>
      <c r="P93" s="42" t="s">
        <v>34</v>
      </c>
      <c r="S93" s="21" t="s">
        <v>0</v>
      </c>
    </row>
    <row r="94" ht="11.25">
      <c r="S94" s="21" t="s">
        <v>0</v>
      </c>
    </row>
    <row r="95" spans="3:19" ht="11.25">
      <c r="C95" s="3" t="s">
        <v>3</v>
      </c>
      <c r="S95" s="21" t="s">
        <v>0</v>
      </c>
    </row>
    <row r="96" ht="11.25">
      <c r="S96" s="21" t="s">
        <v>0</v>
      </c>
    </row>
    <row r="97" spans="1:19" ht="11.25">
      <c r="A97" s="7">
        <f>A89+1</f>
        <v>55</v>
      </c>
      <c r="C97" s="1" t="s">
        <v>4</v>
      </c>
      <c r="D97" s="12">
        <f>D10</f>
        <v>84044000</v>
      </c>
      <c r="E97" s="12">
        <f>E10</f>
        <v>73596859</v>
      </c>
      <c r="F97" s="12">
        <f aca="true" t="shared" si="28" ref="F97:L97">F10</f>
        <v>76179549</v>
      </c>
      <c r="G97" s="12">
        <f t="shared" si="28"/>
        <v>66235065</v>
      </c>
      <c r="H97" s="12">
        <f t="shared" si="28"/>
        <v>70766263</v>
      </c>
      <c r="I97" s="12">
        <f t="shared" si="28"/>
        <v>70962579</v>
      </c>
      <c r="J97" s="12">
        <f t="shared" si="28"/>
        <v>61623568</v>
      </c>
      <c r="K97" s="12">
        <f t="shared" si="28"/>
        <v>25388371</v>
      </c>
      <c r="L97" s="12">
        <f t="shared" si="28"/>
        <v>20951501</v>
      </c>
      <c r="M97" s="12">
        <f>M10</f>
        <v>24283631</v>
      </c>
      <c r="N97" s="12">
        <f>N10</f>
        <v>24872981</v>
      </c>
      <c r="O97" s="12">
        <f>O10</f>
        <v>22598281</v>
      </c>
      <c r="S97" s="21" t="s">
        <v>0</v>
      </c>
    </row>
    <row r="98" spans="3:19" ht="11.25">
      <c r="C98" s="1" t="s">
        <v>35</v>
      </c>
      <c r="D98" s="18">
        <v>1</v>
      </c>
      <c r="E98" s="18">
        <f>E97/$D97</f>
        <v>0.8756943862738565</v>
      </c>
      <c r="F98" s="18">
        <f aca="true" t="shared" si="29" ref="F98:O98">F97/$D97</f>
        <v>0.9064245990195612</v>
      </c>
      <c r="G98" s="18">
        <f t="shared" si="29"/>
        <v>0.7880998643567655</v>
      </c>
      <c r="H98" s="18">
        <f t="shared" si="29"/>
        <v>0.8420144567131502</v>
      </c>
      <c r="I98" s="18">
        <f t="shared" si="29"/>
        <v>0.8443503283994098</v>
      </c>
      <c r="J98" s="18">
        <f t="shared" si="29"/>
        <v>0.7332298319927657</v>
      </c>
      <c r="K98" s="18">
        <f t="shared" si="29"/>
        <v>0.30208427728332776</v>
      </c>
      <c r="L98" s="18">
        <f t="shared" si="29"/>
        <v>0.24929204940269384</v>
      </c>
      <c r="M98" s="18">
        <f t="shared" si="29"/>
        <v>0.2889394959782971</v>
      </c>
      <c r="N98" s="18">
        <f t="shared" si="29"/>
        <v>0.2959518942458712</v>
      </c>
      <c r="O98" s="18">
        <f t="shared" si="29"/>
        <v>0.2688863095521394</v>
      </c>
      <c r="P98" s="8">
        <f>(O98/$D98)^(1/(2000-1989))-1</f>
        <v>-0.11255262685317269</v>
      </c>
      <c r="S98" s="21" t="s">
        <v>0</v>
      </c>
    </row>
    <row r="99" ht="11.25">
      <c r="S99" s="21" t="s">
        <v>0</v>
      </c>
    </row>
    <row r="100" spans="1:19" ht="11.25">
      <c r="A100" s="7">
        <f>A97+1</f>
        <v>56</v>
      </c>
      <c r="C100" s="1" t="s">
        <v>6</v>
      </c>
      <c r="D100" s="12">
        <f>D11</f>
        <v>41324000</v>
      </c>
      <c r="E100" s="12">
        <f>E11</f>
        <v>18640253</v>
      </c>
      <c r="F100" s="12">
        <f aca="true" t="shared" si="30" ref="F100:L100">F11</f>
        <v>38310609</v>
      </c>
      <c r="G100" s="12">
        <f t="shared" si="30"/>
        <v>40064629</v>
      </c>
      <c r="H100" s="12">
        <f t="shared" si="30"/>
        <v>38553678</v>
      </c>
      <c r="I100" s="12">
        <f t="shared" si="30"/>
        <v>39847347</v>
      </c>
      <c r="J100" s="12">
        <f t="shared" si="30"/>
        <v>37017019</v>
      </c>
      <c r="K100" s="12">
        <f t="shared" si="30"/>
        <v>40195202</v>
      </c>
      <c r="L100" s="12">
        <f t="shared" si="30"/>
        <v>42605020</v>
      </c>
      <c r="M100" s="12">
        <f>M11</f>
        <v>42566429</v>
      </c>
      <c r="N100" s="12">
        <f>N11</f>
        <v>39786066</v>
      </c>
      <c r="O100" s="12">
        <f>O11</f>
        <v>30223934</v>
      </c>
      <c r="S100" s="21" t="s">
        <v>0</v>
      </c>
    </row>
    <row r="101" spans="3:19" ht="11.25">
      <c r="C101" s="1" t="s">
        <v>35</v>
      </c>
      <c r="D101" s="18">
        <v>1</v>
      </c>
      <c r="E101" s="18">
        <f>E100/$D100</f>
        <v>0.4510757187106766</v>
      </c>
      <c r="F101" s="18">
        <f aca="true" t="shared" si="31" ref="F101:O101">F100/$D100</f>
        <v>0.9270789129803504</v>
      </c>
      <c r="G101" s="18">
        <f t="shared" si="31"/>
        <v>0.9695244652018198</v>
      </c>
      <c r="H101" s="18">
        <f t="shared" si="31"/>
        <v>0.932960942793534</v>
      </c>
      <c r="I101" s="18">
        <f t="shared" si="31"/>
        <v>0.9642664553286225</v>
      </c>
      <c r="J101" s="18">
        <f t="shared" si="31"/>
        <v>0.8957753121672636</v>
      </c>
      <c r="K101" s="18">
        <f t="shared" si="31"/>
        <v>0.9726842028845223</v>
      </c>
      <c r="L101" s="18">
        <f t="shared" si="31"/>
        <v>1.0309994192236958</v>
      </c>
      <c r="M101" s="18">
        <f t="shared" si="31"/>
        <v>1.0300655551253508</v>
      </c>
      <c r="N101" s="18">
        <f t="shared" si="31"/>
        <v>0.9627835156325621</v>
      </c>
      <c r="O101" s="18">
        <f t="shared" si="31"/>
        <v>0.7313893621140257</v>
      </c>
      <c r="P101" s="8">
        <f>(O101/$D101)^(1/(2000-1989))-1</f>
        <v>-0.02803667889317074</v>
      </c>
      <c r="S101" s="21" t="s">
        <v>0</v>
      </c>
    </row>
    <row r="102" ht="11.25">
      <c r="S102" s="21" t="s">
        <v>0</v>
      </c>
    </row>
    <row r="103" spans="1:19" ht="11.25">
      <c r="A103" s="7">
        <f>A100+1</f>
        <v>57</v>
      </c>
      <c r="C103" s="1" t="s">
        <v>8</v>
      </c>
      <c r="D103" s="12">
        <f>D12</f>
        <v>32796000</v>
      </c>
      <c r="E103" s="12">
        <f>E12</f>
        <v>62601039</v>
      </c>
      <c r="F103" s="12">
        <f aca="true" t="shared" si="32" ref="F103:L103">F12</f>
        <v>117337323</v>
      </c>
      <c r="G103" s="12">
        <f t="shared" si="32"/>
        <v>220476477</v>
      </c>
      <c r="H103" s="12">
        <f t="shared" si="32"/>
        <v>279127190</v>
      </c>
      <c r="I103" s="12">
        <f t="shared" si="32"/>
        <v>309462541</v>
      </c>
      <c r="J103" s="12">
        <f t="shared" si="32"/>
        <v>352632859</v>
      </c>
      <c r="K103" s="12">
        <f t="shared" si="32"/>
        <v>531611627</v>
      </c>
      <c r="L103" s="12">
        <f t="shared" si="32"/>
        <v>1158723867</v>
      </c>
      <c r="M103" s="12">
        <f>M12</f>
        <v>1093628520</v>
      </c>
      <c r="N103" s="12">
        <f>N12</f>
        <v>921849849</v>
      </c>
      <c r="O103" s="12">
        <f>O12</f>
        <v>1050493973</v>
      </c>
      <c r="S103" s="21" t="s">
        <v>0</v>
      </c>
    </row>
    <row r="104" spans="3:19" ht="11.25">
      <c r="C104" s="1" t="s">
        <v>35</v>
      </c>
      <c r="D104" s="18">
        <v>1</v>
      </c>
      <c r="E104" s="18">
        <f>E103/$D103</f>
        <v>1.9088010428100988</v>
      </c>
      <c r="F104" s="18">
        <f aca="true" t="shared" si="33" ref="F104:O104">F103/$D103</f>
        <v>3.577793724844493</v>
      </c>
      <c r="G104" s="18">
        <f t="shared" si="33"/>
        <v>6.722663648005854</v>
      </c>
      <c r="H104" s="18">
        <f t="shared" si="33"/>
        <v>8.511013233321137</v>
      </c>
      <c r="I104" s="18">
        <f t="shared" si="33"/>
        <v>9.435984296865472</v>
      </c>
      <c r="J104" s="18">
        <f t="shared" si="33"/>
        <v>10.752313056470301</v>
      </c>
      <c r="K104" s="18">
        <f t="shared" si="33"/>
        <v>16.20964834126113</v>
      </c>
      <c r="L104" s="18">
        <f t="shared" si="33"/>
        <v>35.331255854372486</v>
      </c>
      <c r="M104" s="18">
        <f t="shared" si="33"/>
        <v>33.346399560922066</v>
      </c>
      <c r="N104" s="18">
        <f t="shared" si="33"/>
        <v>28.10860620197585</v>
      </c>
      <c r="O104" s="18">
        <f t="shared" si="33"/>
        <v>32.03116151359922</v>
      </c>
      <c r="P104" s="8">
        <f>(O104/$D104)^(1/(2000-1989))-1</f>
        <v>0.3704722441549302</v>
      </c>
      <c r="S104" s="21" t="s">
        <v>0</v>
      </c>
    </row>
    <row r="105" ht="11.25">
      <c r="S105" s="21" t="s">
        <v>0</v>
      </c>
    </row>
    <row r="106" spans="1:19" ht="11.25">
      <c r="A106" s="7">
        <f>A103+1</f>
        <v>58</v>
      </c>
      <c r="C106" s="1" t="s">
        <v>10</v>
      </c>
      <c r="D106" s="15">
        <f>D13</f>
        <v>79000000</v>
      </c>
      <c r="E106" s="15">
        <f aca="true" t="shared" si="34" ref="E106:L106">E13</f>
        <v>78388283</v>
      </c>
      <c r="F106" s="15">
        <f t="shared" si="34"/>
        <v>60935149</v>
      </c>
      <c r="G106" s="15">
        <f t="shared" si="34"/>
        <v>71261366</v>
      </c>
      <c r="H106" s="15">
        <f t="shared" si="34"/>
        <v>77266689</v>
      </c>
      <c r="I106" s="15">
        <f t="shared" si="34"/>
        <v>76524697</v>
      </c>
      <c r="J106" s="15">
        <f t="shared" si="34"/>
        <v>32282742</v>
      </c>
      <c r="K106" s="15">
        <f t="shared" si="34"/>
        <v>103375213</v>
      </c>
      <c r="L106" s="15">
        <f t="shared" si="34"/>
        <v>138724841</v>
      </c>
      <c r="M106" s="15">
        <f>M13</f>
        <v>90773275</v>
      </c>
      <c r="N106" s="15">
        <f>N13</f>
        <v>42571755</v>
      </c>
      <c r="O106" s="15">
        <f>O13</f>
        <v>40969784</v>
      </c>
      <c r="S106" s="21" t="s">
        <v>0</v>
      </c>
    </row>
    <row r="107" spans="3:19" ht="11.25">
      <c r="C107" s="1" t="s">
        <v>35</v>
      </c>
      <c r="D107" s="18">
        <v>1</v>
      </c>
      <c r="E107" s="18">
        <f aca="true" t="shared" si="35" ref="E107:O107">E106/$D106</f>
        <v>0.9922567468354431</v>
      </c>
      <c r="F107" s="18">
        <f t="shared" si="35"/>
        <v>0.771331</v>
      </c>
      <c r="G107" s="18">
        <f t="shared" si="35"/>
        <v>0.9020426075949367</v>
      </c>
      <c r="H107" s="18">
        <f t="shared" si="35"/>
        <v>0.9780593544303797</v>
      </c>
      <c r="I107" s="18">
        <f t="shared" si="35"/>
        <v>0.9686670506329114</v>
      </c>
      <c r="J107" s="18">
        <f t="shared" si="35"/>
        <v>0.40864230379746835</v>
      </c>
      <c r="K107" s="18">
        <f t="shared" si="35"/>
        <v>1.308547</v>
      </c>
      <c r="L107" s="18">
        <f t="shared" si="35"/>
        <v>1.7560106455696203</v>
      </c>
      <c r="M107" s="18">
        <f t="shared" si="35"/>
        <v>1.1490287974683544</v>
      </c>
      <c r="N107" s="18">
        <f t="shared" si="35"/>
        <v>0.5388829746835443</v>
      </c>
      <c r="O107" s="18">
        <f t="shared" si="35"/>
        <v>0.5186048607594936</v>
      </c>
      <c r="P107" s="8">
        <f>(O107/$D107)^(1/(2000-1989))-1</f>
        <v>-0.0579454467387448</v>
      </c>
      <c r="S107" s="21" t="s">
        <v>0</v>
      </c>
    </row>
    <row r="108" ht="11.25">
      <c r="S108" s="21" t="s">
        <v>0</v>
      </c>
    </row>
    <row r="109" spans="1:19" ht="11.25">
      <c r="A109" s="7">
        <f>A106+1</f>
        <v>59</v>
      </c>
      <c r="C109" s="1" t="s">
        <v>12</v>
      </c>
      <c r="D109" s="15" t="str">
        <f>D14</f>
        <v>       n.a.</v>
      </c>
      <c r="E109" s="15" t="str">
        <f aca="true" t="shared" si="36" ref="E109:K109">E14</f>
        <v>       n.a.</v>
      </c>
      <c r="F109" s="15" t="str">
        <f t="shared" si="36"/>
        <v>       n.a.</v>
      </c>
      <c r="G109" s="15" t="str">
        <f t="shared" si="36"/>
        <v>       n.a.</v>
      </c>
      <c r="H109" s="15" t="str">
        <f t="shared" si="36"/>
        <v>       n.a.</v>
      </c>
      <c r="I109" s="15" t="str">
        <f t="shared" si="36"/>
        <v>       n.a.</v>
      </c>
      <c r="J109" s="15" t="str">
        <f t="shared" si="36"/>
        <v>       n.a.</v>
      </c>
      <c r="K109" s="15" t="str">
        <f t="shared" si="36"/>
        <v>       n.a.</v>
      </c>
      <c r="L109" s="12">
        <f>L14</f>
        <v>60914593</v>
      </c>
      <c r="M109" s="15" t="str">
        <f>M14</f>
        <v>n.a.</v>
      </c>
      <c r="N109" s="15" t="str">
        <f>N14</f>
        <v>n.a.</v>
      </c>
      <c r="O109" s="15" t="str">
        <f>O14</f>
        <v>n.a.</v>
      </c>
      <c r="S109" s="21" t="s">
        <v>0</v>
      </c>
    </row>
    <row r="110" spans="3:19" ht="11.25">
      <c r="C110" s="1" t="s">
        <v>35</v>
      </c>
      <c r="D110" s="19" t="s">
        <v>26</v>
      </c>
      <c r="E110" s="19" t="s">
        <v>26</v>
      </c>
      <c r="F110" s="19" t="s">
        <v>26</v>
      </c>
      <c r="G110" s="19" t="s">
        <v>26</v>
      </c>
      <c r="H110" s="19" t="s">
        <v>26</v>
      </c>
      <c r="I110" s="19" t="s">
        <v>26</v>
      </c>
      <c r="J110" s="19" t="s">
        <v>26</v>
      </c>
      <c r="K110" s="19" t="s">
        <v>26</v>
      </c>
      <c r="L110" s="18">
        <f>L109/$L109</f>
        <v>1</v>
      </c>
      <c r="M110" s="19" t="s">
        <v>26</v>
      </c>
      <c r="N110" s="19" t="s">
        <v>26</v>
      </c>
      <c r="O110" s="19" t="s">
        <v>26</v>
      </c>
      <c r="P110" s="8" t="s">
        <v>26</v>
      </c>
      <c r="S110" s="21" t="s">
        <v>0</v>
      </c>
    </row>
    <row r="111" ht="11.25">
      <c r="S111" s="21" t="s">
        <v>0</v>
      </c>
    </row>
    <row r="112" spans="1:19" ht="11.25">
      <c r="A112" s="7">
        <f>A109+1</f>
        <v>60</v>
      </c>
      <c r="C112" s="1" t="s">
        <v>14</v>
      </c>
      <c r="D112" s="12">
        <f>D15</f>
        <v>237164000</v>
      </c>
      <c r="E112" s="12">
        <f>E15</f>
        <v>233226434</v>
      </c>
      <c r="F112" s="12">
        <f aca="true" t="shared" si="37" ref="F112:L112">F15</f>
        <v>292762630</v>
      </c>
      <c r="G112" s="12">
        <f t="shared" si="37"/>
        <v>398037537</v>
      </c>
      <c r="H112" s="12">
        <f t="shared" si="37"/>
        <v>465713820</v>
      </c>
      <c r="I112" s="12">
        <f t="shared" si="37"/>
        <v>496797164</v>
      </c>
      <c r="J112" s="12">
        <f t="shared" si="37"/>
        <v>483556188</v>
      </c>
      <c r="K112" s="12">
        <f t="shared" si="37"/>
        <v>700570413</v>
      </c>
      <c r="L112" s="12">
        <f t="shared" si="37"/>
        <v>1421919822</v>
      </c>
      <c r="M112" s="12">
        <f>M15</f>
        <v>1251251855</v>
      </c>
      <c r="N112" s="12">
        <f>N15</f>
        <v>1029080651</v>
      </c>
      <c r="O112" s="12">
        <f>O15</f>
        <v>1144285972</v>
      </c>
      <c r="S112" s="21" t="s">
        <v>0</v>
      </c>
    </row>
    <row r="113" spans="3:19" ht="11.25">
      <c r="C113" s="1" t="s">
        <v>35</v>
      </c>
      <c r="D113" s="18">
        <v>1</v>
      </c>
      <c r="E113" s="18">
        <f>E112/$D112</f>
        <v>0.9833972862660437</v>
      </c>
      <c r="F113" s="18">
        <f aca="true" t="shared" si="38" ref="F113:O113">F112/$D112</f>
        <v>1.2344311531261067</v>
      </c>
      <c r="G113" s="18">
        <f t="shared" si="38"/>
        <v>1.6783219080467524</v>
      </c>
      <c r="H113" s="18">
        <f t="shared" si="38"/>
        <v>1.963678382891164</v>
      </c>
      <c r="I113" s="18">
        <f t="shared" si="38"/>
        <v>2.094741039955474</v>
      </c>
      <c r="J113" s="18">
        <f t="shared" si="38"/>
        <v>2.038910576647383</v>
      </c>
      <c r="K113" s="18">
        <f t="shared" si="38"/>
        <v>2.953949220792363</v>
      </c>
      <c r="L113" s="18">
        <f t="shared" si="38"/>
        <v>5.995512902464117</v>
      </c>
      <c r="M113" s="18">
        <f t="shared" si="38"/>
        <v>5.275892863166416</v>
      </c>
      <c r="N113" s="18">
        <f t="shared" si="38"/>
        <v>4.3391098606871195</v>
      </c>
      <c r="O113" s="18">
        <f t="shared" si="38"/>
        <v>4.824872122244523</v>
      </c>
      <c r="P113" s="8">
        <f>(O113/$D113)^(1/(2000-1989))-1</f>
        <v>0.15381205832515055</v>
      </c>
      <c r="S113" s="21" t="s">
        <v>0</v>
      </c>
    </row>
    <row r="114" ht="11.25">
      <c r="S114" s="21" t="s">
        <v>0</v>
      </c>
    </row>
    <row r="115" ht="11.25">
      <c r="S115" s="21" t="s">
        <v>0</v>
      </c>
    </row>
    <row r="116" spans="3:19" ht="11.25">
      <c r="C116" s="3" t="s">
        <v>15</v>
      </c>
      <c r="S116" s="21" t="s">
        <v>0</v>
      </c>
    </row>
    <row r="117" ht="11.25">
      <c r="S117" s="21" t="s">
        <v>0</v>
      </c>
    </row>
    <row r="118" spans="1:19" ht="11.25">
      <c r="A118" s="7">
        <f>A112+1</f>
        <v>61</v>
      </c>
      <c r="C118" s="1" t="s">
        <v>16</v>
      </c>
      <c r="D118" s="12">
        <f>D19</f>
        <v>53802000</v>
      </c>
      <c r="E118" s="12">
        <f>E19</f>
        <v>64775382</v>
      </c>
      <c r="F118" s="12">
        <f aca="true" t="shared" si="39" ref="F118:L118">F19</f>
        <v>65860303</v>
      </c>
      <c r="G118" s="12">
        <f t="shared" si="39"/>
        <v>75211000</v>
      </c>
      <c r="H118" s="12">
        <f t="shared" si="39"/>
        <v>67059093</v>
      </c>
      <c r="I118" s="12">
        <f t="shared" si="39"/>
        <v>67575977</v>
      </c>
      <c r="J118" s="12">
        <f t="shared" si="39"/>
        <v>68298007</v>
      </c>
      <c r="K118" s="12">
        <f t="shared" si="39"/>
        <v>64949174</v>
      </c>
      <c r="L118" s="12">
        <f t="shared" si="39"/>
        <v>61744762</v>
      </c>
      <c r="M118" s="12">
        <f>M19</f>
        <v>61355823</v>
      </c>
      <c r="N118" s="12">
        <f>N19</f>
        <v>61514397</v>
      </c>
      <c r="O118" s="12">
        <f>O19</f>
        <v>56252103</v>
      </c>
      <c r="S118" s="21" t="s">
        <v>0</v>
      </c>
    </row>
    <row r="119" spans="3:19" ht="11.25">
      <c r="C119" s="1" t="s">
        <v>35</v>
      </c>
      <c r="D119" s="18">
        <v>1</v>
      </c>
      <c r="E119" s="18">
        <f>E118/$D118</f>
        <v>1.2039586260733801</v>
      </c>
      <c r="F119" s="18">
        <f aca="true" t="shared" si="40" ref="F119:O119">F118/$D118</f>
        <v>1.2241236942864577</v>
      </c>
      <c r="G119" s="18">
        <f t="shared" si="40"/>
        <v>1.3979220103341883</v>
      </c>
      <c r="H119" s="18">
        <f t="shared" si="40"/>
        <v>1.2464052079848333</v>
      </c>
      <c r="I119" s="18">
        <f t="shared" si="40"/>
        <v>1.256012360135311</v>
      </c>
      <c r="J119" s="18">
        <f t="shared" si="40"/>
        <v>1.2694324932158656</v>
      </c>
      <c r="K119" s="18">
        <f t="shared" si="40"/>
        <v>1.2071888405635478</v>
      </c>
      <c r="L119" s="18">
        <f t="shared" si="40"/>
        <v>1.1476294933273856</v>
      </c>
      <c r="M119" s="18">
        <f t="shared" si="40"/>
        <v>1.140400412624066</v>
      </c>
      <c r="N119" s="18">
        <f t="shared" si="40"/>
        <v>1.143347775175644</v>
      </c>
      <c r="O119" s="18">
        <f t="shared" si="40"/>
        <v>1.0455392550462808</v>
      </c>
      <c r="P119" s="8">
        <f>(O119/$D119)^(1/(2000-1989))-1</f>
        <v>0.004056641061018773</v>
      </c>
      <c r="S119" s="21" t="s">
        <v>0</v>
      </c>
    </row>
    <row r="120" ht="11.25">
      <c r="S120" s="21" t="s">
        <v>0</v>
      </c>
    </row>
    <row r="121" spans="1:19" ht="11.25">
      <c r="A121" s="7">
        <f>A118+1</f>
        <v>62</v>
      </c>
      <c r="C121" s="1" t="s">
        <v>17</v>
      </c>
      <c r="D121" s="12">
        <f>D20</f>
        <v>23400000</v>
      </c>
      <c r="E121" s="12">
        <f>E20</f>
        <v>4367129</v>
      </c>
      <c r="F121" s="12">
        <f aca="true" t="shared" si="41" ref="F121:L121">F20</f>
        <v>27864378</v>
      </c>
      <c r="G121" s="12">
        <f t="shared" si="41"/>
        <v>27747000</v>
      </c>
      <c r="H121" s="12">
        <f t="shared" si="41"/>
        <v>31566753</v>
      </c>
      <c r="I121" s="12">
        <f t="shared" si="41"/>
        <v>35024258</v>
      </c>
      <c r="J121" s="12">
        <f t="shared" si="41"/>
        <v>34745629</v>
      </c>
      <c r="K121" s="12">
        <f t="shared" si="41"/>
        <v>38697978</v>
      </c>
      <c r="L121" s="12">
        <f t="shared" si="41"/>
        <v>41818089</v>
      </c>
      <c r="M121" s="12">
        <f>M20</f>
        <v>41641003</v>
      </c>
      <c r="N121" s="12">
        <f>N20</f>
        <v>37537858</v>
      </c>
      <c r="O121" s="12">
        <f>O20</f>
        <v>19642931</v>
      </c>
      <c r="S121" s="21" t="s">
        <v>0</v>
      </c>
    </row>
    <row r="122" spans="3:19" ht="11.25">
      <c r="C122" s="1" t="s">
        <v>35</v>
      </c>
      <c r="D122" s="18">
        <v>1</v>
      </c>
      <c r="E122" s="18">
        <f>E121/$D121</f>
        <v>0.18662944444444443</v>
      </c>
      <c r="F122" s="18">
        <f aca="true" t="shared" si="42" ref="F122:O122">F121/$D121</f>
        <v>1.1907853846153846</v>
      </c>
      <c r="G122" s="18">
        <f t="shared" si="42"/>
        <v>1.1857692307692307</v>
      </c>
      <c r="H122" s="18">
        <f t="shared" si="42"/>
        <v>1.3490065384615384</v>
      </c>
      <c r="I122" s="18">
        <f t="shared" si="42"/>
        <v>1.4967631623931623</v>
      </c>
      <c r="J122" s="18">
        <f t="shared" si="42"/>
        <v>1.4848559401709402</v>
      </c>
      <c r="K122" s="18">
        <f t="shared" si="42"/>
        <v>1.6537597435897435</v>
      </c>
      <c r="L122" s="18">
        <f t="shared" si="42"/>
        <v>1.7870978205128205</v>
      </c>
      <c r="M122" s="18">
        <f t="shared" si="42"/>
        <v>1.7795300427350427</v>
      </c>
      <c r="N122" s="18">
        <f t="shared" si="42"/>
        <v>1.6041819658119658</v>
      </c>
      <c r="O122" s="18">
        <f t="shared" si="42"/>
        <v>0.8394414957264957</v>
      </c>
      <c r="P122" s="8">
        <f>(O122/$D122)^(1/(2000-1989))-1</f>
        <v>-0.015784864521980024</v>
      </c>
      <c r="S122" s="21" t="s">
        <v>0</v>
      </c>
    </row>
    <row r="123" ht="11.25">
      <c r="S123" s="21" t="s">
        <v>0</v>
      </c>
    </row>
    <row r="124" spans="1:19" ht="11.25">
      <c r="A124" s="7">
        <f>A121+1</f>
        <v>63</v>
      </c>
      <c r="C124" s="1" t="s">
        <v>18</v>
      </c>
      <c r="D124" s="12">
        <f aca="true" t="shared" si="43" ref="D124:M124">D21</f>
        <v>79178000</v>
      </c>
      <c r="E124" s="12">
        <f t="shared" si="43"/>
        <v>58620608</v>
      </c>
      <c r="F124" s="12">
        <f t="shared" si="43"/>
        <v>63983772</v>
      </c>
      <c r="G124" s="12">
        <f t="shared" si="43"/>
        <v>66566000</v>
      </c>
      <c r="H124" s="12">
        <f t="shared" si="43"/>
        <v>68091445</v>
      </c>
      <c r="I124" s="12">
        <f t="shared" si="43"/>
        <v>68431092</v>
      </c>
      <c r="J124" s="12">
        <f t="shared" si="43"/>
        <v>73771000</v>
      </c>
      <c r="K124" s="12">
        <f t="shared" si="43"/>
        <v>62639505</v>
      </c>
      <c r="L124" s="12">
        <f t="shared" si="43"/>
        <v>55030860</v>
      </c>
      <c r="M124" s="12">
        <f t="shared" si="43"/>
        <v>56276204</v>
      </c>
      <c r="N124" s="12">
        <f>N21</f>
        <v>70012025</v>
      </c>
      <c r="O124" s="12">
        <f>O21</f>
        <v>53108728</v>
      </c>
      <c r="S124" s="21" t="s">
        <v>0</v>
      </c>
    </row>
    <row r="125" spans="3:19" ht="11.25">
      <c r="C125" s="1" t="s">
        <v>35</v>
      </c>
      <c r="D125" s="18">
        <v>1</v>
      </c>
      <c r="E125" s="18">
        <f>E124/$D124</f>
        <v>0.7403648488216423</v>
      </c>
      <c r="F125" s="18">
        <f aca="true" t="shared" si="44" ref="F125:O125">F124/$D124</f>
        <v>0.808100381419081</v>
      </c>
      <c r="G125" s="18">
        <f t="shared" si="44"/>
        <v>0.8407133294602036</v>
      </c>
      <c r="H125" s="18">
        <f t="shared" si="44"/>
        <v>0.8599793503245851</v>
      </c>
      <c r="I125" s="18">
        <f t="shared" si="44"/>
        <v>0.8642690141200838</v>
      </c>
      <c r="J125" s="18">
        <f t="shared" si="44"/>
        <v>0.9317108287655662</v>
      </c>
      <c r="K125" s="18">
        <f t="shared" si="44"/>
        <v>0.791122597186087</v>
      </c>
      <c r="L125" s="18">
        <f t="shared" si="44"/>
        <v>0.6950271540074263</v>
      </c>
      <c r="M125" s="18">
        <f t="shared" si="44"/>
        <v>0.7107555634140796</v>
      </c>
      <c r="N125" s="18">
        <f t="shared" si="44"/>
        <v>0.8842358357119402</v>
      </c>
      <c r="O125" s="18">
        <f t="shared" si="44"/>
        <v>0.6707510672156407</v>
      </c>
      <c r="P125" s="8">
        <f>(O125/$D125)^(1/(2000-1989))-1</f>
        <v>-0.03565406968955087</v>
      </c>
      <c r="S125" s="21" t="s">
        <v>0</v>
      </c>
    </row>
    <row r="126" ht="11.25">
      <c r="S126" s="21" t="s">
        <v>0</v>
      </c>
    </row>
    <row r="127" spans="1:19" ht="11.25">
      <c r="A127" s="7">
        <f>A124+1</f>
        <v>64</v>
      </c>
      <c r="C127" s="1" t="s">
        <v>19</v>
      </c>
      <c r="D127" s="12">
        <f>D22</f>
        <v>8872000</v>
      </c>
      <c r="E127" s="12">
        <f>E22</f>
        <v>618078</v>
      </c>
      <c r="F127" s="12">
        <f aca="true" t="shared" si="45" ref="F127:L127">F22</f>
        <v>634588</v>
      </c>
      <c r="G127" s="12">
        <f t="shared" si="45"/>
        <v>662000</v>
      </c>
      <c r="H127" s="12">
        <f t="shared" si="45"/>
        <v>662099</v>
      </c>
      <c r="I127" s="12">
        <f t="shared" si="45"/>
        <v>662099</v>
      </c>
      <c r="J127" s="12">
        <f t="shared" si="45"/>
        <v>0</v>
      </c>
      <c r="K127" s="12">
        <f t="shared" si="45"/>
        <v>0</v>
      </c>
      <c r="L127" s="12">
        <f t="shared" si="45"/>
        <v>0</v>
      </c>
      <c r="M127" s="12">
        <f>M22</f>
        <v>0</v>
      </c>
      <c r="N127" s="12">
        <f>N22</f>
        <v>0</v>
      </c>
      <c r="O127" s="12">
        <f>O22</f>
        <v>0</v>
      </c>
      <c r="S127" s="21" t="s">
        <v>0</v>
      </c>
    </row>
    <row r="128" spans="3:19" ht="11.25">
      <c r="C128" s="1" t="s">
        <v>35</v>
      </c>
      <c r="D128" s="18">
        <v>1</v>
      </c>
      <c r="E128" s="18">
        <f>E127/$D127</f>
        <v>0.06966614066726781</v>
      </c>
      <c r="F128" s="18">
        <f aca="true" t="shared" si="46" ref="F128:O128">F127/$D127</f>
        <v>0.07152705139765554</v>
      </c>
      <c r="G128" s="18">
        <f t="shared" si="46"/>
        <v>0.07461677186654644</v>
      </c>
      <c r="H128" s="18">
        <f t="shared" si="46"/>
        <v>0.07462793056807936</v>
      </c>
      <c r="I128" s="18">
        <f t="shared" si="46"/>
        <v>0.07462793056807936</v>
      </c>
      <c r="J128" s="18">
        <f t="shared" si="46"/>
        <v>0</v>
      </c>
      <c r="K128" s="18">
        <f t="shared" si="46"/>
        <v>0</v>
      </c>
      <c r="L128" s="18">
        <f t="shared" si="46"/>
        <v>0</v>
      </c>
      <c r="M128" s="18">
        <f t="shared" si="46"/>
        <v>0</v>
      </c>
      <c r="N128" s="18">
        <f t="shared" si="46"/>
        <v>0</v>
      </c>
      <c r="O128" s="18">
        <f t="shared" si="46"/>
        <v>0</v>
      </c>
      <c r="P128" s="8">
        <f>(M128/$D128)^(1/(1998-1989))-1</f>
        <v>-1</v>
      </c>
      <c r="S128" s="21" t="s">
        <v>0</v>
      </c>
    </row>
    <row r="129" ht="11.25">
      <c r="S129" s="21" t="s">
        <v>0</v>
      </c>
    </row>
    <row r="130" spans="1:19" ht="11.25">
      <c r="A130" s="7">
        <f>A127+1</f>
        <v>65</v>
      </c>
      <c r="C130" s="1" t="s">
        <v>20</v>
      </c>
      <c r="D130" s="15" t="str">
        <f>D23</f>
        <v>       n.a.</v>
      </c>
      <c r="E130" s="15" t="str">
        <f aca="true" t="shared" si="47" ref="E130:L130">E23</f>
        <v>       n.a.</v>
      </c>
      <c r="F130" s="15" t="str">
        <f t="shared" si="47"/>
        <v>       n.a.</v>
      </c>
      <c r="G130" s="15" t="str">
        <f t="shared" si="47"/>
        <v>       n.a.</v>
      </c>
      <c r="H130" s="15" t="str">
        <f t="shared" si="47"/>
        <v>       n.a.</v>
      </c>
      <c r="I130" s="15" t="str">
        <f t="shared" si="47"/>
        <v>       n.a.</v>
      </c>
      <c r="J130" s="15" t="str">
        <f t="shared" si="47"/>
        <v>       n.a.</v>
      </c>
      <c r="K130" s="15" t="str">
        <f t="shared" si="47"/>
        <v>       n.a.</v>
      </c>
      <c r="L130" s="15">
        <f t="shared" si="47"/>
        <v>15267648</v>
      </c>
      <c r="M130" s="15">
        <f>M23</f>
        <v>15957141</v>
      </c>
      <c r="N130" s="15">
        <f>N23</f>
        <v>16251444</v>
      </c>
      <c r="O130" s="15">
        <f>O23</f>
        <v>17000685</v>
      </c>
      <c r="S130" s="21" t="s">
        <v>0</v>
      </c>
    </row>
    <row r="131" spans="3:19" ht="11.25">
      <c r="C131" s="1" t="s">
        <v>35</v>
      </c>
      <c r="D131" s="19" t="s">
        <v>26</v>
      </c>
      <c r="E131" s="19" t="s">
        <v>26</v>
      </c>
      <c r="F131" s="19" t="s">
        <v>26</v>
      </c>
      <c r="G131" s="19" t="s">
        <v>26</v>
      </c>
      <c r="H131" s="19" t="s">
        <v>26</v>
      </c>
      <c r="I131" s="19" t="s">
        <v>26</v>
      </c>
      <c r="J131" s="19" t="s">
        <v>26</v>
      </c>
      <c r="K131" s="19" t="s">
        <v>26</v>
      </c>
      <c r="L131" s="18">
        <f>L130/$L130</f>
        <v>1</v>
      </c>
      <c r="M131" s="18">
        <f>M130/$L130</f>
        <v>1.0451603940567664</v>
      </c>
      <c r="N131" s="18">
        <f>N130/$L130</f>
        <v>1.0644366440724857</v>
      </c>
      <c r="O131" s="18">
        <f>O130/$L130</f>
        <v>1.113510411033841</v>
      </c>
      <c r="P131" s="8">
        <f>(O131/$L131)^(1/(2000-1997))-1</f>
        <v>0.03648915094867777</v>
      </c>
      <c r="Q131" s="1" t="s">
        <v>42</v>
      </c>
      <c r="S131" s="21" t="s">
        <v>0</v>
      </c>
    </row>
    <row r="132" ht="11.25">
      <c r="S132" s="21" t="s">
        <v>0</v>
      </c>
    </row>
    <row r="133" spans="1:19" ht="11.25">
      <c r="A133" s="7">
        <f>A130+1</f>
        <v>66</v>
      </c>
      <c r="C133" s="1" t="s">
        <v>8</v>
      </c>
      <c r="D133" s="12">
        <f>D24</f>
        <v>10178000</v>
      </c>
      <c r="E133" s="12">
        <f>E24</f>
        <v>37712335</v>
      </c>
      <c r="F133" s="12">
        <f aca="true" t="shared" si="48" ref="F133:L133">F24</f>
        <v>51298452</v>
      </c>
      <c r="G133" s="12">
        <f t="shared" si="48"/>
        <v>58715489</v>
      </c>
      <c r="H133" s="12">
        <f t="shared" si="48"/>
        <v>95668053</v>
      </c>
      <c r="I133" s="12">
        <f t="shared" si="48"/>
        <v>105266948</v>
      </c>
      <c r="J133" s="12">
        <f t="shared" si="48"/>
        <v>121942973</v>
      </c>
      <c r="K133" s="12">
        <f t="shared" si="48"/>
        <v>283434116</v>
      </c>
      <c r="L133" s="12">
        <f t="shared" si="48"/>
        <v>868138010</v>
      </c>
      <c r="M133" s="12">
        <f>M24</f>
        <v>783701616</v>
      </c>
      <c r="N133" s="12">
        <f>N24</f>
        <v>646973539</v>
      </c>
      <c r="O133" s="12">
        <f>O24</f>
        <v>948418980</v>
      </c>
      <c r="S133" s="21" t="s">
        <v>0</v>
      </c>
    </row>
    <row r="134" spans="3:19" ht="11.25">
      <c r="C134" s="1" t="s">
        <v>35</v>
      </c>
      <c r="D134" s="18">
        <v>1</v>
      </c>
      <c r="E134" s="18">
        <f>E133/$D133</f>
        <v>3.7052795244645313</v>
      </c>
      <c r="F134" s="18">
        <f aca="true" t="shared" si="49" ref="F134:O134">F133/$D133</f>
        <v>5.040130870505011</v>
      </c>
      <c r="G134" s="18">
        <f t="shared" si="49"/>
        <v>5.768863136176066</v>
      </c>
      <c r="H134" s="18">
        <f t="shared" si="49"/>
        <v>9.399494301434466</v>
      </c>
      <c r="I134" s="18">
        <f t="shared" si="49"/>
        <v>10.342596580860679</v>
      </c>
      <c r="J134" s="18">
        <f t="shared" si="49"/>
        <v>11.98103487915111</v>
      </c>
      <c r="K134" s="18">
        <f t="shared" si="49"/>
        <v>27.847722145804678</v>
      </c>
      <c r="L134" s="18">
        <f t="shared" si="49"/>
        <v>85.29554038121438</v>
      </c>
      <c r="M134" s="18">
        <f t="shared" si="49"/>
        <v>76.99956926704657</v>
      </c>
      <c r="N134" s="18">
        <f t="shared" si="49"/>
        <v>63.565881214383964</v>
      </c>
      <c r="O134" s="18">
        <f t="shared" si="49"/>
        <v>93.1832363922185</v>
      </c>
      <c r="P134" s="8">
        <f>(O134/$D134)^(1/(2000-1989))-1</f>
        <v>0.5101869330123396</v>
      </c>
      <c r="S134" s="21" t="s">
        <v>0</v>
      </c>
    </row>
    <row r="135" ht="11.25">
      <c r="S135" s="21" t="s">
        <v>0</v>
      </c>
    </row>
    <row r="136" spans="1:19" ht="11.25">
      <c r="A136" s="7">
        <f>A133+1</f>
        <v>67</v>
      </c>
      <c r="C136" s="1" t="s">
        <v>10</v>
      </c>
      <c r="D136" s="12">
        <f>D25</f>
        <v>24128000</v>
      </c>
      <c r="E136" s="12">
        <f>E25</f>
        <v>20005873</v>
      </c>
      <c r="F136" s="12">
        <f aca="true" t="shared" si="50" ref="F136:L136">F25</f>
        <v>30018126</v>
      </c>
      <c r="G136" s="12">
        <f t="shared" si="50"/>
        <v>45132000</v>
      </c>
      <c r="H136" s="12">
        <f t="shared" si="50"/>
        <v>65108266</v>
      </c>
      <c r="I136" s="12">
        <f t="shared" si="50"/>
        <v>71250023</v>
      </c>
      <c r="J136" s="12">
        <f t="shared" si="50"/>
        <v>42923000</v>
      </c>
      <c r="K136" s="12">
        <f t="shared" si="50"/>
        <v>112548927</v>
      </c>
      <c r="L136" s="12">
        <f t="shared" si="50"/>
        <v>197443877</v>
      </c>
      <c r="M136" s="12">
        <f>M25</f>
        <v>141081086</v>
      </c>
      <c r="N136" s="12">
        <f>N25</f>
        <v>62479959</v>
      </c>
      <c r="O136" s="12">
        <f>O25</f>
        <v>94682425</v>
      </c>
      <c r="S136" s="21" t="s">
        <v>0</v>
      </c>
    </row>
    <row r="137" spans="3:19" ht="11.25">
      <c r="C137" s="1" t="s">
        <v>35</v>
      </c>
      <c r="D137" s="18">
        <v>1</v>
      </c>
      <c r="E137" s="18">
        <f>E136/$D136</f>
        <v>0.82915587698939</v>
      </c>
      <c r="F137" s="18">
        <f aca="true" t="shared" si="51" ref="F137:O137">F136/$D136</f>
        <v>1.2441199436339523</v>
      </c>
      <c r="G137" s="18">
        <f t="shared" si="51"/>
        <v>1.8705238726790452</v>
      </c>
      <c r="H137" s="18">
        <f t="shared" si="51"/>
        <v>2.698452669098143</v>
      </c>
      <c r="I137" s="18">
        <f t="shared" si="51"/>
        <v>2.9530016163793102</v>
      </c>
      <c r="J137" s="18">
        <f t="shared" si="51"/>
        <v>1.7789704907161803</v>
      </c>
      <c r="K137" s="18">
        <f t="shared" si="51"/>
        <v>4.664660436007957</v>
      </c>
      <c r="L137" s="18">
        <f t="shared" si="51"/>
        <v>8.183184557360743</v>
      </c>
      <c r="M137" s="18">
        <f t="shared" si="51"/>
        <v>5.847193551061008</v>
      </c>
      <c r="N137" s="18">
        <f t="shared" si="51"/>
        <v>2.589520847148541</v>
      </c>
      <c r="O137" s="18">
        <f t="shared" si="51"/>
        <v>3.92417212367374</v>
      </c>
      <c r="P137" s="8">
        <f>(O137/$D137)^(1/(2000-1989))-1</f>
        <v>0.13234064199915774</v>
      </c>
      <c r="S137" s="21" t="s">
        <v>0</v>
      </c>
    </row>
    <row r="138" ht="11.25">
      <c r="S138" s="21" t="s">
        <v>0</v>
      </c>
    </row>
    <row r="139" spans="1:19" ht="11.25">
      <c r="A139" s="7">
        <f>A136+1</f>
        <v>68</v>
      </c>
      <c r="C139" s="1" t="s">
        <v>21</v>
      </c>
      <c r="D139" s="12">
        <f>D26</f>
        <v>199558000</v>
      </c>
      <c r="E139" s="12">
        <f>E26</f>
        <v>186099405</v>
      </c>
      <c r="F139" s="12">
        <f aca="true" t="shared" si="52" ref="F139:L139">F26</f>
        <v>239659619</v>
      </c>
      <c r="G139" s="12">
        <f t="shared" si="52"/>
        <v>274033489</v>
      </c>
      <c r="H139" s="12">
        <f t="shared" si="52"/>
        <v>328155709</v>
      </c>
      <c r="I139" s="12">
        <f t="shared" si="52"/>
        <v>348210397</v>
      </c>
      <c r="J139" s="12">
        <f t="shared" si="52"/>
        <v>341680609</v>
      </c>
      <c r="K139" s="12">
        <f t="shared" si="52"/>
        <v>562269700</v>
      </c>
      <c r="L139" s="12">
        <f t="shared" si="52"/>
        <v>1239443246</v>
      </c>
      <c r="M139" s="12">
        <f>M26</f>
        <v>1100012873</v>
      </c>
      <c r="N139" s="12">
        <f>N26</f>
        <v>894769222</v>
      </c>
      <c r="O139" s="12">
        <f>O26</f>
        <v>1189105852</v>
      </c>
      <c r="S139" s="21" t="s">
        <v>0</v>
      </c>
    </row>
    <row r="140" spans="3:19" ht="11.25">
      <c r="C140" s="1" t="s">
        <v>35</v>
      </c>
      <c r="D140" s="18">
        <v>1</v>
      </c>
      <c r="E140" s="18">
        <f>E139/$D139</f>
        <v>0.932557978131671</v>
      </c>
      <c r="F140" s="18">
        <f aca="true" t="shared" si="53" ref="F140:O140">F139/$D139</f>
        <v>1.200952199360587</v>
      </c>
      <c r="G140" s="18">
        <f t="shared" si="53"/>
        <v>1.373202221910422</v>
      </c>
      <c r="H140" s="18">
        <f t="shared" si="53"/>
        <v>1.6444126970605037</v>
      </c>
      <c r="I140" s="18">
        <f t="shared" si="53"/>
        <v>1.7449082321931468</v>
      </c>
      <c r="J140" s="18">
        <f t="shared" si="53"/>
        <v>1.7121869782218704</v>
      </c>
      <c r="K140" s="18">
        <f t="shared" si="53"/>
        <v>2.8175753415047256</v>
      </c>
      <c r="L140" s="18">
        <f t="shared" si="53"/>
        <v>6.210942412732138</v>
      </c>
      <c r="M140" s="18">
        <f t="shared" si="53"/>
        <v>5.512246429609437</v>
      </c>
      <c r="N140" s="18">
        <f t="shared" si="53"/>
        <v>4.483755209011917</v>
      </c>
      <c r="O140" s="18">
        <f t="shared" si="53"/>
        <v>5.958697982541416</v>
      </c>
      <c r="P140" s="8">
        <f>(O140/$D140)^(1/(2000-1989))-1</f>
        <v>0.17616514911426262</v>
      </c>
      <c r="S140" s="21" t="s">
        <v>0</v>
      </c>
    </row>
    <row r="141" ht="11.25">
      <c r="S141" s="21" t="s">
        <v>0</v>
      </c>
    </row>
    <row r="142" ht="11.25">
      <c r="S142" s="21" t="s">
        <v>0</v>
      </c>
    </row>
    <row r="143" spans="4:19" ht="11.25">
      <c r="D143" s="3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41" t="s">
        <v>33</v>
      </c>
      <c r="S143" s="21"/>
    </row>
    <row r="144" spans="4:19" ht="11.25">
      <c r="D144" s="35">
        <v>1989</v>
      </c>
      <c r="E144" s="36">
        <v>1990</v>
      </c>
      <c r="F144" s="36">
        <v>1991</v>
      </c>
      <c r="G144" s="36">
        <v>1992</v>
      </c>
      <c r="H144" s="36">
        <v>1993</v>
      </c>
      <c r="I144" s="36">
        <v>1994</v>
      </c>
      <c r="J144" s="36">
        <v>1995</v>
      </c>
      <c r="K144" s="36">
        <v>1996</v>
      </c>
      <c r="L144" s="36">
        <v>1997</v>
      </c>
      <c r="M144" s="36">
        <v>1998</v>
      </c>
      <c r="N144" s="36">
        <v>1998</v>
      </c>
      <c r="O144" s="36">
        <v>1998</v>
      </c>
      <c r="P144" s="42" t="s">
        <v>34</v>
      </c>
      <c r="S144" s="21"/>
    </row>
    <row r="145" ht="11.25">
      <c r="S145" s="21"/>
    </row>
    <row r="146" spans="3:19" ht="11.25">
      <c r="C146" s="3" t="s">
        <v>22</v>
      </c>
      <c r="S146" s="21" t="s">
        <v>0</v>
      </c>
    </row>
    <row r="147" ht="11.25">
      <c r="S147" s="21" t="s">
        <v>0</v>
      </c>
    </row>
    <row r="148" spans="1:19" ht="11.25">
      <c r="A148" s="7">
        <f>A139+1</f>
        <v>69</v>
      </c>
      <c r="C148" s="1" t="s">
        <v>4</v>
      </c>
      <c r="D148" s="12">
        <f>D30</f>
        <v>25581000</v>
      </c>
      <c r="E148" s="12">
        <f>E30</f>
        <v>24711269</v>
      </c>
      <c r="F148" s="12">
        <f aca="true" t="shared" si="54" ref="F148:L148">F30</f>
        <v>27570185</v>
      </c>
      <c r="G148" s="12">
        <f t="shared" si="54"/>
        <v>29869000</v>
      </c>
      <c r="H148" s="12">
        <f t="shared" si="54"/>
        <v>27565962</v>
      </c>
      <c r="I148" s="12">
        <f t="shared" si="54"/>
        <v>30048723</v>
      </c>
      <c r="J148" s="12">
        <f t="shared" si="54"/>
        <v>29419000</v>
      </c>
      <c r="K148" s="12">
        <f t="shared" si="54"/>
        <v>29405967</v>
      </c>
      <c r="L148" s="12">
        <f t="shared" si="54"/>
        <v>30681526</v>
      </c>
      <c r="M148" s="12">
        <f>M30</f>
        <v>34589096</v>
      </c>
      <c r="N148" s="12">
        <f>N30</f>
        <v>32414235</v>
      </c>
      <c r="O148" s="12">
        <f>O30</f>
        <v>29520461</v>
      </c>
      <c r="S148" s="21" t="s">
        <v>0</v>
      </c>
    </row>
    <row r="149" spans="3:19" ht="11.25">
      <c r="C149" s="1" t="s">
        <v>35</v>
      </c>
      <c r="D149" s="18">
        <v>1</v>
      </c>
      <c r="E149" s="18">
        <f>E148/$D148</f>
        <v>0.9660008991048044</v>
      </c>
      <c r="F149" s="18">
        <f aca="true" t="shared" si="55" ref="F149:O149">F148/$D148</f>
        <v>1.0777602517493452</v>
      </c>
      <c r="G149" s="18">
        <f t="shared" si="55"/>
        <v>1.1676244087408623</v>
      </c>
      <c r="H149" s="18">
        <f t="shared" si="55"/>
        <v>1.0775951682889644</v>
      </c>
      <c r="I149" s="18">
        <f t="shared" si="55"/>
        <v>1.1746500527735428</v>
      </c>
      <c r="J149" s="18">
        <f t="shared" si="55"/>
        <v>1.1500332277862475</v>
      </c>
      <c r="K149" s="18">
        <f t="shared" si="55"/>
        <v>1.1495237480942888</v>
      </c>
      <c r="L149" s="18">
        <f t="shared" si="55"/>
        <v>1.199387279621594</v>
      </c>
      <c r="M149" s="18">
        <f t="shared" si="55"/>
        <v>1.352140103983425</v>
      </c>
      <c r="N149" s="18">
        <f t="shared" si="55"/>
        <v>1.2671214964231265</v>
      </c>
      <c r="O149" s="18">
        <f t="shared" si="55"/>
        <v>1.153999491810328</v>
      </c>
      <c r="P149" s="8">
        <f>(O149/$D149)^(1/(2000-1989))-1</f>
        <v>0.013106393589376042</v>
      </c>
      <c r="S149" s="21" t="s">
        <v>0</v>
      </c>
    </row>
    <row r="150" ht="11.25">
      <c r="S150" s="21" t="s">
        <v>0</v>
      </c>
    </row>
    <row r="151" spans="1:19" ht="11.25">
      <c r="A151" s="7">
        <f>A148+1</f>
        <v>70</v>
      </c>
      <c r="C151" s="1" t="s">
        <v>6</v>
      </c>
      <c r="D151" s="12">
        <f>D31</f>
        <v>9000</v>
      </c>
      <c r="E151" s="12">
        <f>E31</f>
        <v>0</v>
      </c>
      <c r="F151" s="12">
        <f aca="true" t="shared" si="56" ref="F151:L151">F31</f>
        <v>917304</v>
      </c>
      <c r="G151" s="12">
        <f t="shared" si="56"/>
        <v>473000</v>
      </c>
      <c r="H151" s="12">
        <f t="shared" si="56"/>
        <v>283723</v>
      </c>
      <c r="I151" s="12">
        <f t="shared" si="56"/>
        <v>272589</v>
      </c>
      <c r="J151" s="12">
        <f t="shared" si="56"/>
        <v>431000</v>
      </c>
      <c r="K151" s="12">
        <f t="shared" si="56"/>
        <v>117006</v>
      </c>
      <c r="L151" s="12">
        <f t="shared" si="56"/>
        <v>211724</v>
      </c>
      <c r="M151" s="12">
        <f>M31</f>
        <v>182576</v>
      </c>
      <c r="N151" s="12">
        <f>N31</f>
        <v>190440</v>
      </c>
      <c r="O151" s="12">
        <f>O31</f>
        <v>180832</v>
      </c>
      <c r="S151" s="21" t="s">
        <v>0</v>
      </c>
    </row>
    <row r="152" spans="3:19" ht="11.25">
      <c r="C152" s="1" t="s">
        <v>35</v>
      </c>
      <c r="D152" s="18">
        <v>1</v>
      </c>
      <c r="E152" s="18">
        <f>E151/$D151</f>
        <v>0</v>
      </c>
      <c r="F152" s="18">
        <f aca="true" t="shared" si="57" ref="F152:O152">F151/$D151</f>
        <v>101.92266666666667</v>
      </c>
      <c r="G152" s="18">
        <f t="shared" si="57"/>
        <v>52.55555555555556</v>
      </c>
      <c r="H152" s="18">
        <f t="shared" si="57"/>
        <v>31.52477777777778</v>
      </c>
      <c r="I152" s="18">
        <f t="shared" si="57"/>
        <v>30.287666666666667</v>
      </c>
      <c r="J152" s="18">
        <f t="shared" si="57"/>
        <v>47.888888888888886</v>
      </c>
      <c r="K152" s="18">
        <f t="shared" si="57"/>
        <v>13.000666666666667</v>
      </c>
      <c r="L152" s="18">
        <f t="shared" si="57"/>
        <v>23.52488888888889</v>
      </c>
      <c r="M152" s="18">
        <f t="shared" si="57"/>
        <v>20.28622222222222</v>
      </c>
      <c r="N152" s="18">
        <f t="shared" si="57"/>
        <v>21.16</v>
      </c>
      <c r="O152" s="18">
        <f t="shared" si="57"/>
        <v>20.092444444444446</v>
      </c>
      <c r="P152" s="8">
        <f>(O152/$D152)^(1/(2000-1989))-1</f>
        <v>0.31358301755877593</v>
      </c>
      <c r="S152" s="21" t="s">
        <v>0</v>
      </c>
    </row>
    <row r="153" ht="11.25">
      <c r="S153" s="21" t="s">
        <v>0</v>
      </c>
    </row>
    <row r="154" spans="1:19" ht="11.25">
      <c r="A154" s="7">
        <f>A151+1</f>
        <v>71</v>
      </c>
      <c r="C154" s="1" t="s">
        <v>19</v>
      </c>
      <c r="D154" s="12">
        <f>D32</f>
        <v>490000</v>
      </c>
      <c r="E154" s="12">
        <f>E32</f>
        <v>596496</v>
      </c>
      <c r="F154" s="12">
        <f aca="true" t="shared" si="58" ref="F154:L154">F32</f>
        <v>600000</v>
      </c>
      <c r="G154" s="12">
        <f t="shared" si="58"/>
        <v>747000</v>
      </c>
      <c r="H154" s="12">
        <f t="shared" si="58"/>
        <v>997490</v>
      </c>
      <c r="I154" s="12">
        <f t="shared" si="58"/>
        <v>930784</v>
      </c>
      <c r="J154" s="12">
        <f t="shared" si="58"/>
        <v>0</v>
      </c>
      <c r="K154" s="12">
        <f t="shared" si="58"/>
        <v>0</v>
      </c>
      <c r="L154" s="12">
        <f t="shared" si="58"/>
        <v>0</v>
      </c>
      <c r="M154" s="12">
        <f>M32</f>
        <v>0</v>
      </c>
      <c r="N154" s="12">
        <f>N32</f>
        <v>0</v>
      </c>
      <c r="O154" s="12">
        <f>O32</f>
        <v>0</v>
      </c>
      <c r="S154" s="21" t="s">
        <v>0</v>
      </c>
    </row>
    <row r="155" spans="3:19" ht="11.25">
      <c r="C155" s="1" t="s">
        <v>35</v>
      </c>
      <c r="D155" s="18">
        <v>1</v>
      </c>
      <c r="E155" s="18">
        <f>E154/$D154</f>
        <v>1.217338775510204</v>
      </c>
      <c r="F155" s="18">
        <f aca="true" t="shared" si="59" ref="F155:O155">F154/$D154</f>
        <v>1.2244897959183674</v>
      </c>
      <c r="G155" s="18">
        <f t="shared" si="59"/>
        <v>1.5244897959183674</v>
      </c>
      <c r="H155" s="18">
        <f t="shared" si="59"/>
        <v>2.0356938775510205</v>
      </c>
      <c r="I155" s="18">
        <f t="shared" si="59"/>
        <v>1.8995591836734693</v>
      </c>
      <c r="J155" s="18">
        <f t="shared" si="59"/>
        <v>0</v>
      </c>
      <c r="K155" s="18">
        <f t="shared" si="59"/>
        <v>0</v>
      </c>
      <c r="L155" s="18">
        <f t="shared" si="59"/>
        <v>0</v>
      </c>
      <c r="M155" s="18">
        <f t="shared" si="59"/>
        <v>0</v>
      </c>
      <c r="N155" s="18">
        <f t="shared" si="59"/>
        <v>0</v>
      </c>
      <c r="O155" s="18">
        <f t="shared" si="59"/>
        <v>0</v>
      </c>
      <c r="P155" s="8">
        <f>(M155/$D155)^(1/(1998-1989))-1</f>
        <v>-1</v>
      </c>
      <c r="S155" s="21" t="s">
        <v>0</v>
      </c>
    </row>
    <row r="156" ht="11.25">
      <c r="S156" s="21" t="s">
        <v>0</v>
      </c>
    </row>
    <row r="157" spans="1:19" ht="11.25">
      <c r="A157" s="7">
        <f>A154+1</f>
        <v>72</v>
      </c>
      <c r="C157" s="1" t="s">
        <v>8</v>
      </c>
      <c r="D157" s="12">
        <f>D33</f>
        <v>298000</v>
      </c>
      <c r="E157" s="12">
        <f>E33</f>
        <v>1066668</v>
      </c>
      <c r="F157" s="12">
        <f aca="true" t="shared" si="60" ref="F157:L157">F33</f>
        <v>1119264</v>
      </c>
      <c r="G157" s="12">
        <f t="shared" si="60"/>
        <v>2745000</v>
      </c>
      <c r="H157" s="12">
        <f t="shared" si="60"/>
        <v>4405522</v>
      </c>
      <c r="I157" s="12">
        <f t="shared" si="60"/>
        <v>10910285</v>
      </c>
      <c r="J157" s="12">
        <f t="shared" si="60"/>
        <v>13647000</v>
      </c>
      <c r="K157" s="12">
        <f t="shared" si="60"/>
        <v>20010240</v>
      </c>
      <c r="L157" s="12">
        <f t="shared" si="60"/>
        <v>31609637</v>
      </c>
      <c r="M157" s="12">
        <f>M33</f>
        <v>34397433</v>
      </c>
      <c r="N157" s="12">
        <f>N33</f>
        <v>35305356</v>
      </c>
      <c r="O157" s="12">
        <f>O33</f>
        <v>32830952</v>
      </c>
      <c r="S157" s="21" t="s">
        <v>0</v>
      </c>
    </row>
    <row r="158" spans="3:19" ht="11.25">
      <c r="C158" s="1" t="s">
        <v>35</v>
      </c>
      <c r="D158" s="18">
        <v>1</v>
      </c>
      <c r="E158" s="18">
        <f>E157/$D157</f>
        <v>3.5794228187919463</v>
      </c>
      <c r="F158" s="18">
        <f aca="true" t="shared" si="61" ref="F158:O158">F157/$D157</f>
        <v>3.755919463087248</v>
      </c>
      <c r="G158" s="18">
        <f t="shared" si="61"/>
        <v>9.211409395973154</v>
      </c>
      <c r="H158" s="18">
        <f t="shared" si="61"/>
        <v>14.783630872483222</v>
      </c>
      <c r="I158" s="18">
        <f t="shared" si="61"/>
        <v>36.611694630872485</v>
      </c>
      <c r="J158" s="18">
        <f t="shared" si="61"/>
        <v>45.79530201342282</v>
      </c>
      <c r="K158" s="18">
        <f t="shared" si="61"/>
        <v>67.14845637583893</v>
      </c>
      <c r="L158" s="18">
        <f t="shared" si="61"/>
        <v>106.07260738255033</v>
      </c>
      <c r="M158" s="18">
        <f t="shared" si="61"/>
        <v>115.42762751677853</v>
      </c>
      <c r="N158" s="18">
        <f t="shared" si="61"/>
        <v>118.47434899328859</v>
      </c>
      <c r="O158" s="18">
        <f t="shared" si="61"/>
        <v>110.17097986577181</v>
      </c>
      <c r="P158" s="8">
        <f>(O158/$D158)^(1/(2000-1989))-1</f>
        <v>0.5333541531222501</v>
      </c>
      <c r="S158" s="21" t="s">
        <v>0</v>
      </c>
    </row>
    <row r="159" ht="11.25">
      <c r="S159" s="21" t="s">
        <v>0</v>
      </c>
    </row>
    <row r="160" spans="1:19" ht="11.25">
      <c r="A160" s="7">
        <f>A157+1</f>
        <v>73</v>
      </c>
      <c r="C160" s="1" t="s">
        <v>10</v>
      </c>
      <c r="D160" s="12">
        <f>D34</f>
        <v>5870000</v>
      </c>
      <c r="E160" s="12">
        <f>E34</f>
        <v>4640881</v>
      </c>
      <c r="F160" s="12">
        <f aca="true" t="shared" si="62" ref="F160:L160">F34</f>
        <v>2484662</v>
      </c>
      <c r="G160" s="12">
        <f t="shared" si="62"/>
        <v>8958000</v>
      </c>
      <c r="H160" s="12">
        <f t="shared" si="62"/>
        <v>5819931</v>
      </c>
      <c r="I160" s="12">
        <f t="shared" si="62"/>
        <v>4152436</v>
      </c>
      <c r="J160" s="12">
        <f t="shared" si="62"/>
        <v>1557000</v>
      </c>
      <c r="K160" s="12">
        <f t="shared" si="62"/>
        <v>6838780</v>
      </c>
      <c r="L160" s="12">
        <f t="shared" si="62"/>
        <v>8015680</v>
      </c>
      <c r="M160" s="12">
        <f>M34</f>
        <v>5075305</v>
      </c>
      <c r="N160" s="12">
        <f>N34</f>
        <v>3424208</v>
      </c>
      <c r="O160" s="12">
        <f>O34</f>
        <v>3446402</v>
      </c>
      <c r="S160" s="21" t="s">
        <v>0</v>
      </c>
    </row>
    <row r="161" spans="3:19" ht="11.25">
      <c r="C161" s="1" t="s">
        <v>35</v>
      </c>
      <c r="D161" s="18">
        <v>1</v>
      </c>
      <c r="E161" s="18">
        <f>E160/$D160</f>
        <v>0.7906100511073254</v>
      </c>
      <c r="F161" s="18">
        <f aca="true" t="shared" si="63" ref="F161:O161">F160/$D160</f>
        <v>0.42328143100511073</v>
      </c>
      <c r="G161" s="18">
        <f t="shared" si="63"/>
        <v>1.5260647359454855</v>
      </c>
      <c r="H161" s="18">
        <f t="shared" si="63"/>
        <v>0.9914703577512777</v>
      </c>
      <c r="I161" s="18">
        <f t="shared" si="63"/>
        <v>0.7073996592844974</v>
      </c>
      <c r="J161" s="18">
        <f t="shared" si="63"/>
        <v>0.26524701873935264</v>
      </c>
      <c r="K161" s="18">
        <f t="shared" si="63"/>
        <v>1.165039182282794</v>
      </c>
      <c r="L161" s="18">
        <f t="shared" si="63"/>
        <v>1.365533219761499</v>
      </c>
      <c r="M161" s="18">
        <f t="shared" si="63"/>
        <v>0.8646175468483815</v>
      </c>
      <c r="N161" s="18">
        <f t="shared" si="63"/>
        <v>0.5833403747870528</v>
      </c>
      <c r="O161" s="18">
        <f t="shared" si="63"/>
        <v>0.5871212947189097</v>
      </c>
      <c r="P161" s="8">
        <f>(O161/$D161)^(1/(2000-1989))-1</f>
        <v>-0.04725811687874859</v>
      </c>
      <c r="S161" s="21" t="s">
        <v>0</v>
      </c>
    </row>
    <row r="162" ht="11.25">
      <c r="S162" s="21" t="s">
        <v>0</v>
      </c>
    </row>
    <row r="163" spans="1:19" ht="11.25">
      <c r="A163" s="7">
        <f>A160+1</f>
        <v>74</v>
      </c>
      <c r="C163" s="1" t="s">
        <v>23</v>
      </c>
      <c r="D163" s="12">
        <f>D35</f>
        <v>32248000</v>
      </c>
      <c r="E163" s="12">
        <f>E35</f>
        <v>31015314</v>
      </c>
      <c r="F163" s="12">
        <f aca="true" t="shared" si="64" ref="F163:L163">F35</f>
        <v>32691415</v>
      </c>
      <c r="G163" s="12">
        <f t="shared" si="64"/>
        <v>42792000</v>
      </c>
      <c r="H163" s="12">
        <f t="shared" si="64"/>
        <v>39072628</v>
      </c>
      <c r="I163" s="12">
        <f t="shared" si="64"/>
        <v>46314817</v>
      </c>
      <c r="J163" s="12">
        <f t="shared" si="64"/>
        <v>45054000</v>
      </c>
      <c r="K163" s="12">
        <f t="shared" si="64"/>
        <v>56371993</v>
      </c>
      <c r="L163" s="12">
        <f t="shared" si="64"/>
        <v>70518567</v>
      </c>
      <c r="M163" s="12">
        <f>M35</f>
        <v>74244410</v>
      </c>
      <c r="N163" s="12">
        <f>N35</f>
        <v>71334239</v>
      </c>
      <c r="O163" s="12">
        <f>O35</f>
        <v>65978647</v>
      </c>
      <c r="S163" s="21" t="s">
        <v>0</v>
      </c>
    </row>
    <row r="164" spans="3:19" ht="11.25">
      <c r="C164" s="1" t="s">
        <v>35</v>
      </c>
      <c r="D164" s="18">
        <v>1</v>
      </c>
      <c r="E164" s="18">
        <f>E163/$D163</f>
        <v>0.9617748077400149</v>
      </c>
      <c r="F164" s="18">
        <f aca="true" t="shared" si="65" ref="F164:O164">F163/$D163</f>
        <v>1.0137501550483752</v>
      </c>
      <c r="G164" s="18">
        <f t="shared" si="65"/>
        <v>1.3269660133961796</v>
      </c>
      <c r="H164" s="18">
        <f t="shared" si="65"/>
        <v>1.2116294964028778</v>
      </c>
      <c r="I164" s="18">
        <f t="shared" si="65"/>
        <v>1.4362074237161995</v>
      </c>
      <c r="J164" s="18">
        <f t="shared" si="65"/>
        <v>1.397109898288266</v>
      </c>
      <c r="K164" s="18">
        <f t="shared" si="65"/>
        <v>1.7480771830811213</v>
      </c>
      <c r="L164" s="18">
        <f t="shared" si="65"/>
        <v>2.18675784544778</v>
      </c>
      <c r="M164" s="18">
        <f t="shared" si="65"/>
        <v>2.302295026048127</v>
      </c>
      <c r="N164" s="18">
        <f t="shared" si="65"/>
        <v>2.212051569089556</v>
      </c>
      <c r="O164" s="18">
        <f t="shared" si="65"/>
        <v>2.045976401637311</v>
      </c>
      <c r="P164" s="8">
        <f>(O164/$D164)^(1/(2000-1989))-1</f>
        <v>0.06724392836857129</v>
      </c>
      <c r="S164" s="21" t="s">
        <v>0</v>
      </c>
    </row>
    <row r="165" ht="11.25">
      <c r="S165" s="21" t="s">
        <v>0</v>
      </c>
    </row>
    <row r="166" ht="11.25">
      <c r="S166" s="21" t="s">
        <v>0</v>
      </c>
    </row>
    <row r="167" spans="3:19" ht="11.25">
      <c r="C167" s="3" t="s">
        <v>24</v>
      </c>
      <c r="S167" s="21" t="s">
        <v>0</v>
      </c>
    </row>
    <row r="168" ht="11.25">
      <c r="S168" s="21" t="s">
        <v>0</v>
      </c>
    </row>
    <row r="169" spans="1:19" ht="11.25">
      <c r="A169" s="7">
        <f>A163+1</f>
        <v>75</v>
      </c>
      <c r="C169" s="1" t="s">
        <v>25</v>
      </c>
      <c r="D169" s="15" t="str">
        <f aca="true" t="shared" si="66" ref="D169:M169">D38</f>
        <v>n.a.</v>
      </c>
      <c r="E169" s="15" t="str">
        <f t="shared" si="66"/>
        <v>n.a.</v>
      </c>
      <c r="F169" s="15" t="str">
        <f t="shared" si="66"/>
        <v>n.a.</v>
      </c>
      <c r="G169" s="15" t="str">
        <f t="shared" si="66"/>
        <v>n.a.</v>
      </c>
      <c r="H169" s="15">
        <f t="shared" si="66"/>
        <v>477493825</v>
      </c>
      <c r="I169" s="15">
        <f t="shared" si="66"/>
        <v>502434218</v>
      </c>
      <c r="J169" s="15">
        <f t="shared" si="66"/>
        <v>459902000</v>
      </c>
      <c r="K169" s="15">
        <f t="shared" si="66"/>
        <v>462148751</v>
      </c>
      <c r="L169" s="15">
        <f t="shared" si="66"/>
        <v>467501402</v>
      </c>
      <c r="M169" s="15">
        <f t="shared" si="66"/>
        <v>493642195</v>
      </c>
      <c r="N169" s="15">
        <f>N38</f>
        <v>461057638</v>
      </c>
      <c r="O169" s="15">
        <f>O38</f>
        <v>442380832</v>
      </c>
      <c r="S169" s="21" t="s">
        <v>0</v>
      </c>
    </row>
    <row r="170" spans="3:19" ht="11.25">
      <c r="C170" s="1" t="s">
        <v>35</v>
      </c>
      <c r="D170" s="19" t="s">
        <v>26</v>
      </c>
      <c r="E170" s="19" t="s">
        <v>26</v>
      </c>
      <c r="F170" s="19" t="s">
        <v>26</v>
      </c>
      <c r="G170" s="19" t="s">
        <v>26</v>
      </c>
      <c r="H170" s="18">
        <f aca="true" t="shared" si="67" ref="H170:O170">H169/$H169</f>
        <v>1</v>
      </c>
      <c r="I170" s="18">
        <f t="shared" si="67"/>
        <v>1.0522318649879923</v>
      </c>
      <c r="J170" s="18">
        <f t="shared" si="67"/>
        <v>0.9631580052370311</v>
      </c>
      <c r="K170" s="18">
        <f t="shared" si="67"/>
        <v>0.9678633037819914</v>
      </c>
      <c r="L170" s="18">
        <f t="shared" si="67"/>
        <v>0.9790731890616596</v>
      </c>
      <c r="M170" s="18">
        <f t="shared" si="67"/>
        <v>1.0338190132615852</v>
      </c>
      <c r="N170" s="18">
        <f t="shared" si="67"/>
        <v>0.9655782208283008</v>
      </c>
      <c r="O170" s="18">
        <f t="shared" si="67"/>
        <v>0.9264639851625306</v>
      </c>
      <c r="P170" s="8">
        <f>(O170/$H170)^(1/(2000-1993))-1</f>
        <v>-0.010852129832643609</v>
      </c>
      <c r="Q170" s="1" t="s">
        <v>43</v>
      </c>
      <c r="S170" s="21" t="s">
        <v>0</v>
      </c>
    </row>
    <row r="171" spans="4:19" ht="11.25">
      <c r="D171" s="20"/>
      <c r="E171" s="20"/>
      <c r="F171" s="20"/>
      <c r="G171" s="20"/>
      <c r="S171" s="21" t="s">
        <v>0</v>
      </c>
    </row>
    <row r="172" spans="1:19" ht="11.25">
      <c r="A172" s="7">
        <f>A169+1</f>
        <v>76</v>
      </c>
      <c r="C172" s="1" t="s">
        <v>27</v>
      </c>
      <c r="D172" s="15" t="str">
        <f aca="true" t="shared" si="68" ref="D172:M172">D39</f>
        <v>n.a.</v>
      </c>
      <c r="E172" s="15" t="str">
        <f t="shared" si="68"/>
        <v>n.a.</v>
      </c>
      <c r="F172" s="15" t="str">
        <f t="shared" si="68"/>
        <v>n.a.</v>
      </c>
      <c r="G172" s="15" t="str">
        <f t="shared" si="68"/>
        <v>n.a.</v>
      </c>
      <c r="H172" s="15">
        <f t="shared" si="68"/>
        <v>-20368653</v>
      </c>
      <c r="I172" s="15">
        <f t="shared" si="68"/>
        <v>-17952001</v>
      </c>
      <c r="J172" s="15">
        <f t="shared" si="68"/>
        <v>-23737000</v>
      </c>
      <c r="K172" s="15">
        <f t="shared" si="68"/>
        <v>-15765602</v>
      </c>
      <c r="L172" s="15">
        <f t="shared" si="68"/>
        <v>-18078919</v>
      </c>
      <c r="M172" s="15">
        <f t="shared" si="68"/>
        <v>-17990156</v>
      </c>
      <c r="N172" s="15">
        <f>N39</f>
        <v>-19899591</v>
      </c>
      <c r="O172" s="15">
        <f>O39</f>
        <v>-23523407</v>
      </c>
      <c r="S172" s="21" t="s">
        <v>0</v>
      </c>
    </row>
    <row r="173" spans="3:19" ht="11.25">
      <c r="C173" s="1" t="s">
        <v>35</v>
      </c>
      <c r="D173" s="19" t="s">
        <v>26</v>
      </c>
      <c r="E173" s="19" t="s">
        <v>26</v>
      </c>
      <c r="F173" s="19" t="s">
        <v>26</v>
      </c>
      <c r="G173" s="19" t="s">
        <v>26</v>
      </c>
      <c r="H173" s="18">
        <f aca="true" t="shared" si="69" ref="H173:O173">H172/$H172</f>
        <v>1</v>
      </c>
      <c r="I173" s="18">
        <f t="shared" si="69"/>
        <v>0.8813543536727736</v>
      </c>
      <c r="J173" s="18">
        <f t="shared" si="69"/>
        <v>1.1653691581863563</v>
      </c>
      <c r="K173" s="18">
        <f t="shared" si="69"/>
        <v>0.7740129894696522</v>
      </c>
      <c r="L173" s="18">
        <f t="shared" si="69"/>
        <v>0.8875853989952109</v>
      </c>
      <c r="M173" s="18">
        <f t="shared" si="69"/>
        <v>0.8832275752353383</v>
      </c>
      <c r="N173" s="18">
        <f t="shared" si="69"/>
        <v>0.9769713785197284</v>
      </c>
      <c r="O173" s="18">
        <f t="shared" si="69"/>
        <v>1.1548827995646054</v>
      </c>
      <c r="P173" s="8">
        <f>(O173/$H173)^(1/(2000-1993))-1</f>
        <v>0.020784313534750742</v>
      </c>
      <c r="Q173" s="1" t="s">
        <v>43</v>
      </c>
      <c r="S173" s="21" t="s">
        <v>0</v>
      </c>
    </row>
    <row r="174" spans="4:19" ht="11.25">
      <c r="D174" s="20"/>
      <c r="E174" s="20"/>
      <c r="F174" s="20"/>
      <c r="G174" s="20"/>
      <c r="S174" s="21" t="s">
        <v>0</v>
      </c>
    </row>
    <row r="175" spans="1:19" ht="11.25">
      <c r="A175" s="7">
        <f>A172+1</f>
        <v>77</v>
      </c>
      <c r="C175" s="1" t="s">
        <v>28</v>
      </c>
      <c r="D175" s="15" t="str">
        <f aca="true" t="shared" si="70" ref="D175:M175">D40</f>
        <v>n.a.</v>
      </c>
      <c r="E175" s="15" t="str">
        <f t="shared" si="70"/>
        <v>n.a.</v>
      </c>
      <c r="F175" s="15" t="str">
        <f t="shared" si="70"/>
        <v>n.a.</v>
      </c>
      <c r="G175" s="15" t="str">
        <f t="shared" si="70"/>
        <v>n.a.</v>
      </c>
      <c r="H175" s="15">
        <f t="shared" si="70"/>
        <v>10284896</v>
      </c>
      <c r="I175" s="15">
        <f t="shared" si="70"/>
        <v>17841605</v>
      </c>
      <c r="J175" s="15">
        <f t="shared" si="70"/>
        <v>17460000</v>
      </c>
      <c r="K175" s="15">
        <f t="shared" si="70"/>
        <v>19689124</v>
      </c>
      <c r="L175" s="15">
        <f t="shared" si="70"/>
        <v>28911329</v>
      </c>
      <c r="M175" s="15">
        <f t="shared" si="70"/>
        <v>42564558</v>
      </c>
      <c r="N175" s="15">
        <f>N40</f>
        <v>49867264</v>
      </c>
      <c r="O175" s="15">
        <f>O40</f>
        <v>68735265</v>
      </c>
      <c r="S175" s="21" t="s">
        <v>0</v>
      </c>
    </row>
    <row r="176" spans="3:19" ht="11.25">
      <c r="C176" s="1" t="s">
        <v>35</v>
      </c>
      <c r="D176" s="19" t="s">
        <v>26</v>
      </c>
      <c r="E176" s="19" t="s">
        <v>26</v>
      </c>
      <c r="F176" s="19" t="s">
        <v>26</v>
      </c>
      <c r="G176" s="19" t="s">
        <v>26</v>
      </c>
      <c r="H176" s="18">
        <f aca="true" t="shared" si="71" ref="H176:O176">H175/$H175</f>
        <v>1</v>
      </c>
      <c r="I176" s="18">
        <f t="shared" si="71"/>
        <v>1.7347384941957604</v>
      </c>
      <c r="J176" s="18">
        <f t="shared" si="71"/>
        <v>1.6976350563000346</v>
      </c>
      <c r="K176" s="18">
        <f t="shared" si="71"/>
        <v>1.914372687871613</v>
      </c>
      <c r="L176" s="18">
        <f t="shared" si="71"/>
        <v>2.8110472872064043</v>
      </c>
      <c r="M176" s="18">
        <f t="shared" si="71"/>
        <v>4.138550161323946</v>
      </c>
      <c r="N176" s="18">
        <f t="shared" si="71"/>
        <v>4.848591954648836</v>
      </c>
      <c r="O176" s="18">
        <f t="shared" si="71"/>
        <v>6.683126888205773</v>
      </c>
      <c r="P176" s="8">
        <f>(O176/$H176)^(1/(2000-1993))-1</f>
        <v>0.3117595776781441</v>
      </c>
      <c r="Q176" s="1" t="s">
        <v>43</v>
      </c>
      <c r="S176" s="21" t="s">
        <v>0</v>
      </c>
    </row>
    <row r="177" spans="4:19" ht="11.25">
      <c r="D177" s="20"/>
      <c r="E177" s="20"/>
      <c r="F177" s="20"/>
      <c r="G177" s="20"/>
      <c r="S177" s="21" t="s">
        <v>0</v>
      </c>
    </row>
    <row r="178" spans="1:19" ht="11.25">
      <c r="A178" s="7">
        <f>A175+1</f>
        <v>78</v>
      </c>
      <c r="C178" s="1" t="s">
        <v>29</v>
      </c>
      <c r="D178" s="15" t="str">
        <f aca="true" t="shared" si="72" ref="D178:M178">D41</f>
        <v>n.a.</v>
      </c>
      <c r="E178" s="15" t="str">
        <f t="shared" si="72"/>
        <v>n.a.</v>
      </c>
      <c r="F178" s="15" t="str">
        <f t="shared" si="72"/>
        <v>n.a.</v>
      </c>
      <c r="G178" s="15" t="str">
        <f t="shared" si="72"/>
        <v>n.a.</v>
      </c>
      <c r="H178" s="15">
        <f t="shared" si="72"/>
        <v>1908476</v>
      </c>
      <c r="I178" s="15">
        <f t="shared" si="72"/>
        <v>3498961</v>
      </c>
      <c r="J178" s="15">
        <f t="shared" si="72"/>
        <v>3206000</v>
      </c>
      <c r="K178" s="15">
        <f t="shared" si="72"/>
        <v>5236037</v>
      </c>
      <c r="L178" s="15">
        <f t="shared" si="72"/>
        <v>7700700</v>
      </c>
      <c r="M178" s="15">
        <f t="shared" si="72"/>
        <v>9423114</v>
      </c>
      <c r="N178" s="15">
        <f>N41</f>
        <v>9362235</v>
      </c>
      <c r="O178" s="15">
        <f>O41</f>
        <v>9745720</v>
      </c>
      <c r="S178" s="21" t="s">
        <v>0</v>
      </c>
    </row>
    <row r="179" spans="3:19" ht="11.25">
      <c r="C179" s="1" t="s">
        <v>35</v>
      </c>
      <c r="D179" s="19" t="s">
        <v>26</v>
      </c>
      <c r="E179" s="19" t="s">
        <v>26</v>
      </c>
      <c r="F179" s="19" t="s">
        <v>26</v>
      </c>
      <c r="G179" s="19" t="s">
        <v>26</v>
      </c>
      <c r="H179" s="18">
        <f aca="true" t="shared" si="73" ref="H179:O179">H178/$H178</f>
        <v>1</v>
      </c>
      <c r="I179" s="18">
        <f t="shared" si="73"/>
        <v>1.8333796180827004</v>
      </c>
      <c r="J179" s="18">
        <f t="shared" si="73"/>
        <v>1.6798744128823209</v>
      </c>
      <c r="K179" s="18">
        <f t="shared" si="73"/>
        <v>2.743569738367158</v>
      </c>
      <c r="L179" s="18">
        <f t="shared" si="73"/>
        <v>4.034999654174325</v>
      </c>
      <c r="M179" s="18">
        <f t="shared" si="73"/>
        <v>4.937507204701553</v>
      </c>
      <c r="N179" s="18">
        <f t="shared" si="73"/>
        <v>4.905607930097104</v>
      </c>
      <c r="O179" s="18">
        <f t="shared" si="73"/>
        <v>5.106545746448999</v>
      </c>
      <c r="P179" s="8">
        <f>(O179/$H179)^(1/(2000-1993))-1</f>
        <v>0.26229549540635233</v>
      </c>
      <c r="Q179" s="1" t="s">
        <v>43</v>
      </c>
      <c r="S179" s="21" t="s">
        <v>0</v>
      </c>
    </row>
    <row r="180" spans="4:19" ht="11.25">
      <c r="D180" s="20"/>
      <c r="E180" s="20"/>
      <c r="F180" s="20"/>
      <c r="G180" s="20"/>
      <c r="S180" s="21" t="s">
        <v>0</v>
      </c>
    </row>
    <row r="181" spans="1:19" ht="11.25">
      <c r="A181" s="7">
        <f>A178+1</f>
        <v>79</v>
      </c>
      <c r="C181" s="1" t="s">
        <v>30</v>
      </c>
      <c r="D181" s="15" t="str">
        <f aca="true" t="shared" si="74" ref="D181:M181">D42</f>
        <v>       n.a.</v>
      </c>
      <c r="E181" s="15" t="str">
        <f t="shared" si="74"/>
        <v>       n.a.</v>
      </c>
      <c r="F181" s="15" t="str">
        <f t="shared" si="74"/>
        <v>       n.a.</v>
      </c>
      <c r="G181" s="15" t="str">
        <f t="shared" si="74"/>
        <v>       n.a.</v>
      </c>
      <c r="H181" s="15" t="str">
        <f t="shared" si="74"/>
        <v>       n.a.</v>
      </c>
      <c r="I181" s="15" t="str">
        <f t="shared" si="74"/>
        <v>       n.a.</v>
      </c>
      <c r="J181" s="15" t="str">
        <f t="shared" si="74"/>
        <v>       n.a.</v>
      </c>
      <c r="K181" s="15" t="str">
        <f t="shared" si="74"/>
        <v>       n.a.</v>
      </c>
      <c r="L181" s="15">
        <f t="shared" si="74"/>
        <v>-4143093</v>
      </c>
      <c r="M181" s="15">
        <f t="shared" si="74"/>
        <v>-5815661</v>
      </c>
      <c r="N181" s="15">
        <f>N42</f>
        <v>-5666133</v>
      </c>
      <c r="O181" s="15">
        <f>O42</f>
        <v>-6063570</v>
      </c>
      <c r="S181" s="21" t="s">
        <v>0</v>
      </c>
    </row>
    <row r="182" spans="3:19" ht="11.25">
      <c r="C182" s="1" t="s">
        <v>35</v>
      </c>
      <c r="D182" s="19" t="s">
        <v>26</v>
      </c>
      <c r="E182" s="19" t="s">
        <v>26</v>
      </c>
      <c r="F182" s="19" t="s">
        <v>26</v>
      </c>
      <c r="G182" s="19" t="s">
        <v>26</v>
      </c>
      <c r="H182" s="19" t="s">
        <v>26</v>
      </c>
      <c r="I182" s="19" t="s">
        <v>26</v>
      </c>
      <c r="J182" s="19" t="s">
        <v>26</v>
      </c>
      <c r="K182" s="19" t="s">
        <v>26</v>
      </c>
      <c r="L182" s="18">
        <f>L181/$L181</f>
        <v>1</v>
      </c>
      <c r="M182" s="18">
        <f>M181/$L181</f>
        <v>1.4037003272675752</v>
      </c>
      <c r="N182" s="18">
        <f>N181/$L181</f>
        <v>1.3676094164432224</v>
      </c>
      <c r="O182" s="18">
        <f>O181/$L181</f>
        <v>1.4635370241507974</v>
      </c>
      <c r="P182" s="8">
        <f>(O182/$L182)^(1/(2000-1997))-1</f>
        <v>0.13536256645146016</v>
      </c>
      <c r="Q182" s="1" t="s">
        <v>42</v>
      </c>
      <c r="S182" s="21" t="s">
        <v>0</v>
      </c>
    </row>
    <row r="183" ht="11.25">
      <c r="S183" s="21" t="s">
        <v>0</v>
      </c>
    </row>
    <row r="184" spans="1:19" ht="11.25">
      <c r="A184" s="7">
        <f>A181+1</f>
        <v>80</v>
      </c>
      <c r="C184" s="1" t="s">
        <v>31</v>
      </c>
      <c r="D184" s="12">
        <f>D43</f>
        <v>412216000</v>
      </c>
      <c r="E184" s="12">
        <f>E43</f>
        <v>410010036</v>
      </c>
      <c r="F184" s="12">
        <f aca="true" t="shared" si="75" ref="F184:L184">F43</f>
        <v>430879742</v>
      </c>
      <c r="G184" s="12">
        <f t="shared" si="75"/>
        <v>486480417</v>
      </c>
      <c r="H184" s="12">
        <f t="shared" si="75"/>
        <v>469318544</v>
      </c>
      <c r="I184" s="12">
        <f t="shared" si="75"/>
        <v>505822783</v>
      </c>
      <c r="J184" s="12">
        <f t="shared" si="75"/>
        <v>456831000</v>
      </c>
      <c r="K184" s="12">
        <f t="shared" si="75"/>
        <v>471308310</v>
      </c>
      <c r="L184" s="12">
        <f t="shared" si="75"/>
        <v>481891419</v>
      </c>
      <c r="M184" s="12">
        <f>M43</f>
        <v>521824050</v>
      </c>
      <c r="N184" s="12">
        <f>N43</f>
        <v>494721413</v>
      </c>
      <c r="O184" s="12">
        <f>O43</f>
        <v>491274840</v>
      </c>
      <c r="S184" s="21" t="s">
        <v>0</v>
      </c>
    </row>
    <row r="185" spans="3:19" ht="11.25">
      <c r="C185" s="1" t="s">
        <v>35</v>
      </c>
      <c r="D185" s="18">
        <v>1</v>
      </c>
      <c r="E185" s="18">
        <f>E184/$D184</f>
        <v>0.9946485240747569</v>
      </c>
      <c r="F185" s="18">
        <f aca="true" t="shared" si="76" ref="F185:O185">F184/$D184</f>
        <v>1.0452766074097075</v>
      </c>
      <c r="G185" s="18">
        <f t="shared" si="76"/>
        <v>1.1801589870359228</v>
      </c>
      <c r="H185" s="18">
        <f t="shared" si="76"/>
        <v>1.138525782599414</v>
      </c>
      <c r="I185" s="18">
        <f t="shared" si="76"/>
        <v>1.2270818769771188</v>
      </c>
      <c r="J185" s="18">
        <f t="shared" si="76"/>
        <v>1.1082320919129776</v>
      </c>
      <c r="K185" s="18">
        <f t="shared" si="76"/>
        <v>1.1433527810662372</v>
      </c>
      <c r="L185" s="18">
        <f t="shared" si="76"/>
        <v>1.1690264788363383</v>
      </c>
      <c r="M185" s="18">
        <f t="shared" si="76"/>
        <v>1.2658995526617114</v>
      </c>
      <c r="N185" s="18">
        <f t="shared" si="76"/>
        <v>1.2001509233023464</v>
      </c>
      <c r="O185" s="18">
        <f t="shared" si="76"/>
        <v>1.1917898383371825</v>
      </c>
      <c r="P185" s="8">
        <f>(O185/$D185)^(1/(2000-1989))-1</f>
        <v>0.01607845691056009</v>
      </c>
      <c r="S185" s="21" t="s">
        <v>0</v>
      </c>
    </row>
    <row r="186" ht="11.25">
      <c r="S186" s="21" t="s">
        <v>0</v>
      </c>
    </row>
    <row r="187" ht="11.25">
      <c r="S187" s="21" t="s">
        <v>0</v>
      </c>
    </row>
    <row r="188" spans="1:19" ht="11.25">
      <c r="A188" s="7">
        <f>A184+1</f>
        <v>81</v>
      </c>
      <c r="C188" s="3" t="s">
        <v>32</v>
      </c>
      <c r="D188" s="12">
        <f>D46</f>
        <v>406858000</v>
      </c>
      <c r="E188" s="12">
        <f>E46</f>
        <v>393898321</v>
      </c>
      <c r="F188" s="12">
        <f aca="true" t="shared" si="77" ref="F188:L188">F46</f>
        <v>410468146</v>
      </c>
      <c r="G188" s="12">
        <f t="shared" si="77"/>
        <v>405268369</v>
      </c>
      <c r="H188" s="12">
        <f t="shared" si="77"/>
        <v>370833061</v>
      </c>
      <c r="I188" s="12">
        <f t="shared" si="77"/>
        <v>403550833</v>
      </c>
      <c r="J188" s="12">
        <f t="shared" si="77"/>
        <v>360009421</v>
      </c>
      <c r="K188" s="12">
        <f t="shared" si="77"/>
        <v>389379590</v>
      </c>
      <c r="L188" s="12">
        <f t="shared" si="77"/>
        <v>369933410</v>
      </c>
      <c r="M188" s="12">
        <f>M46</f>
        <v>444829478</v>
      </c>
      <c r="N188" s="12">
        <f>N46</f>
        <v>431744223</v>
      </c>
      <c r="O188" s="12">
        <f>O46</f>
        <v>602073367</v>
      </c>
      <c r="S188" s="21" t="s">
        <v>0</v>
      </c>
    </row>
    <row r="189" spans="3:19" ht="11.25">
      <c r="C189" s="1" t="s">
        <v>35</v>
      </c>
      <c r="D189" s="18">
        <v>1</v>
      </c>
      <c r="E189" s="18">
        <f>E188/$D188</f>
        <v>0.96814692349665</v>
      </c>
      <c r="F189" s="18">
        <f aca="true" t="shared" si="78" ref="F189:O189">F188/$D188</f>
        <v>1.0088732334131318</v>
      </c>
      <c r="G189" s="18">
        <f t="shared" si="78"/>
        <v>0.9960929095654996</v>
      </c>
      <c r="H189" s="18">
        <f t="shared" si="78"/>
        <v>0.9114557437730118</v>
      </c>
      <c r="I189" s="18">
        <f t="shared" si="78"/>
        <v>0.9918714465489188</v>
      </c>
      <c r="J189" s="18">
        <f t="shared" si="78"/>
        <v>0.8848527520658314</v>
      </c>
      <c r="K189" s="18">
        <f t="shared" si="78"/>
        <v>0.9570405153640829</v>
      </c>
      <c r="L189" s="18">
        <f t="shared" si="78"/>
        <v>0.9092445275747313</v>
      </c>
      <c r="M189" s="18">
        <f t="shared" si="78"/>
        <v>1.0933285765549652</v>
      </c>
      <c r="N189" s="18">
        <f t="shared" si="78"/>
        <v>1.0611668518254527</v>
      </c>
      <c r="O189" s="18">
        <f t="shared" si="78"/>
        <v>1.4798120400729493</v>
      </c>
      <c r="P189" s="8">
        <f>(O189/$D189)^(1/(2000-1989))-1</f>
        <v>0.0362709491942812</v>
      </c>
      <c r="S189" s="21" t="s">
        <v>0</v>
      </c>
    </row>
    <row r="190" ht="11.25">
      <c r="S190" s="21" t="s">
        <v>0</v>
      </c>
    </row>
    <row r="191" ht="11.25">
      <c r="S191" s="21" t="s">
        <v>0</v>
      </c>
    </row>
    <row r="192" spans="1:21" ht="11.25">
      <c r="A192" s="21" t="s">
        <v>36</v>
      </c>
      <c r="B192" s="21" t="s">
        <v>36</v>
      </c>
      <c r="C192" s="21" t="s">
        <v>36</v>
      </c>
      <c r="D192" s="21" t="s">
        <v>36</v>
      </c>
      <c r="E192" s="21" t="s">
        <v>36</v>
      </c>
      <c r="F192" s="21" t="s">
        <v>36</v>
      </c>
      <c r="G192" s="21" t="s">
        <v>36</v>
      </c>
      <c r="H192" s="21" t="s">
        <v>36</v>
      </c>
      <c r="I192" s="21" t="s">
        <v>36</v>
      </c>
      <c r="J192" s="21" t="s">
        <v>36</v>
      </c>
      <c r="K192" s="21" t="s">
        <v>36</v>
      </c>
      <c r="L192" s="21" t="s">
        <v>36</v>
      </c>
      <c r="M192" s="21" t="s">
        <v>36</v>
      </c>
      <c r="N192" s="21"/>
      <c r="O192" s="21"/>
      <c r="P192" s="21" t="s">
        <v>36</v>
      </c>
      <c r="Q192" s="21" t="s">
        <v>36</v>
      </c>
      <c r="R192" s="21"/>
      <c r="S192" s="21" t="s">
        <v>0</v>
      </c>
      <c r="T192" s="21" t="s">
        <v>37</v>
      </c>
      <c r="U192" s="21" t="s">
        <v>0</v>
      </c>
    </row>
    <row r="193" spans="19:21" ht="11.25">
      <c r="S193" s="21" t="s">
        <v>0</v>
      </c>
      <c r="T193" s="7"/>
      <c r="U193" s="21" t="s">
        <v>0</v>
      </c>
    </row>
    <row r="194" spans="19:21" ht="11.25">
      <c r="S194" s="21" t="s">
        <v>0</v>
      </c>
      <c r="T194" s="7"/>
      <c r="U194" s="21" t="s">
        <v>0</v>
      </c>
    </row>
    <row r="195" spans="19:21" ht="11.25">
      <c r="S195" s="21" t="s">
        <v>0</v>
      </c>
      <c r="T195" s="7"/>
      <c r="U195" s="21" t="s">
        <v>0</v>
      </c>
    </row>
    <row r="196" spans="19:21" ht="11.25">
      <c r="S196" s="21" t="s">
        <v>0</v>
      </c>
      <c r="T196" s="7"/>
      <c r="U196" s="21" t="s">
        <v>0</v>
      </c>
    </row>
    <row r="197" spans="19:21" ht="11.25">
      <c r="S197" s="21" t="s">
        <v>0</v>
      </c>
      <c r="T197" s="7"/>
      <c r="U197" s="21" t="s">
        <v>0</v>
      </c>
    </row>
    <row r="198" spans="19:21" ht="11.25">
      <c r="S198" s="21" t="s">
        <v>0</v>
      </c>
      <c r="T198" s="7"/>
      <c r="U198" s="21" t="s">
        <v>0</v>
      </c>
    </row>
    <row r="199" spans="19:21" ht="11.25">
      <c r="S199" s="21" t="s">
        <v>0</v>
      </c>
      <c r="T199" s="7"/>
      <c r="U199" s="21" t="s">
        <v>0</v>
      </c>
    </row>
    <row r="200" spans="19:21" ht="11.25">
      <c r="S200" s="21" t="s">
        <v>0</v>
      </c>
      <c r="T200" s="7"/>
      <c r="U200" s="21" t="s">
        <v>0</v>
      </c>
    </row>
    <row r="201" spans="19:21" ht="11.25">
      <c r="S201" s="21" t="s">
        <v>0</v>
      </c>
      <c r="T201" s="7"/>
      <c r="U201" s="21" t="s">
        <v>0</v>
      </c>
    </row>
    <row r="202" spans="19:21" ht="11.25">
      <c r="S202" s="21" t="s">
        <v>0</v>
      </c>
      <c r="T202" s="7"/>
      <c r="U202" s="21" t="s">
        <v>0</v>
      </c>
    </row>
    <row r="203" spans="19:21" ht="15.75">
      <c r="S203" s="21" t="s">
        <v>0</v>
      </c>
      <c r="T203" s="22" t="s">
        <v>38</v>
      </c>
      <c r="U203" s="21" t="s">
        <v>0</v>
      </c>
    </row>
    <row r="204" spans="19:21" ht="15.75">
      <c r="S204" s="21" t="s">
        <v>0</v>
      </c>
      <c r="T204" s="22" t="s">
        <v>39</v>
      </c>
      <c r="U204" s="21" t="s">
        <v>0</v>
      </c>
    </row>
    <row r="205" spans="19:21" ht="11.25">
      <c r="S205" s="21" t="s">
        <v>0</v>
      </c>
      <c r="T205" s="7"/>
      <c r="U205" s="21" t="s">
        <v>0</v>
      </c>
    </row>
    <row r="206" spans="19:21" ht="11.25">
      <c r="S206" s="21" t="s">
        <v>0</v>
      </c>
      <c r="T206" s="7"/>
      <c r="U206" s="21" t="s">
        <v>0</v>
      </c>
    </row>
    <row r="207" spans="19:21" ht="11.25">
      <c r="S207" s="21" t="s">
        <v>0</v>
      </c>
      <c r="T207" s="7"/>
      <c r="U207" s="21" t="s">
        <v>0</v>
      </c>
    </row>
    <row r="208" spans="19:21" ht="11.25">
      <c r="S208" s="21" t="s">
        <v>0</v>
      </c>
      <c r="T208" s="7"/>
      <c r="U208" s="21" t="s">
        <v>0</v>
      </c>
    </row>
    <row r="209" spans="19:21" ht="11.25">
      <c r="S209" s="21" t="s">
        <v>0</v>
      </c>
      <c r="T209" s="7"/>
      <c r="U209" s="21" t="s">
        <v>0</v>
      </c>
    </row>
    <row r="210" spans="19:21" ht="11.25">
      <c r="S210" s="21" t="s">
        <v>0</v>
      </c>
      <c r="T210" s="7"/>
      <c r="U210" s="21" t="s">
        <v>0</v>
      </c>
    </row>
    <row r="211" spans="19:21" ht="11.25">
      <c r="S211" s="21" t="s">
        <v>0</v>
      </c>
      <c r="T211" s="7"/>
      <c r="U211" s="21" t="s">
        <v>0</v>
      </c>
    </row>
    <row r="212" spans="19:21" ht="11.25">
      <c r="S212" s="21" t="s">
        <v>0</v>
      </c>
      <c r="T212" s="7"/>
      <c r="U212" s="21" t="s">
        <v>0</v>
      </c>
    </row>
    <row r="213" spans="19:21" ht="11.25">
      <c r="S213" s="21" t="s">
        <v>0</v>
      </c>
      <c r="T213" s="7"/>
      <c r="U213" s="21" t="s">
        <v>0</v>
      </c>
    </row>
    <row r="214" spans="19:21" ht="11.25">
      <c r="S214" s="21" t="s">
        <v>0</v>
      </c>
      <c r="T214" s="7"/>
      <c r="U214" s="21" t="s">
        <v>0</v>
      </c>
    </row>
    <row r="215" spans="19:21" ht="11.25">
      <c r="S215" s="21" t="s">
        <v>0</v>
      </c>
      <c r="T215" s="7"/>
      <c r="U215" s="21" t="s">
        <v>0</v>
      </c>
    </row>
    <row r="216" spans="19:21" ht="12.75">
      <c r="S216" s="21" t="s">
        <v>0</v>
      </c>
      <c r="T216" s="23" t="s">
        <v>40</v>
      </c>
      <c r="U216" s="21" t="s">
        <v>0</v>
      </c>
    </row>
    <row r="217" spans="19:21" ht="11.25">
      <c r="S217" s="21" t="s">
        <v>0</v>
      </c>
      <c r="T217" s="7"/>
      <c r="U217" s="21" t="s">
        <v>0</v>
      </c>
    </row>
    <row r="218" spans="19:21" ht="12.75">
      <c r="S218" s="21" t="s">
        <v>0</v>
      </c>
      <c r="T218" s="23" t="s">
        <v>46</v>
      </c>
      <c r="U218" s="21" t="s">
        <v>0</v>
      </c>
    </row>
    <row r="219" spans="19:21" ht="11.25">
      <c r="S219" s="21" t="s">
        <v>0</v>
      </c>
      <c r="T219" s="7"/>
      <c r="U219" s="21" t="s">
        <v>0</v>
      </c>
    </row>
    <row r="220" spans="19:21" ht="11.25">
      <c r="S220" s="21" t="s">
        <v>0</v>
      </c>
      <c r="T220" s="7"/>
      <c r="U220" s="21" t="s">
        <v>0</v>
      </c>
    </row>
    <row r="221" spans="19:21" ht="11.25">
      <c r="S221" s="21" t="s">
        <v>0</v>
      </c>
      <c r="T221" s="7"/>
      <c r="U221" s="21" t="s">
        <v>0</v>
      </c>
    </row>
    <row r="222" spans="19:21" ht="11.25">
      <c r="S222" s="21" t="s">
        <v>0</v>
      </c>
      <c r="T222" s="7"/>
      <c r="U222" s="21" t="s">
        <v>0</v>
      </c>
    </row>
    <row r="223" spans="19:21" ht="12.75">
      <c r="S223" s="21" t="s">
        <v>0</v>
      </c>
      <c r="T223" s="23" t="s">
        <v>41</v>
      </c>
      <c r="U223" s="21" t="s">
        <v>0</v>
      </c>
    </row>
    <row r="224" spans="19:21" ht="11.25">
      <c r="S224" s="21" t="s">
        <v>0</v>
      </c>
      <c r="T224" s="7"/>
      <c r="U224" s="21" t="s">
        <v>0</v>
      </c>
    </row>
    <row r="225" spans="19:21" ht="12.75">
      <c r="S225" s="21" t="s">
        <v>0</v>
      </c>
      <c r="T225" s="24">
        <v>36325</v>
      </c>
      <c r="U225" s="21" t="s">
        <v>0</v>
      </c>
    </row>
    <row r="226" spans="19:21" ht="11.25">
      <c r="S226" s="21" t="s">
        <v>0</v>
      </c>
      <c r="T226" s="7"/>
      <c r="U226" s="21" t="s">
        <v>0</v>
      </c>
    </row>
    <row r="227" spans="19:21" ht="11.25">
      <c r="S227" s="21" t="s">
        <v>0</v>
      </c>
      <c r="T227" s="7"/>
      <c r="U227" s="21" t="s">
        <v>0</v>
      </c>
    </row>
    <row r="228" spans="19:21" ht="11.25">
      <c r="S228" s="21" t="s">
        <v>0</v>
      </c>
      <c r="T228" s="7"/>
      <c r="U228" s="21" t="s">
        <v>0</v>
      </c>
    </row>
    <row r="229" spans="19:21" ht="11.25">
      <c r="S229" s="21" t="s">
        <v>0</v>
      </c>
      <c r="T229" s="21" t="s">
        <v>0</v>
      </c>
      <c r="U229" s="21" t="s">
        <v>0</v>
      </c>
    </row>
  </sheetData>
  <printOptions horizontalCentered="1"/>
  <pageMargins left="0.5" right="0.5" top="0.67" bottom="0.67" header="0.33" footer="0.33"/>
  <pageSetup horizontalDpi="300" verticalDpi="300" orientation="landscape" scale="80" r:id="rId1"/>
  <headerFooter alignWithMargins="0">
    <oddHeader>&amp;C&amp;"Arial,Bold"ACTUAL NET POWER COSTS</oddHeader>
    <oddFooter>&amp;L&amp;8&amp;D&amp;C&amp;8Page &amp;P&amp;R&amp;8&amp;F</oddFooter>
  </headerFooter>
  <rowBreaks count="3" manualBreakCount="3">
    <brk id="47" max="14" man="1"/>
    <brk id="90" max="14" man="1"/>
    <brk id="1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:IV15"/>
    </sheetView>
  </sheetViews>
  <sheetFormatPr defaultColWidth="9.140625" defaultRowHeight="12.75"/>
  <cols>
    <col min="2" max="2" width="13.28125" style="0" bestFit="1" customWidth="1"/>
    <col min="3" max="3" width="10.00390625" style="0" bestFit="1" customWidth="1"/>
  </cols>
  <sheetData>
    <row r="1" spans="1:2" ht="12.75">
      <c r="A1" t="s">
        <v>59</v>
      </c>
      <c r="B1" t="s">
        <v>60</v>
      </c>
    </row>
    <row r="2" spans="1:2" ht="12.75">
      <c r="A2" s="35">
        <v>1989</v>
      </c>
      <c r="B2" s="49">
        <v>406.858</v>
      </c>
    </row>
    <row r="3" spans="1:2" ht="12.75">
      <c r="A3" s="36">
        <v>1990</v>
      </c>
      <c r="B3" s="49">
        <v>393.898321</v>
      </c>
    </row>
    <row r="4" spans="1:2" ht="12.75">
      <c r="A4" s="36">
        <v>1991</v>
      </c>
      <c r="B4" s="49">
        <v>410.468146</v>
      </c>
    </row>
    <row r="5" spans="1:2" ht="12.75">
      <c r="A5" s="36">
        <v>1992</v>
      </c>
      <c r="B5" s="49">
        <v>405.268369</v>
      </c>
    </row>
    <row r="6" spans="1:2" ht="12.75">
      <c r="A6" s="36">
        <v>1993</v>
      </c>
      <c r="B6" s="49">
        <v>370.833061</v>
      </c>
    </row>
    <row r="7" spans="1:2" ht="12.75">
      <c r="A7" s="36">
        <v>1994</v>
      </c>
      <c r="B7" s="49">
        <v>403.550833</v>
      </c>
    </row>
    <row r="8" spans="1:2" ht="12.75">
      <c r="A8" s="36">
        <v>1995</v>
      </c>
      <c r="B8" s="49">
        <v>360.009421</v>
      </c>
    </row>
    <row r="9" spans="1:2" ht="12.75">
      <c r="A9" s="36">
        <v>1996</v>
      </c>
      <c r="B9" s="49">
        <v>389.37959</v>
      </c>
    </row>
    <row r="10" spans="1:2" ht="12.75">
      <c r="A10" s="36">
        <v>1997</v>
      </c>
      <c r="B10" s="49">
        <v>369.93341</v>
      </c>
    </row>
    <row r="11" spans="1:2" ht="12.75">
      <c r="A11" s="36">
        <v>1998</v>
      </c>
      <c r="B11" s="49">
        <v>444.829478</v>
      </c>
    </row>
    <row r="12" spans="1:2" ht="12.75">
      <c r="A12" s="36" t="s">
        <v>61</v>
      </c>
      <c r="B12" s="49">
        <f>+('[1]Data Table'!$Y$19)/1000000</f>
        <v>383.04481478985</v>
      </c>
    </row>
    <row r="13" spans="1:2" ht="12.75">
      <c r="A13" s="36">
        <v>1999</v>
      </c>
      <c r="B13" s="49">
        <v>431.744223</v>
      </c>
    </row>
    <row r="14" spans="1:2" ht="12.75">
      <c r="A14" s="48">
        <v>36770</v>
      </c>
      <c r="B14" s="49">
        <v>602.073367</v>
      </c>
    </row>
    <row r="15" spans="1:2" ht="12.75">
      <c r="A15" s="36" t="s">
        <v>62</v>
      </c>
      <c r="B15" s="49">
        <f>+'[2]DPU Summary'!$F$23/1000000</f>
        <v>536.9845621160312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Service Commission</dc:creator>
  <cp:keywords/>
  <dc:description/>
  <cp:lastModifiedBy>Janna Nelson</cp:lastModifiedBy>
  <cp:lastPrinted>2001-06-04T19:06:45Z</cp:lastPrinted>
  <dcterms:created xsi:type="dcterms:W3CDTF">1999-06-14T17:01:26Z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