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0"/>
  </bookViews>
  <sheets>
    <sheet name="2000 Analysis" sheetId="1" r:id="rId1"/>
  </sheets>
  <definedNames/>
  <calcPr fullCalcOnLoad="1"/>
</workbook>
</file>

<file path=xl/comments1.xml><?xml version="1.0" encoding="utf-8"?>
<comments xmlns="http://schemas.openxmlformats.org/spreadsheetml/2006/main">
  <authors>
    <author>Neal Townsend</author>
  </authors>
  <commentList>
    <comment ref="E43" authorId="0">
      <text>
        <r>
          <rPr>
            <sz val="8"/>
            <rFont val="Tahoma"/>
            <family val="0"/>
          </rPr>
          <t>Laura Nelson:
Input Desired Return on Rate Base in this cell.</t>
        </r>
      </text>
    </comment>
  </commentList>
</comments>
</file>

<file path=xl/sharedStrings.xml><?xml version="1.0" encoding="utf-8"?>
<sst xmlns="http://schemas.openxmlformats.org/spreadsheetml/2006/main" count="133" uniqueCount="94">
  <si>
    <t>2000 Sales for Resale Spread Analysis</t>
  </si>
  <si>
    <t>SALES FOR RESALE REVENUE CREDIT TO BE SPREAD AMONG CUSTOMER CLASSES</t>
  </si>
  <si>
    <t>Line</t>
  </si>
  <si>
    <t>Description</t>
  </si>
  <si>
    <t>Acct 447</t>
  </si>
  <si>
    <t>Sales for Resale  - Utah Adj. Total</t>
  </si>
  <si>
    <t>Input from PC Revised Utah Results of Operations</t>
  </si>
  <si>
    <t>Data Source:  Pacificorp IJA Model for Utah Jurisdiction as filed by PC in Docket # 01-035-01)</t>
  </si>
  <si>
    <t xml:space="preserve">DETERMINATION OF ENERGY AVAILABLE FROM "PACIFICORP GENERATION" </t>
  </si>
  <si>
    <t>and POWER PURCHASES</t>
  </si>
  <si>
    <t>Total Pacificorp Generation (MWh)</t>
  </si>
  <si>
    <t>Input from PC hourly load data</t>
  </si>
  <si>
    <t>Total Power Purchases (MWh)</t>
  </si>
  <si>
    <t>Total Electricity Available for Sales (including losses) - (MWh):</t>
  </si>
  <si>
    <t>Line 2 + Line 3</t>
  </si>
  <si>
    <t>Total Sales to Ultimate Consumers (MWh)</t>
  </si>
  <si>
    <t xml:space="preserve">Input from PC hourly Load Data </t>
  </si>
  <si>
    <t>Total Excess Pacificorp Generation (MWh)</t>
  </si>
  <si>
    <t>Line 2 - Line 5 - Line 6</t>
  </si>
  <si>
    <t>Total Electricity Available for Resale (MWh)</t>
  </si>
  <si>
    <t>Line 3 + Line 7</t>
  </si>
  <si>
    <t>Percent Available for Resale from "Pacificorp Generation" (%)</t>
  </si>
  <si>
    <t>(Line 7 / Line 8) x 100</t>
  </si>
  <si>
    <t>Percent Available for Resales from "Power Purchases" (%)</t>
  </si>
  <si>
    <t>(Line 3 / Line 8) x 100</t>
  </si>
  <si>
    <t>Data Source:  Company hourly load data October 1999-Sptemeber 2000</t>
  </si>
  <si>
    <t xml:space="preserve">ALLOCATE SALES FOR RESALE REVENUE CREDIT BETWEEN "PACIFICORP GENERATION" </t>
  </si>
  <si>
    <t>Sales for Resales - Pacificorp Generation</t>
  </si>
  <si>
    <t>Line 1 x Line 9</t>
  </si>
  <si>
    <t>Sales for Resales - Power Purchases</t>
  </si>
  <si>
    <t>Line 1 x Line 10</t>
  </si>
  <si>
    <t>Total</t>
  </si>
  <si>
    <t>Line 11 + Line 12</t>
  </si>
  <si>
    <t>F10 AND F30 PERCENTAGES FOR "PACIFICORP GENERATION" AND "POWER PURCHASES"</t>
  </si>
  <si>
    <t>F10 &amp; F30 FOR "PACIFICORP GENERATION"</t>
  </si>
  <si>
    <t>F10 Expenses (w/o Acct 555 - Purchased Power)</t>
  </si>
  <si>
    <t xml:space="preserve">Calculated from "Generation" worksheet in COS Study </t>
  </si>
  <si>
    <t>F10 Rate Base</t>
  </si>
  <si>
    <t>Return on Rate Base</t>
  </si>
  <si>
    <t xml:space="preserve">Input from "Variables" worksheet COS Study </t>
  </si>
  <si>
    <t>Line 14 x Return on Rate Base</t>
  </si>
  <si>
    <t>Total "Generation" F10 Dollars w/o Purchased Power</t>
  </si>
  <si>
    <t>Line 13 + Line 15</t>
  </si>
  <si>
    <t>F30 Expenses (w/o Acct 555 - Purchased Power)</t>
  </si>
  <si>
    <t>F30 Rate Base</t>
  </si>
  <si>
    <t>Line 18 x Return on Rate Base</t>
  </si>
  <si>
    <t>Total "Generation" F30 Dollars w/o Purchased Power</t>
  </si>
  <si>
    <t>Line 17 + Line 19</t>
  </si>
  <si>
    <t>Total "Generation" F10 &amp; F30 Dollars w/o Purchased Power</t>
  </si>
  <si>
    <t>Line 16 + Line 20</t>
  </si>
  <si>
    <t>"PacifiCorp Generation" F10 Portion</t>
  </si>
  <si>
    <t>F10 %</t>
  </si>
  <si>
    <t>(Line 16 / Line 21) x 100</t>
  </si>
  <si>
    <t>"PacifiCorp Generation" F30 Portion</t>
  </si>
  <si>
    <t>F30 %</t>
  </si>
  <si>
    <t>(Line 20 / Line 21) x 100</t>
  </si>
  <si>
    <t>F10 &amp; F30 FOR PACIFICORP "POWER PURCHASES"</t>
  </si>
  <si>
    <t>Acct 555 - Purchased Power :</t>
  </si>
  <si>
    <t>F10</t>
  </si>
  <si>
    <t xml:space="preserve">Input from "Generation" worksheet in COS Study </t>
  </si>
  <si>
    <t>F30</t>
  </si>
  <si>
    <t>Line 24 + Line 25</t>
  </si>
  <si>
    <t>"Power Purchases" F10 Portion</t>
  </si>
  <si>
    <t>(Line 24 / Line 26) x 100</t>
  </si>
  <si>
    <t>"Power Purchases" F30 Portion</t>
  </si>
  <si>
    <t>(Line 25 / Line 26) x 100</t>
  </si>
  <si>
    <t>Data Source:  "Generation" worksheet of 2000 Pacificorp Cost of Service Model as filed by PC on 2/00 (Docket # 01-035-01)</t>
  </si>
  <si>
    <t>ALLOCATE "PACIFICORP GENERATION" PORTION OF SALES FOR RESALE REVENUE CREDIT BETWEEN</t>
  </si>
  <si>
    <t>RELATED DEMAND (F10) &amp; ENERGY (F30) FACTORS</t>
  </si>
  <si>
    <t>Line 11 x Line 22</t>
  </si>
  <si>
    <t>Line 11 x Line 23</t>
  </si>
  <si>
    <t xml:space="preserve"> "PC Gen" Sales/Resale Rev CR Total</t>
  </si>
  <si>
    <t>Line 29 + Line 30</t>
  </si>
  <si>
    <t xml:space="preserve">ALLOCATE "POWER PURCHASES" PORTION OF SALES FOR RESALE REVENUE CREDIT BETWEEN </t>
  </si>
  <si>
    <t>RELATED DEMAND (F10) AND ENERGY (F30) FACTORS</t>
  </si>
  <si>
    <t>Line 12 x Line 27</t>
  </si>
  <si>
    <t>Line 12 x Line 28</t>
  </si>
  <si>
    <t xml:space="preserve"> "Power Purch" Sales/Resale Rev CR Tot</t>
  </si>
  <si>
    <t>Line 32 + Line 33</t>
  </si>
  <si>
    <t>CALCULATE TOTAL F10 &amp; F30 PORTIONS FOR ACCT 447 SALES FOR RESALES REVENUE CREDIT</t>
  </si>
  <si>
    <t>Total F10 Portion</t>
  </si>
  <si>
    <t>Line 29 + Line 32</t>
  </si>
  <si>
    <t>Total F30 Portion</t>
  </si>
  <si>
    <t>Line 30 + Line 33</t>
  </si>
  <si>
    <t>PC Allocation 1999-2000 Sales/Resale Revenue Credit</t>
  </si>
  <si>
    <t>Demand %</t>
  </si>
  <si>
    <t>Demand $</t>
  </si>
  <si>
    <t>Demand</t>
  </si>
  <si>
    <t>Energy</t>
  </si>
  <si>
    <t>DPU Allocation 1999-2000 Sales/ Resale Revenue Credit</t>
  </si>
  <si>
    <t>Demand%</t>
  </si>
  <si>
    <r>
      <t xml:space="preserve">(Assumption:  Sales for Resale served by </t>
    </r>
    <r>
      <rPr>
        <b/>
        <i/>
        <u val="single"/>
        <sz val="10"/>
        <rFont val="Times New Roman"/>
        <family val="1"/>
      </rPr>
      <t>excess</t>
    </r>
    <r>
      <rPr>
        <b/>
        <sz val="10"/>
        <rFont val="Times New Roman"/>
        <family val="1"/>
      </rPr>
      <t xml:space="preserve"> PacifiCorp internal generation and </t>
    </r>
    <r>
      <rPr>
        <b/>
        <i/>
        <u val="single"/>
        <sz val="10"/>
        <rFont val="Times New Roman"/>
        <family val="1"/>
      </rPr>
      <t>all</t>
    </r>
    <r>
      <rPr>
        <b/>
        <sz val="10"/>
        <rFont val="Times New Roman"/>
        <family val="1"/>
      </rPr>
      <t xml:space="preserve"> power purchases)</t>
    </r>
  </si>
  <si>
    <t>Losses</t>
  </si>
  <si>
    <t>Not Available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</si>
</sst>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0.000%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u val="single"/>
      <sz val="10"/>
      <name val="Times New Roman"/>
      <family val="1"/>
    </font>
    <font>
      <b/>
      <sz val="10"/>
      <color indexed="16"/>
      <name val="Times New Roman"/>
      <family val="1"/>
    </font>
    <font>
      <sz val="12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>
      <alignment horizontal="center" wrapText="1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wrapText="1"/>
      <protection locked="0"/>
    </xf>
    <xf numFmtId="0" fontId="8" fillId="0" borderId="0" xfId="0" applyFont="1" applyAlignment="1">
      <alignment wrapText="1"/>
    </xf>
    <xf numFmtId="170" fontId="9" fillId="0" borderId="1" xfId="17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/>
    </xf>
    <xf numFmtId="170" fontId="4" fillId="0" borderId="0" xfId="17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68" fontId="9" fillId="0" borderId="1" xfId="15" applyNumberFormat="1" applyFont="1" applyBorder="1" applyAlignment="1" applyProtection="1">
      <alignment/>
      <protection locked="0"/>
    </xf>
    <xf numFmtId="168" fontId="4" fillId="0" borderId="1" xfId="0" applyNumberFormat="1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center"/>
      <protection locked="0"/>
    </xf>
    <xf numFmtId="168" fontId="4" fillId="0" borderId="0" xfId="15" applyNumberFormat="1" applyFont="1" applyAlignment="1" applyProtection="1">
      <alignment/>
      <protection locked="0"/>
    </xf>
    <xf numFmtId="10" fontId="4" fillId="0" borderId="1" xfId="19" applyNumberFormat="1" applyFont="1" applyBorder="1" applyAlignment="1" applyProtection="1">
      <alignment/>
      <protection locked="0"/>
    </xf>
    <xf numFmtId="10" fontId="4" fillId="0" borderId="1" xfId="0" applyNumberFormat="1" applyFont="1" applyBorder="1" applyAlignment="1" applyProtection="1">
      <alignment/>
      <protection locked="0"/>
    </xf>
    <xf numFmtId="10" fontId="4" fillId="0" borderId="0" xfId="0" applyNumberFormat="1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170" fontId="4" fillId="0" borderId="1" xfId="17" applyNumberFormat="1" applyFont="1" applyBorder="1" applyAlignment="1" applyProtection="1">
      <alignment/>
      <protection locked="0"/>
    </xf>
    <xf numFmtId="170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170" fontId="4" fillId="0" borderId="1" xfId="0" applyNumberFormat="1" applyFont="1" applyBorder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164" fontId="4" fillId="0" borderId="0" xfId="0" applyNumberFormat="1" applyFont="1" applyAlignment="1" applyProtection="1">
      <alignment/>
      <protection locked="0"/>
    </xf>
    <xf numFmtId="164" fontId="4" fillId="0" borderId="1" xfId="17" applyNumberFormat="1" applyFont="1" applyBorder="1" applyAlignment="1" applyProtection="1">
      <alignment/>
      <protection locked="0"/>
    </xf>
    <xf numFmtId="164" fontId="4" fillId="0" borderId="1" xfId="0" applyNumberFormat="1" applyFont="1" applyBorder="1" applyAlignment="1" applyProtection="1">
      <alignment/>
      <protection locked="0"/>
    </xf>
    <xf numFmtId="166" fontId="9" fillId="0" borderId="1" xfId="19" applyNumberFormat="1" applyFont="1" applyBorder="1" applyAlignment="1">
      <alignment/>
    </xf>
    <xf numFmtId="166" fontId="4" fillId="0" borderId="1" xfId="19" applyNumberFormat="1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10" fontId="4" fillId="0" borderId="0" xfId="19" applyNumberFormat="1" applyFont="1" applyAlignment="1" applyProtection="1">
      <alignment/>
      <protection locked="0"/>
    </xf>
    <xf numFmtId="0" fontId="8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170" fontId="4" fillId="0" borderId="1" xfId="17" applyNumberFormat="1" applyFont="1" applyBorder="1" applyAlignment="1">
      <alignment/>
    </xf>
    <xf numFmtId="0" fontId="4" fillId="0" borderId="3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9" fontId="4" fillId="0" borderId="5" xfId="19" applyFont="1" applyBorder="1" applyAlignment="1" applyProtection="1">
      <alignment/>
      <protection locked="0"/>
    </xf>
    <xf numFmtId="170" fontId="4" fillId="0" borderId="6" xfId="0" applyNumberFormat="1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9" fontId="4" fillId="0" borderId="9" xfId="19" applyFont="1" applyBorder="1" applyAlignment="1" applyProtection="1">
      <alignment/>
      <protection locked="0"/>
    </xf>
    <xf numFmtId="170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71" fontId="0" fillId="0" borderId="1" xfId="0" applyNumberFormat="1" applyBorder="1" applyAlignment="1">
      <alignment/>
    </xf>
    <xf numFmtId="0" fontId="6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D78">
      <selection activeCell="F27" sqref="F27"/>
    </sheetView>
  </sheetViews>
  <sheetFormatPr defaultColWidth="9.140625" defaultRowHeight="12.75"/>
  <cols>
    <col min="3" max="3" width="11.57421875" style="0" customWidth="1"/>
    <col min="4" max="4" width="14.57421875" style="0" customWidth="1"/>
    <col min="5" max="5" width="18.421875" style="0" customWidth="1"/>
    <col min="6" max="6" width="15.7109375" style="0" customWidth="1"/>
    <col min="7" max="7" width="15.421875" style="0" customWidth="1"/>
    <col min="8" max="8" width="26.00390625" style="0" customWidth="1"/>
    <col min="10" max="10" width="11.00390625" style="0" customWidth="1"/>
  </cols>
  <sheetData>
    <row r="1" spans="1:11" ht="18.75">
      <c r="A1" s="1"/>
      <c r="B1" s="2"/>
      <c r="C1" s="3" t="s">
        <v>0</v>
      </c>
      <c r="D1" s="4"/>
      <c r="E1" s="4"/>
      <c r="F1" s="4"/>
      <c r="G1" s="4"/>
      <c r="H1" s="4"/>
      <c r="I1" s="4"/>
      <c r="J1" s="1"/>
      <c r="K1" s="5"/>
    </row>
    <row r="2" spans="1:11" ht="18.75">
      <c r="A2" s="1"/>
      <c r="B2" s="2"/>
      <c r="C2" s="3"/>
      <c r="D2" s="4"/>
      <c r="E2" s="4"/>
      <c r="F2" s="4"/>
      <c r="G2" s="4"/>
      <c r="H2" s="4"/>
      <c r="I2" s="4"/>
      <c r="J2" s="1"/>
      <c r="K2" s="5"/>
    </row>
    <row r="3" spans="1:11" ht="15.75">
      <c r="A3" s="1"/>
      <c r="B3" s="6"/>
      <c r="C3" s="7" t="s">
        <v>1</v>
      </c>
      <c r="D3" s="8"/>
      <c r="E3" s="8"/>
      <c r="F3" s="8"/>
      <c r="G3" s="8"/>
      <c r="H3" s="8"/>
      <c r="I3" s="8"/>
      <c r="J3" s="1"/>
      <c r="K3" s="8"/>
    </row>
    <row r="4" spans="1:11" ht="12.75">
      <c r="A4" s="9" t="s">
        <v>2</v>
      </c>
      <c r="B4" s="2"/>
      <c r="C4" s="5"/>
      <c r="D4" s="5"/>
      <c r="E4" s="5"/>
      <c r="F4" s="5"/>
      <c r="G4" s="5"/>
      <c r="H4" s="10" t="s">
        <v>3</v>
      </c>
      <c r="I4" s="5"/>
      <c r="J4" s="9" t="s">
        <v>2</v>
      </c>
      <c r="K4" s="5"/>
    </row>
    <row r="5" spans="1:11" ht="50.25" customHeight="1">
      <c r="A5" s="11">
        <v>1</v>
      </c>
      <c r="B5" s="12"/>
      <c r="C5" s="13" t="s">
        <v>4</v>
      </c>
      <c r="D5" s="13" t="s">
        <v>5</v>
      </c>
      <c r="E5" s="14"/>
      <c r="F5" s="14"/>
      <c r="G5" s="15">
        <v>862042347</v>
      </c>
      <c r="H5" s="16" t="s">
        <v>6</v>
      </c>
      <c r="I5" s="13"/>
      <c r="J5" s="11">
        <v>1</v>
      </c>
      <c r="K5" s="13"/>
    </row>
    <row r="6" spans="1:11" ht="12.75">
      <c r="A6" s="1"/>
      <c r="B6" s="2"/>
      <c r="C6" s="5"/>
      <c r="D6" s="5"/>
      <c r="E6" s="17"/>
      <c r="F6" s="17"/>
      <c r="G6" s="18"/>
      <c r="H6" s="19"/>
      <c r="I6" s="5"/>
      <c r="J6" s="1"/>
      <c r="K6" s="5"/>
    </row>
    <row r="7" spans="1:11" ht="12.75">
      <c r="A7" s="1"/>
      <c r="B7" s="2"/>
      <c r="C7" s="5" t="s">
        <v>7</v>
      </c>
      <c r="D7" s="5"/>
      <c r="E7" s="17"/>
      <c r="F7" s="17"/>
      <c r="G7" s="18"/>
      <c r="H7" s="19"/>
      <c r="I7" s="5"/>
      <c r="J7" s="1"/>
      <c r="K7" s="5"/>
    </row>
    <row r="8" spans="1:11" ht="12.75">
      <c r="A8" s="1"/>
      <c r="B8" s="2"/>
      <c r="C8" s="5"/>
      <c r="D8" s="5"/>
      <c r="E8" s="17"/>
      <c r="F8" s="17"/>
      <c r="G8" s="18"/>
      <c r="H8" s="19"/>
      <c r="I8" s="5"/>
      <c r="J8" s="1"/>
      <c r="K8" s="5"/>
    </row>
    <row r="9" spans="1:11" ht="12.75">
      <c r="A9" s="1"/>
      <c r="B9" s="2"/>
      <c r="C9" s="5"/>
      <c r="D9" s="5"/>
      <c r="E9" s="17"/>
      <c r="F9" s="17"/>
      <c r="G9" s="5"/>
      <c r="H9" s="5"/>
      <c r="I9" s="5"/>
      <c r="J9" s="1"/>
      <c r="K9" s="5"/>
    </row>
    <row r="10" spans="1:11" ht="15.75">
      <c r="A10" s="1"/>
      <c r="B10" s="2"/>
      <c r="C10" s="59" t="s">
        <v>8</v>
      </c>
      <c r="D10" s="60"/>
      <c r="E10" s="60"/>
      <c r="F10" s="60"/>
      <c r="G10" s="60"/>
      <c r="H10" s="60"/>
      <c r="I10" s="5"/>
      <c r="J10" s="1"/>
      <c r="K10" s="5"/>
    </row>
    <row r="11" spans="1:11" ht="12.75">
      <c r="A11" s="1"/>
      <c r="B11" s="2"/>
      <c r="C11" s="63" t="s">
        <v>9</v>
      </c>
      <c r="D11" s="63"/>
      <c r="E11" s="63"/>
      <c r="F11" s="63"/>
      <c r="G11" s="63"/>
      <c r="H11" s="63"/>
      <c r="I11" s="5"/>
      <c r="J11" s="1"/>
      <c r="K11" s="5"/>
    </row>
    <row r="12" spans="1:11" ht="13.5">
      <c r="A12" s="1"/>
      <c r="B12" s="2"/>
      <c r="C12" s="5" t="s">
        <v>91</v>
      </c>
      <c r="D12" s="5"/>
      <c r="E12" s="17"/>
      <c r="F12" s="17"/>
      <c r="G12" s="5"/>
      <c r="H12" s="5"/>
      <c r="I12" s="5"/>
      <c r="J12" s="1"/>
      <c r="K12" s="5"/>
    </row>
    <row r="13" spans="1:11" ht="51" customHeight="1">
      <c r="A13" s="1">
        <v>2</v>
      </c>
      <c r="B13" s="2"/>
      <c r="C13" s="5" t="s">
        <v>10</v>
      </c>
      <c r="D13" s="5"/>
      <c r="E13" s="17"/>
      <c r="F13" s="17"/>
      <c r="G13" s="20">
        <v>59451205</v>
      </c>
      <c r="H13" s="16" t="s">
        <v>11</v>
      </c>
      <c r="I13" s="5"/>
      <c r="J13" s="1">
        <v>2</v>
      </c>
      <c r="K13" s="5"/>
    </row>
    <row r="14" spans="1:11" ht="50.25" customHeight="1">
      <c r="A14" s="1">
        <v>3</v>
      </c>
      <c r="B14" s="2"/>
      <c r="C14" s="5" t="s">
        <v>12</v>
      </c>
      <c r="D14" s="5"/>
      <c r="E14" s="17"/>
      <c r="F14" s="17"/>
      <c r="G14" s="20">
        <v>33082091</v>
      </c>
      <c r="H14" s="16" t="s">
        <v>11</v>
      </c>
      <c r="I14" s="5"/>
      <c r="J14" s="1">
        <v>3</v>
      </c>
      <c r="K14" s="5"/>
    </row>
    <row r="15" spans="1:11" ht="12.75">
      <c r="A15" s="1"/>
      <c r="B15" s="2"/>
      <c r="C15" s="5"/>
      <c r="D15" s="5"/>
      <c r="E15" s="17"/>
      <c r="F15" s="17"/>
      <c r="G15" s="5"/>
      <c r="H15" s="5"/>
      <c r="I15" s="5"/>
      <c r="J15" s="1"/>
      <c r="K15" s="5"/>
    </row>
    <row r="16" spans="1:11" ht="12.75">
      <c r="A16" s="1">
        <v>4</v>
      </c>
      <c r="B16" s="2"/>
      <c r="C16" s="5" t="s">
        <v>13</v>
      </c>
      <c r="D16" s="5"/>
      <c r="E16" s="17"/>
      <c r="F16" s="17"/>
      <c r="G16" s="21">
        <f>G13+G14</f>
        <v>92533296</v>
      </c>
      <c r="H16" s="22" t="s">
        <v>14</v>
      </c>
      <c r="I16" s="2"/>
      <c r="J16" s="1">
        <v>4</v>
      </c>
      <c r="K16" s="5"/>
    </row>
    <row r="17" spans="1:11" ht="12.75">
      <c r="A17" s="1"/>
      <c r="B17" s="2"/>
      <c r="C17" s="5"/>
      <c r="D17" s="5"/>
      <c r="E17" s="17"/>
      <c r="F17" s="17"/>
      <c r="G17" s="5"/>
      <c r="H17" s="5"/>
      <c r="I17" s="2"/>
      <c r="J17" s="1"/>
      <c r="K17" s="5"/>
    </row>
    <row r="18" spans="1:11" ht="49.5" customHeight="1">
      <c r="A18" s="1">
        <v>5</v>
      </c>
      <c r="B18" s="2"/>
      <c r="C18" s="5" t="s">
        <v>15</v>
      </c>
      <c r="D18" s="5"/>
      <c r="E18" s="17"/>
      <c r="F18" s="17"/>
      <c r="G18" s="20">
        <v>52044051.464961015</v>
      </c>
      <c r="H18" s="16" t="s">
        <v>16</v>
      </c>
      <c r="I18" s="2"/>
      <c r="J18" s="1">
        <v>5</v>
      </c>
      <c r="K18" s="5"/>
    </row>
    <row r="19" spans="1:11" ht="12.75">
      <c r="A19" s="1">
        <v>6</v>
      </c>
      <c r="B19" s="2"/>
      <c r="C19" s="5" t="s">
        <v>92</v>
      </c>
      <c r="D19" s="5"/>
      <c r="E19" s="17"/>
      <c r="F19" s="17"/>
      <c r="G19" s="20"/>
      <c r="H19" s="16" t="s">
        <v>93</v>
      </c>
      <c r="I19" s="2"/>
      <c r="J19" s="1">
        <v>6</v>
      </c>
      <c r="K19" s="5"/>
    </row>
    <row r="20" spans="1:11" ht="12.75">
      <c r="A20" s="1"/>
      <c r="B20" s="2"/>
      <c r="C20" s="5"/>
      <c r="D20" s="5"/>
      <c r="E20" s="17"/>
      <c r="F20" s="17"/>
      <c r="G20" s="23"/>
      <c r="H20" s="19"/>
      <c r="I20" s="5"/>
      <c r="J20" s="1"/>
      <c r="K20" s="5"/>
    </row>
    <row r="21" spans="1:11" ht="12.75">
      <c r="A21" s="1">
        <v>7</v>
      </c>
      <c r="B21" s="2"/>
      <c r="C21" s="5" t="s">
        <v>17</v>
      </c>
      <c r="D21" s="5"/>
      <c r="E21" s="17"/>
      <c r="F21" s="17"/>
      <c r="G21" s="21">
        <f>G13-G18-G19</f>
        <v>7407153.535038985</v>
      </c>
      <c r="H21" s="22" t="s">
        <v>18</v>
      </c>
      <c r="I21" s="5"/>
      <c r="J21" s="1">
        <v>7</v>
      </c>
      <c r="K21" s="5"/>
    </row>
    <row r="22" spans="1:11" ht="12.75">
      <c r="A22" s="1"/>
      <c r="B22" s="2"/>
      <c r="C22" s="5"/>
      <c r="D22" s="5"/>
      <c r="E22" s="17"/>
      <c r="F22" s="17"/>
      <c r="G22" s="5"/>
      <c r="H22" s="5"/>
      <c r="I22" s="5"/>
      <c r="J22" s="1"/>
      <c r="K22" s="5"/>
    </row>
    <row r="23" spans="1:11" ht="12.75">
      <c r="A23" s="1">
        <v>8</v>
      </c>
      <c r="B23" s="2"/>
      <c r="C23" s="5" t="s">
        <v>19</v>
      </c>
      <c r="D23" s="5"/>
      <c r="E23" s="17"/>
      <c r="F23" s="5"/>
      <c r="G23" s="21">
        <f>G14+G21</f>
        <v>40489244.535038985</v>
      </c>
      <c r="H23" s="22" t="s">
        <v>20</v>
      </c>
      <c r="I23" s="5"/>
      <c r="J23" s="1">
        <v>8</v>
      </c>
      <c r="K23" s="17"/>
    </row>
    <row r="24" spans="1:11" ht="12.75">
      <c r="A24" s="1"/>
      <c r="B24" s="2"/>
      <c r="C24" s="5"/>
      <c r="D24" s="5"/>
      <c r="E24" s="17"/>
      <c r="F24" s="5"/>
      <c r="G24" s="5"/>
      <c r="H24" s="5"/>
      <c r="I24" s="5"/>
      <c r="J24" s="1"/>
      <c r="K24" s="5"/>
    </row>
    <row r="25" spans="1:11" ht="12.75">
      <c r="A25" s="1">
        <v>9</v>
      </c>
      <c r="B25" s="2"/>
      <c r="C25" s="5" t="s">
        <v>21</v>
      </c>
      <c r="D25" s="5"/>
      <c r="E25" s="17"/>
      <c r="F25" s="17"/>
      <c r="G25" s="24">
        <f>G21/G23</f>
        <v>0.1829412630465088</v>
      </c>
      <c r="H25" s="22" t="s">
        <v>22</v>
      </c>
      <c r="I25" s="5"/>
      <c r="J25" s="1">
        <v>9</v>
      </c>
      <c r="K25" s="5"/>
    </row>
    <row r="26" spans="1:11" ht="12.75">
      <c r="A26" s="1">
        <v>10</v>
      </c>
      <c r="B26" s="2"/>
      <c r="C26" s="5" t="s">
        <v>23</v>
      </c>
      <c r="D26" s="5"/>
      <c r="E26" s="17"/>
      <c r="F26" s="17"/>
      <c r="G26" s="25">
        <f>1-G25</f>
        <v>0.8170587369534912</v>
      </c>
      <c r="H26" s="22" t="s">
        <v>24</v>
      </c>
      <c r="I26" s="5"/>
      <c r="J26" s="1">
        <v>10</v>
      </c>
      <c r="K26" s="5"/>
    </row>
    <row r="27" spans="1:11" ht="12.75">
      <c r="A27" s="1"/>
      <c r="B27" s="2"/>
      <c r="C27" s="5"/>
      <c r="D27" s="5"/>
      <c r="E27" s="17"/>
      <c r="F27" s="17"/>
      <c r="G27" s="26"/>
      <c r="H27" s="19"/>
      <c r="I27" s="5"/>
      <c r="J27" s="1"/>
      <c r="K27" s="5"/>
    </row>
    <row r="28" spans="1:11" ht="12.75">
      <c r="A28" s="1"/>
      <c r="B28" s="2"/>
      <c r="C28" s="5" t="s">
        <v>25</v>
      </c>
      <c r="D28" s="5"/>
      <c r="E28" s="17"/>
      <c r="F28" s="17"/>
      <c r="G28" s="26"/>
      <c r="H28" s="19"/>
      <c r="I28" s="5"/>
      <c r="J28" s="1"/>
      <c r="K28" s="5"/>
    </row>
    <row r="29" spans="1:11" ht="12.75">
      <c r="A29" s="1"/>
      <c r="B29" s="2"/>
      <c r="C29" s="5"/>
      <c r="D29" s="5"/>
      <c r="E29" s="17"/>
      <c r="F29" s="17"/>
      <c r="G29" s="26"/>
      <c r="H29" s="19"/>
      <c r="I29" s="5"/>
      <c r="J29" s="1"/>
      <c r="K29" s="5"/>
    </row>
    <row r="30" spans="1:11" ht="12.75">
      <c r="A30" s="1"/>
      <c r="B30" s="2"/>
      <c r="C30" s="5"/>
      <c r="D30" s="5"/>
      <c r="E30" s="17"/>
      <c r="F30" s="17"/>
      <c r="G30" s="26"/>
      <c r="H30" s="19"/>
      <c r="I30" s="5"/>
      <c r="J30" s="1"/>
      <c r="K30" s="5"/>
    </row>
    <row r="31" spans="1:11" ht="15.75">
      <c r="A31" s="1"/>
      <c r="B31" s="59" t="s">
        <v>26</v>
      </c>
      <c r="C31" s="60"/>
      <c r="D31" s="60"/>
      <c r="E31" s="60"/>
      <c r="F31" s="60"/>
      <c r="G31" s="60"/>
      <c r="H31" s="60"/>
      <c r="I31" s="5"/>
      <c r="J31" s="1"/>
      <c r="K31" s="5"/>
    </row>
    <row r="32" spans="1:11" ht="12.75">
      <c r="A32" s="1"/>
      <c r="B32" s="63" t="s">
        <v>9</v>
      </c>
      <c r="C32" s="64"/>
      <c r="D32" s="64"/>
      <c r="E32" s="64"/>
      <c r="F32" s="64"/>
      <c r="G32" s="64"/>
      <c r="H32" s="64"/>
      <c r="I32" s="27"/>
      <c r="J32" s="1"/>
      <c r="K32" s="5"/>
    </row>
    <row r="33" spans="1:11" ht="12.75">
      <c r="A33" s="1">
        <v>11</v>
      </c>
      <c r="B33" s="2"/>
      <c r="C33" s="27" t="s">
        <v>4</v>
      </c>
      <c r="D33" s="27" t="s">
        <v>27</v>
      </c>
      <c r="E33" s="2"/>
      <c r="F33" s="28"/>
      <c r="G33" s="29">
        <f>G25*G5</f>
        <v>157703115.7597568</v>
      </c>
      <c r="H33" s="22" t="s">
        <v>28</v>
      </c>
      <c r="I33" s="30"/>
      <c r="J33" s="1">
        <v>11</v>
      </c>
      <c r="K33" s="5"/>
    </row>
    <row r="34" spans="1:11" ht="12.75">
      <c r="A34" s="1">
        <v>12</v>
      </c>
      <c r="B34" s="2"/>
      <c r="C34" s="27" t="s">
        <v>4</v>
      </c>
      <c r="D34" s="27" t="s">
        <v>29</v>
      </c>
      <c r="E34" s="2"/>
      <c r="F34" s="28"/>
      <c r="G34" s="29">
        <f>G5-G33</f>
        <v>704339231.2402432</v>
      </c>
      <c r="H34" s="22" t="s">
        <v>30</v>
      </c>
      <c r="I34" s="30"/>
      <c r="J34" s="1">
        <v>12</v>
      </c>
      <c r="K34" s="5"/>
    </row>
    <row r="35" spans="1:11" ht="12.75">
      <c r="A35" s="1"/>
      <c r="B35" s="2"/>
      <c r="C35" s="5"/>
      <c r="D35" s="17"/>
      <c r="E35" s="2"/>
      <c r="F35" s="31" t="s">
        <v>31</v>
      </c>
      <c r="G35" s="32">
        <f>G33+G34</f>
        <v>862042347</v>
      </c>
      <c r="H35" s="22" t="s">
        <v>32</v>
      </c>
      <c r="I35" s="33"/>
      <c r="J35" s="1"/>
      <c r="K35" s="5"/>
    </row>
    <row r="36" spans="1:11" ht="12.75">
      <c r="A36" s="1"/>
      <c r="B36" s="2"/>
      <c r="C36" s="5"/>
      <c r="D36" s="5"/>
      <c r="E36" s="18"/>
      <c r="F36" s="5"/>
      <c r="G36" s="33"/>
      <c r="H36" s="5"/>
      <c r="I36" s="5"/>
      <c r="J36" s="1"/>
      <c r="K36" s="5"/>
    </row>
    <row r="37" spans="1:11" ht="15.75">
      <c r="A37" s="1"/>
      <c r="B37" s="59" t="s">
        <v>33</v>
      </c>
      <c r="C37" s="60"/>
      <c r="D37" s="60"/>
      <c r="E37" s="60"/>
      <c r="F37" s="60"/>
      <c r="G37" s="60"/>
      <c r="H37" s="60"/>
      <c r="I37" s="5"/>
      <c r="J37" s="1"/>
      <c r="K37" s="5"/>
    </row>
    <row r="38" spans="1:11" ht="12.75">
      <c r="A38" s="1"/>
      <c r="B38" s="2"/>
      <c r="C38" s="5"/>
      <c r="D38" s="17"/>
      <c r="E38" s="5"/>
      <c r="F38" s="5"/>
      <c r="G38" s="5"/>
      <c r="H38" s="5"/>
      <c r="I38" s="5"/>
      <c r="J38" s="1"/>
      <c r="K38" s="5"/>
    </row>
    <row r="39" spans="1:11" ht="12.75">
      <c r="A39" s="9" t="s">
        <v>2</v>
      </c>
      <c r="B39" s="2"/>
      <c r="C39" s="34" t="s">
        <v>34</v>
      </c>
      <c r="D39" s="17"/>
      <c r="E39" s="5"/>
      <c r="F39" s="5"/>
      <c r="G39" s="5"/>
      <c r="H39" s="5"/>
      <c r="I39" s="5"/>
      <c r="J39" s="9" t="s">
        <v>2</v>
      </c>
      <c r="K39" s="5"/>
    </row>
    <row r="40" spans="1:11" ht="12.75">
      <c r="A40" s="1"/>
      <c r="B40" s="2"/>
      <c r="C40" s="5"/>
      <c r="D40" s="17"/>
      <c r="E40" s="5"/>
      <c r="F40" s="5"/>
      <c r="G40" s="35"/>
      <c r="H40" s="5"/>
      <c r="I40" s="5"/>
      <c r="J40" s="1"/>
      <c r="K40" s="5"/>
    </row>
    <row r="41" spans="1:11" ht="49.5" customHeight="1">
      <c r="A41" s="1">
        <v>13</v>
      </c>
      <c r="B41" s="2"/>
      <c r="C41" s="5" t="s">
        <v>35</v>
      </c>
      <c r="D41" s="17"/>
      <c r="E41" s="5"/>
      <c r="F41" s="5"/>
      <c r="G41" s="36">
        <v>139270187.2587695</v>
      </c>
      <c r="H41" s="16" t="s">
        <v>36</v>
      </c>
      <c r="I41" s="18"/>
      <c r="J41" s="1">
        <v>13</v>
      </c>
      <c r="K41" s="5"/>
    </row>
    <row r="42" spans="1:11" ht="49.5" customHeight="1">
      <c r="A42" s="1">
        <v>14</v>
      </c>
      <c r="B42" s="2"/>
      <c r="C42" s="5" t="s">
        <v>37</v>
      </c>
      <c r="D42" s="17"/>
      <c r="E42" s="5"/>
      <c r="F42" s="5"/>
      <c r="G42" s="37">
        <v>1017982585.8781172</v>
      </c>
      <c r="H42" s="16" t="s">
        <v>36</v>
      </c>
      <c r="I42" s="18"/>
      <c r="J42" s="1">
        <v>14</v>
      </c>
      <c r="K42" s="5"/>
    </row>
    <row r="43" spans="1:11" ht="49.5" customHeight="1">
      <c r="A43" s="1">
        <v>15</v>
      </c>
      <c r="B43" s="2"/>
      <c r="C43" s="5" t="s">
        <v>38</v>
      </c>
      <c r="D43" s="17"/>
      <c r="E43" s="38">
        <v>0.085295</v>
      </c>
      <c r="F43" s="16" t="s">
        <v>39</v>
      </c>
      <c r="G43" s="37">
        <f>+G42*E43</f>
        <v>86828824.662474</v>
      </c>
      <c r="H43" s="22" t="s">
        <v>40</v>
      </c>
      <c r="I43" s="18"/>
      <c r="J43" s="1">
        <v>15</v>
      </c>
      <c r="K43" s="5"/>
    </row>
    <row r="44" spans="1:11" ht="12.75">
      <c r="A44" s="1"/>
      <c r="B44" s="2"/>
      <c r="C44" s="5"/>
      <c r="D44" s="17"/>
      <c r="E44" s="5"/>
      <c r="F44" s="5"/>
      <c r="G44" s="35"/>
      <c r="H44" s="5"/>
      <c r="I44" s="18"/>
      <c r="J44" s="1"/>
      <c r="K44" s="5"/>
    </row>
    <row r="45" spans="1:11" ht="12.75">
      <c r="A45" s="1">
        <v>16</v>
      </c>
      <c r="B45" s="2"/>
      <c r="C45" s="5" t="s">
        <v>41</v>
      </c>
      <c r="D45" s="17"/>
      <c r="E45" s="5"/>
      <c r="F45" s="5"/>
      <c r="G45" s="36">
        <f>+G41+G43</f>
        <v>226099011.92124352</v>
      </c>
      <c r="H45" s="22" t="s">
        <v>42</v>
      </c>
      <c r="I45" s="18"/>
      <c r="J45" s="1">
        <v>16</v>
      </c>
      <c r="K45" s="5"/>
    </row>
    <row r="46" spans="1:11" ht="12.75">
      <c r="A46" s="1"/>
      <c r="B46" s="2"/>
      <c r="C46" s="5"/>
      <c r="D46" s="17"/>
      <c r="E46" s="5"/>
      <c r="F46" s="5"/>
      <c r="G46" s="35"/>
      <c r="H46" s="5"/>
      <c r="I46" s="18"/>
      <c r="J46" s="1"/>
      <c r="K46" s="5"/>
    </row>
    <row r="47" spans="1:11" ht="49.5" customHeight="1">
      <c r="A47" s="1">
        <v>17</v>
      </c>
      <c r="B47" s="2"/>
      <c r="C47" s="5" t="s">
        <v>43</v>
      </c>
      <c r="D47" s="17"/>
      <c r="E47" s="5"/>
      <c r="F47" s="5"/>
      <c r="G47" s="36">
        <v>182570654.2985773</v>
      </c>
      <c r="H47" s="16" t="s">
        <v>36</v>
      </c>
      <c r="I47" s="18"/>
      <c r="J47" s="1">
        <v>17</v>
      </c>
      <c r="K47" s="5"/>
    </row>
    <row r="48" spans="1:11" ht="49.5" customHeight="1">
      <c r="A48" s="1">
        <v>18</v>
      </c>
      <c r="B48" s="2"/>
      <c r="C48" s="5" t="s">
        <v>44</v>
      </c>
      <c r="D48" s="17"/>
      <c r="E48" s="5"/>
      <c r="F48" s="5"/>
      <c r="G48" s="37">
        <v>99287530.92203149</v>
      </c>
      <c r="H48" s="16" t="s">
        <v>36</v>
      </c>
      <c r="I48" s="18"/>
      <c r="J48" s="1">
        <v>18</v>
      </c>
      <c r="K48" s="5"/>
    </row>
    <row r="49" spans="1:11" ht="49.5" customHeight="1">
      <c r="A49" s="1">
        <v>19</v>
      </c>
      <c r="B49" s="2"/>
      <c r="C49" s="5" t="s">
        <v>38</v>
      </c>
      <c r="D49" s="17"/>
      <c r="E49" s="39">
        <f>+E43</f>
        <v>0.085295</v>
      </c>
      <c r="F49" s="40" t="s">
        <v>39</v>
      </c>
      <c r="G49" s="37">
        <f>+G48*E49</f>
        <v>8468729.949994676</v>
      </c>
      <c r="H49" s="22" t="s">
        <v>45</v>
      </c>
      <c r="I49" s="18"/>
      <c r="J49" s="1">
        <v>19</v>
      </c>
      <c r="K49" s="5"/>
    </row>
    <row r="50" spans="1:11" ht="12.75">
      <c r="A50" s="1"/>
      <c r="B50" s="2"/>
      <c r="C50" s="5"/>
      <c r="D50" s="17"/>
      <c r="E50" s="5"/>
      <c r="F50" s="5"/>
      <c r="G50" s="35"/>
      <c r="H50" s="5"/>
      <c r="I50" s="18"/>
      <c r="J50" s="1"/>
      <c r="K50" s="5"/>
    </row>
    <row r="51" spans="1:11" ht="12.75">
      <c r="A51" s="1">
        <v>20</v>
      </c>
      <c r="B51" s="2"/>
      <c r="C51" s="5" t="s">
        <v>46</v>
      </c>
      <c r="D51" s="17"/>
      <c r="E51" s="5"/>
      <c r="F51" s="5"/>
      <c r="G51" s="36">
        <f>+G47+G49</f>
        <v>191039384.248572</v>
      </c>
      <c r="H51" s="22" t="s">
        <v>47</v>
      </c>
      <c r="I51" s="18"/>
      <c r="J51" s="1">
        <v>20</v>
      </c>
      <c r="K51" s="5"/>
    </row>
    <row r="52" spans="1:11" ht="12.75">
      <c r="A52" s="1"/>
      <c r="B52" s="2"/>
      <c r="C52" s="5"/>
      <c r="D52" s="17"/>
      <c r="E52" s="5"/>
      <c r="F52" s="5"/>
      <c r="G52" s="35"/>
      <c r="H52" s="5"/>
      <c r="I52" s="18"/>
      <c r="J52" s="1"/>
      <c r="K52" s="5"/>
    </row>
    <row r="53" spans="1:11" ht="12.75">
      <c r="A53" s="1">
        <v>21</v>
      </c>
      <c r="B53" s="2"/>
      <c r="C53" s="5" t="s">
        <v>48</v>
      </c>
      <c r="D53" s="17"/>
      <c r="E53" s="5"/>
      <c r="F53" s="5"/>
      <c r="G53" s="36">
        <f>+G45+G51</f>
        <v>417138396.16981554</v>
      </c>
      <c r="H53" s="22" t="s">
        <v>49</v>
      </c>
      <c r="I53" s="18"/>
      <c r="J53" s="1">
        <v>21</v>
      </c>
      <c r="K53" s="5"/>
    </row>
    <row r="54" spans="1:11" ht="12.75">
      <c r="A54" s="1"/>
      <c r="B54" s="2"/>
      <c r="C54" s="5"/>
      <c r="D54" s="17"/>
      <c r="E54" s="5"/>
      <c r="F54" s="5"/>
      <c r="G54" s="35"/>
      <c r="H54" s="5"/>
      <c r="I54" s="18"/>
      <c r="J54" s="1"/>
      <c r="K54" s="5"/>
    </row>
    <row r="55" spans="1:11" ht="12.75">
      <c r="A55" s="1">
        <v>22</v>
      </c>
      <c r="B55" s="2"/>
      <c r="C55" s="27" t="s">
        <v>50</v>
      </c>
      <c r="D55" s="17"/>
      <c r="E55" s="5"/>
      <c r="F55" s="31" t="s">
        <v>51</v>
      </c>
      <c r="G55" s="24">
        <f>+G45/G53</f>
        <v>0.5420239757291473</v>
      </c>
      <c r="H55" s="22" t="s">
        <v>52</v>
      </c>
      <c r="I55" s="18"/>
      <c r="J55" s="1">
        <v>22</v>
      </c>
      <c r="K55" s="5"/>
    </row>
    <row r="56" spans="1:11" ht="12.75">
      <c r="A56" s="1">
        <v>23</v>
      </c>
      <c r="B56" s="2"/>
      <c r="C56" s="27" t="s">
        <v>53</v>
      </c>
      <c r="D56" s="17"/>
      <c r="E56" s="5"/>
      <c r="F56" s="31" t="s">
        <v>54</v>
      </c>
      <c r="G56" s="24">
        <f>+G51/G53</f>
        <v>0.45797602427085266</v>
      </c>
      <c r="H56" s="22" t="s">
        <v>55</v>
      </c>
      <c r="I56" s="5"/>
      <c r="J56" s="1">
        <v>23</v>
      </c>
      <c r="K56" s="5"/>
    </row>
    <row r="57" spans="1:11" ht="12.75">
      <c r="A57" s="1"/>
      <c r="B57" s="2"/>
      <c r="C57" s="5"/>
      <c r="D57" s="17"/>
      <c r="E57" s="5"/>
      <c r="F57" s="5"/>
      <c r="G57" s="5"/>
      <c r="H57" s="5"/>
      <c r="I57" s="41"/>
      <c r="J57" s="1"/>
      <c r="K57" s="5"/>
    </row>
    <row r="58" spans="1:11" ht="12.75">
      <c r="A58" s="1"/>
      <c r="B58" s="2"/>
      <c r="C58" s="34" t="s">
        <v>56</v>
      </c>
      <c r="D58" s="17"/>
      <c r="E58" s="5"/>
      <c r="F58" s="17"/>
      <c r="G58" s="17"/>
      <c r="H58" s="17"/>
      <c r="I58" s="41"/>
      <c r="J58" s="1"/>
      <c r="K58" s="5"/>
    </row>
    <row r="59" spans="1:11" ht="12.75">
      <c r="A59" s="1"/>
      <c r="B59" s="2"/>
      <c r="C59" s="5"/>
      <c r="D59" s="17"/>
      <c r="E59" s="5"/>
      <c r="F59" s="17"/>
      <c r="G59" s="17"/>
      <c r="H59" s="17"/>
      <c r="I59" s="5"/>
      <c r="J59" s="1"/>
      <c r="K59" s="5"/>
    </row>
    <row r="60" spans="1:11" ht="49.5" customHeight="1">
      <c r="A60" s="1">
        <v>24</v>
      </c>
      <c r="B60" s="2"/>
      <c r="C60" s="5" t="s">
        <v>57</v>
      </c>
      <c r="D60" s="17"/>
      <c r="E60" s="5"/>
      <c r="F60" s="31" t="s">
        <v>58</v>
      </c>
      <c r="G60" s="29">
        <v>817094390.6462862</v>
      </c>
      <c r="H60" s="16" t="s">
        <v>59</v>
      </c>
      <c r="I60" s="5"/>
      <c r="J60" s="1">
        <v>24</v>
      </c>
      <c r="K60" s="5"/>
    </row>
    <row r="61" spans="1:11" ht="49.5" customHeight="1">
      <c r="A61" s="1">
        <v>25</v>
      </c>
      <c r="B61" s="2"/>
      <c r="C61" s="5"/>
      <c r="D61" s="5"/>
      <c r="E61" s="5"/>
      <c r="F61" s="31" t="s">
        <v>60</v>
      </c>
      <c r="G61" s="29">
        <v>121347197.42809784</v>
      </c>
      <c r="H61" s="16" t="s">
        <v>59</v>
      </c>
      <c r="I61" s="5"/>
      <c r="J61" s="1">
        <v>25</v>
      </c>
      <c r="K61" s="5"/>
    </row>
    <row r="62" spans="1:11" ht="12.75">
      <c r="A62" s="1"/>
      <c r="B62" s="2"/>
      <c r="C62" s="5"/>
      <c r="D62" s="17"/>
      <c r="E62" s="17"/>
      <c r="F62" s="5"/>
      <c r="G62" s="5"/>
      <c r="H62" s="19"/>
      <c r="I62" s="5"/>
      <c r="J62" s="1"/>
      <c r="K62" s="5"/>
    </row>
    <row r="63" spans="1:11" ht="12.75">
      <c r="A63" s="1">
        <v>26</v>
      </c>
      <c r="B63" s="2"/>
      <c r="C63" s="5"/>
      <c r="D63" s="17"/>
      <c r="E63" s="17"/>
      <c r="F63" s="31" t="s">
        <v>31</v>
      </c>
      <c r="G63" s="32">
        <f>G60+G61</f>
        <v>938441588.0743841</v>
      </c>
      <c r="H63" s="22" t="s">
        <v>61</v>
      </c>
      <c r="I63" s="5"/>
      <c r="J63" s="1">
        <v>26</v>
      </c>
      <c r="K63" s="5"/>
    </row>
    <row r="64" spans="1:11" ht="12.75">
      <c r="A64" s="1"/>
      <c r="B64" s="2"/>
      <c r="C64" s="5"/>
      <c r="D64" s="17"/>
      <c r="E64" s="17"/>
      <c r="F64" s="5"/>
      <c r="G64" s="5"/>
      <c r="H64" s="19"/>
      <c r="I64" s="5"/>
      <c r="J64" s="1"/>
      <c r="K64" s="5"/>
    </row>
    <row r="65" spans="1:11" ht="12.75">
      <c r="A65" s="1">
        <v>27</v>
      </c>
      <c r="B65" s="2"/>
      <c r="C65" s="27" t="s">
        <v>62</v>
      </c>
      <c r="D65" s="17"/>
      <c r="E65" s="17"/>
      <c r="F65" s="31" t="s">
        <v>51</v>
      </c>
      <c r="G65" s="24">
        <f>G60/G63</f>
        <v>0.870692860407973</v>
      </c>
      <c r="H65" s="22" t="s">
        <v>63</v>
      </c>
      <c r="I65" s="5"/>
      <c r="J65" s="1">
        <v>27</v>
      </c>
      <c r="K65" s="5"/>
    </row>
    <row r="66" spans="1:11" ht="12.75">
      <c r="A66" s="1">
        <v>28</v>
      </c>
      <c r="B66" s="2"/>
      <c r="C66" s="27" t="s">
        <v>64</v>
      </c>
      <c r="D66" s="17"/>
      <c r="E66" s="17"/>
      <c r="F66" s="31" t="s">
        <v>54</v>
      </c>
      <c r="G66" s="24">
        <f>1-G65</f>
        <v>0.129307139592027</v>
      </c>
      <c r="H66" s="22" t="s">
        <v>65</v>
      </c>
      <c r="I66" s="5"/>
      <c r="J66" s="1">
        <v>28</v>
      </c>
      <c r="K66" s="5"/>
    </row>
    <row r="67" spans="1:11" ht="12.75">
      <c r="A67" s="1"/>
      <c r="B67" s="2"/>
      <c r="C67" s="5"/>
      <c r="D67" s="17"/>
      <c r="E67" s="17"/>
      <c r="F67" s="17"/>
      <c r="G67" s="5"/>
      <c r="H67" s="5"/>
      <c r="I67" s="5"/>
      <c r="J67" s="1"/>
      <c r="K67" s="5"/>
    </row>
    <row r="68" spans="1:11" ht="12.75">
      <c r="A68" s="1"/>
      <c r="B68" s="2"/>
      <c r="C68" s="5" t="s">
        <v>66</v>
      </c>
      <c r="D68" s="5"/>
      <c r="E68" s="41"/>
      <c r="F68" s="5"/>
      <c r="G68" s="5"/>
      <c r="H68" s="5"/>
      <c r="I68" s="5"/>
      <c r="J68" s="1"/>
      <c r="K68" s="5"/>
    </row>
    <row r="69" spans="1:11" ht="12.75">
      <c r="A69" s="1"/>
      <c r="B69" s="2"/>
      <c r="C69" s="5"/>
      <c r="D69" s="5"/>
      <c r="E69" s="41"/>
      <c r="F69" s="5"/>
      <c r="G69" s="5"/>
      <c r="H69" s="5"/>
      <c r="I69" s="5"/>
      <c r="J69" s="1"/>
      <c r="K69" s="5"/>
    </row>
    <row r="70" spans="1:11" ht="12.75">
      <c r="A70" s="1"/>
      <c r="B70" s="2"/>
      <c r="C70" s="17"/>
      <c r="D70" s="17"/>
      <c r="E70" s="17"/>
      <c r="F70" s="17"/>
      <c r="G70" s="17"/>
      <c r="H70" s="17"/>
      <c r="I70" s="17"/>
      <c r="J70" s="1"/>
      <c r="K70" s="17"/>
    </row>
    <row r="71" spans="1:11" ht="15.75">
      <c r="A71" s="59" t="s">
        <v>67</v>
      </c>
      <c r="B71" s="60"/>
      <c r="C71" s="60"/>
      <c r="D71" s="60"/>
      <c r="E71" s="60"/>
      <c r="F71" s="60"/>
      <c r="G71" s="60"/>
      <c r="H71" s="60"/>
      <c r="I71" s="5"/>
      <c r="J71" s="1"/>
      <c r="K71" s="5"/>
    </row>
    <row r="72" spans="1:11" ht="15.75">
      <c r="A72" s="61" t="s">
        <v>68</v>
      </c>
      <c r="B72" s="62"/>
      <c r="C72" s="62"/>
      <c r="D72" s="62"/>
      <c r="E72" s="62"/>
      <c r="F72" s="62"/>
      <c r="G72" s="62"/>
      <c r="H72" s="62"/>
      <c r="I72" s="5"/>
      <c r="J72" s="1"/>
      <c r="K72" s="5"/>
    </row>
    <row r="73" spans="1:11" ht="12.75">
      <c r="A73" s="1"/>
      <c r="B73" s="2"/>
      <c r="C73" s="5"/>
      <c r="D73" s="5"/>
      <c r="E73" s="17"/>
      <c r="F73" s="42"/>
      <c r="G73" s="27"/>
      <c r="H73" s="27"/>
      <c r="I73" s="27"/>
      <c r="J73" s="1"/>
      <c r="K73" s="5"/>
    </row>
    <row r="74" spans="1:11" ht="12.75">
      <c r="A74" s="1">
        <v>29</v>
      </c>
      <c r="B74" s="2"/>
      <c r="C74" s="27" t="s">
        <v>4</v>
      </c>
      <c r="D74" s="27" t="s">
        <v>50</v>
      </c>
      <c r="E74" s="2"/>
      <c r="F74" s="28"/>
      <c r="G74" s="29">
        <f>+G33*G55</f>
        <v>85478869.78897732</v>
      </c>
      <c r="H74" s="22" t="s">
        <v>69</v>
      </c>
      <c r="I74" s="30"/>
      <c r="J74" s="1">
        <v>29</v>
      </c>
      <c r="K74" s="5"/>
    </row>
    <row r="75" spans="1:11" ht="12.75">
      <c r="A75" s="1">
        <v>30</v>
      </c>
      <c r="B75" s="2"/>
      <c r="C75" s="27" t="s">
        <v>4</v>
      </c>
      <c r="D75" s="27" t="s">
        <v>53</v>
      </c>
      <c r="E75" s="2"/>
      <c r="F75" s="28"/>
      <c r="G75" s="29">
        <f>+G33*G56</f>
        <v>72224245.97077946</v>
      </c>
      <c r="H75" s="22" t="s">
        <v>70</v>
      </c>
      <c r="I75" s="30"/>
      <c r="J75" s="1">
        <v>30</v>
      </c>
      <c r="K75" s="5"/>
    </row>
    <row r="76" spans="1:11" ht="12.75">
      <c r="A76" s="1">
        <v>31</v>
      </c>
      <c r="B76" s="2"/>
      <c r="C76" s="27" t="s">
        <v>4</v>
      </c>
      <c r="D76" s="27" t="s">
        <v>71</v>
      </c>
      <c r="E76" s="2"/>
      <c r="F76" s="31" t="s">
        <v>31</v>
      </c>
      <c r="G76" s="32">
        <f>G74+G75</f>
        <v>157703115.7597568</v>
      </c>
      <c r="H76" s="43" t="s">
        <v>72</v>
      </c>
      <c r="I76" s="33"/>
      <c r="J76" s="1">
        <v>31</v>
      </c>
      <c r="K76" s="5"/>
    </row>
    <row r="77" spans="1:11" ht="12.75">
      <c r="A77" s="1"/>
      <c r="B77" s="2"/>
      <c r="C77" s="5"/>
      <c r="D77" s="17"/>
      <c r="E77" s="17"/>
      <c r="F77" s="17"/>
      <c r="G77" s="17"/>
      <c r="H77" s="17"/>
      <c r="I77" s="17"/>
      <c r="J77" s="1"/>
      <c r="K77" s="17"/>
    </row>
    <row r="78" spans="1:11" ht="12.75">
      <c r="A78" s="1"/>
      <c r="B78" s="2"/>
      <c r="C78" s="5"/>
      <c r="D78" s="17"/>
      <c r="E78" s="17"/>
      <c r="F78" s="17"/>
      <c r="G78" s="17"/>
      <c r="H78" s="17"/>
      <c r="I78" s="17"/>
      <c r="J78" s="1"/>
      <c r="K78" s="17"/>
    </row>
    <row r="79" spans="1:11" ht="15.75">
      <c r="A79" s="59" t="s">
        <v>73</v>
      </c>
      <c r="B79" s="60"/>
      <c r="C79" s="60"/>
      <c r="D79" s="60"/>
      <c r="E79" s="60"/>
      <c r="F79" s="60"/>
      <c r="G79" s="60"/>
      <c r="H79" s="60"/>
      <c r="I79" s="17"/>
      <c r="J79" s="1"/>
      <c r="K79" s="17"/>
    </row>
    <row r="80" spans="1:11" ht="12.75">
      <c r="A80" s="63" t="s">
        <v>74</v>
      </c>
      <c r="B80" s="60"/>
      <c r="C80" s="60"/>
      <c r="D80" s="60"/>
      <c r="E80" s="60"/>
      <c r="F80" s="60"/>
      <c r="G80" s="60"/>
      <c r="H80" s="60"/>
      <c r="I80" s="17"/>
      <c r="J80" s="1"/>
      <c r="K80" s="17"/>
    </row>
    <row r="81" spans="1:11" ht="12.75">
      <c r="A81" s="1">
        <v>32</v>
      </c>
      <c r="B81" s="2"/>
      <c r="C81" s="27" t="s">
        <v>4</v>
      </c>
      <c r="D81" s="27" t="s">
        <v>62</v>
      </c>
      <c r="E81" s="17"/>
      <c r="F81" s="17"/>
      <c r="G81" s="44">
        <f>+G34*G65</f>
        <v>613263139.9461201</v>
      </c>
      <c r="H81" s="43" t="s">
        <v>75</v>
      </c>
      <c r="I81" s="17"/>
      <c r="J81" s="1">
        <v>32</v>
      </c>
      <c r="K81" s="17"/>
    </row>
    <row r="82" spans="1:11" ht="12.75">
      <c r="A82" s="1">
        <v>33</v>
      </c>
      <c r="B82" s="2"/>
      <c r="C82" s="27" t="s">
        <v>4</v>
      </c>
      <c r="D82" s="27" t="s">
        <v>64</v>
      </c>
      <c r="E82" s="17"/>
      <c r="F82" s="17"/>
      <c r="G82" s="44">
        <f>+G34*G66</f>
        <v>91076091.29412311</v>
      </c>
      <c r="H82" s="43" t="s">
        <v>76</v>
      </c>
      <c r="I82" s="17"/>
      <c r="J82" s="1">
        <v>33</v>
      </c>
      <c r="K82" s="17"/>
    </row>
    <row r="83" spans="1:11" ht="12.75">
      <c r="A83" s="1">
        <v>34</v>
      </c>
      <c r="B83" s="2"/>
      <c r="C83" s="27" t="s">
        <v>4</v>
      </c>
      <c r="D83" s="27" t="s">
        <v>77</v>
      </c>
      <c r="E83" s="17"/>
      <c r="F83" s="31" t="s">
        <v>31</v>
      </c>
      <c r="G83" s="32">
        <f>G81+G82</f>
        <v>704339231.2402432</v>
      </c>
      <c r="H83" s="43" t="s">
        <v>78</v>
      </c>
      <c r="I83" s="17"/>
      <c r="J83" s="1">
        <v>34</v>
      </c>
      <c r="K83" s="17"/>
    </row>
    <row r="84" spans="1:11" ht="12.75">
      <c r="A84" s="1"/>
      <c r="B84" s="2"/>
      <c r="C84" s="5"/>
      <c r="D84" s="17"/>
      <c r="E84" s="17"/>
      <c r="F84" s="17"/>
      <c r="G84" s="17"/>
      <c r="H84" s="17"/>
      <c r="I84" s="17"/>
      <c r="J84" s="1"/>
      <c r="K84" s="17"/>
    </row>
    <row r="85" spans="1:11" ht="12.75">
      <c r="A85" s="1"/>
      <c r="B85" s="2"/>
      <c r="C85" s="5"/>
      <c r="D85" s="17"/>
      <c r="E85" s="17"/>
      <c r="F85" s="17"/>
      <c r="G85" s="17"/>
      <c r="H85" s="17"/>
      <c r="I85" s="17"/>
      <c r="J85" s="1"/>
      <c r="K85" s="17"/>
    </row>
    <row r="86" spans="1:11" ht="15.75">
      <c r="A86" s="59" t="s">
        <v>79</v>
      </c>
      <c r="B86" s="60"/>
      <c r="C86" s="60"/>
      <c r="D86" s="60"/>
      <c r="E86" s="60"/>
      <c r="F86" s="60"/>
      <c r="G86" s="60"/>
      <c r="H86" s="60"/>
      <c r="I86" s="17"/>
      <c r="J86" s="1"/>
      <c r="K86" s="17"/>
    </row>
    <row r="87" spans="1:11" ht="13.5" thickBot="1">
      <c r="A87" s="1"/>
      <c r="B87" s="2"/>
      <c r="C87" s="5"/>
      <c r="D87" s="5"/>
      <c r="E87" s="5"/>
      <c r="F87" s="5"/>
      <c r="G87" s="5"/>
      <c r="H87" s="5"/>
      <c r="I87" s="5"/>
      <c r="J87" s="1"/>
      <c r="K87" s="5"/>
    </row>
    <row r="88" spans="1:11" ht="12.75">
      <c r="A88" s="1">
        <v>35</v>
      </c>
      <c r="B88" s="2"/>
      <c r="C88" s="45" t="s">
        <v>4</v>
      </c>
      <c r="D88" s="46" t="s">
        <v>80</v>
      </c>
      <c r="E88" s="46"/>
      <c r="F88" s="47">
        <f>+G88/G$5</f>
        <v>0.8105657595207413</v>
      </c>
      <c r="G88" s="48">
        <f>+G74+G81</f>
        <v>698742009.7350974</v>
      </c>
      <c r="H88" s="49" t="s">
        <v>81</v>
      </c>
      <c r="I88" s="5"/>
      <c r="J88" s="1">
        <v>35</v>
      </c>
      <c r="K88" s="5"/>
    </row>
    <row r="89" spans="1:11" ht="13.5" thickBot="1">
      <c r="A89" s="1">
        <v>36</v>
      </c>
      <c r="B89" s="2"/>
      <c r="C89" s="50" t="s">
        <v>4</v>
      </c>
      <c r="D89" s="51" t="s">
        <v>82</v>
      </c>
      <c r="E89" s="51"/>
      <c r="F89" s="52">
        <f>+G89/G$5</f>
        <v>0.18943424047925872</v>
      </c>
      <c r="G89" s="53">
        <f>+G75+G82</f>
        <v>163300337.2649026</v>
      </c>
      <c r="H89" s="54" t="s">
        <v>83</v>
      </c>
      <c r="I89" s="5"/>
      <c r="J89" s="1">
        <v>36</v>
      </c>
      <c r="K89" s="5"/>
    </row>
    <row r="92" spans="3:7" ht="12.75">
      <c r="C92" s="65" t="s">
        <v>84</v>
      </c>
      <c r="D92" s="66"/>
      <c r="E92" s="66"/>
      <c r="F92" s="66"/>
      <c r="G92" s="67"/>
    </row>
    <row r="94" spans="6:7" ht="12.75">
      <c r="F94" s="55" t="s">
        <v>85</v>
      </c>
      <c r="G94" s="55" t="s">
        <v>86</v>
      </c>
    </row>
    <row r="95" spans="3:7" ht="12.75">
      <c r="C95" s="55" t="s">
        <v>87</v>
      </c>
      <c r="D95" s="55" t="s">
        <v>58</v>
      </c>
      <c r="E95" s="56">
        <v>750574117</v>
      </c>
      <c r="F95" s="57">
        <v>0.75</v>
      </c>
      <c r="G95" s="58">
        <f>E95*F95</f>
        <v>562930587.75</v>
      </c>
    </row>
    <row r="96" spans="3:7" ht="12.75">
      <c r="C96" s="55" t="s">
        <v>88</v>
      </c>
      <c r="D96" s="55" t="s">
        <v>60</v>
      </c>
      <c r="E96" s="56">
        <v>111468230</v>
      </c>
      <c r="F96" s="57">
        <v>0</v>
      </c>
      <c r="G96" s="58">
        <f>E96*F96</f>
        <v>0</v>
      </c>
    </row>
    <row r="97" spans="3:7" ht="12.75">
      <c r="C97" s="55" t="s">
        <v>31</v>
      </c>
      <c r="D97" s="55"/>
      <c r="E97" s="56">
        <v>862042347</v>
      </c>
      <c r="F97" s="57">
        <f>G97/E97</f>
        <v>0.6530196453910402</v>
      </c>
      <c r="G97" s="58">
        <f>SUM(G95:G96)</f>
        <v>562930587.75</v>
      </c>
    </row>
    <row r="99" spans="3:7" ht="12.75">
      <c r="C99" s="65" t="s">
        <v>89</v>
      </c>
      <c r="D99" s="66"/>
      <c r="E99" s="66"/>
      <c r="F99" s="66"/>
      <c r="G99" s="67"/>
    </row>
    <row r="101" spans="6:7" ht="12.75">
      <c r="F101" s="55" t="s">
        <v>90</v>
      </c>
      <c r="G101" s="55" t="s">
        <v>86</v>
      </c>
    </row>
    <row r="102" spans="3:7" ht="12.75">
      <c r="C102" s="55" t="s">
        <v>87</v>
      </c>
      <c r="D102" s="55" t="s">
        <v>58</v>
      </c>
      <c r="E102" s="56">
        <f>G88</f>
        <v>698742009.7350974</v>
      </c>
      <c r="F102" s="57">
        <v>0.75</v>
      </c>
      <c r="G102" s="56">
        <f>E102*F102</f>
        <v>524056507.30132306</v>
      </c>
    </row>
    <row r="103" spans="3:7" ht="12.75">
      <c r="C103" s="55" t="s">
        <v>88</v>
      </c>
      <c r="D103" s="55" t="s">
        <v>60</v>
      </c>
      <c r="E103" s="56">
        <f>G89</f>
        <v>163300337.2649026</v>
      </c>
      <c r="F103" s="57">
        <v>0</v>
      </c>
      <c r="G103" s="58">
        <f>E103*F103</f>
        <v>0</v>
      </c>
    </row>
    <row r="104" spans="3:7" ht="12.75">
      <c r="C104" s="55" t="s">
        <v>31</v>
      </c>
      <c r="D104" s="55"/>
      <c r="E104" s="56">
        <f>SUM(E102:E103)</f>
        <v>862042347</v>
      </c>
      <c r="F104" s="57">
        <f>G104/E104</f>
        <v>0.6079243196405559</v>
      </c>
      <c r="G104" s="56">
        <f>SUM(G102:G103)</f>
        <v>524056507.30132306</v>
      </c>
    </row>
  </sheetData>
  <mergeCells count="12">
    <mergeCell ref="A80:H80"/>
    <mergeCell ref="A86:H86"/>
    <mergeCell ref="C92:G92"/>
    <mergeCell ref="C99:G99"/>
    <mergeCell ref="C10:H10"/>
    <mergeCell ref="C11:H11"/>
    <mergeCell ref="B31:H31"/>
    <mergeCell ref="B32:H32"/>
    <mergeCell ref="B37:H37"/>
    <mergeCell ref="A71:H71"/>
    <mergeCell ref="A72:H72"/>
    <mergeCell ref="A79:H79"/>
  </mergeCells>
  <printOptions/>
  <pageMargins left="0.28" right="0.2" top="1.05" bottom="0.56" header="0.5" footer="0.5"/>
  <pageSetup horizontalDpi="600" verticalDpi="600" orientation="portrait" scale="70" r:id="rId3"/>
  <headerFooter alignWithMargins="0">
    <oddHeader>&amp;LDPU Exhibit 11 R.1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 Townsend</dc:creator>
  <cp:keywords/>
  <dc:description/>
  <cp:lastModifiedBy>Janna Nelson</cp:lastModifiedBy>
  <cp:lastPrinted>2001-08-30T20:19:58Z</cp:lastPrinted>
  <dcterms:created xsi:type="dcterms:W3CDTF">2001-08-27T22:34:59Z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