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<sst xmlns="http://schemas.openxmlformats.org/spreadsheetml/2006/main" count="33" uniqueCount="33">
  <si>
    <t>Long</t>
  </si>
  <si>
    <t>PPL</t>
  </si>
  <si>
    <t>DPU/CCS ($13.7 million) Adjustment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</si>
  <si>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</si>
  <si>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</si>
  <si>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</si>
  <si>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</si>
  <si>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</si>
  <si>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</si>
  <si>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</si>
  <si>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</si>
  <si>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</si>
  <si>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</si>
  <si>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</si>
  <si>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</si>
  <si>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UPL</t>
  </si>
  <si>
    <t>Short</t>
  </si>
  <si>
    <t>Sales</t>
  </si>
  <si>
    <t>Purchases</t>
  </si>
  <si>
    <t>Positions (MWH)</t>
  </si>
  <si>
    <t>Market Prices ($/MWh)</t>
  </si>
  <si>
    <t>Annual</t>
  </si>
  <si>
    <t>Commission Ordered NPC</t>
  </si>
  <si>
    <t>Gadsby Generation (MWh)</t>
  </si>
  <si>
    <t>Differences</t>
  </si>
  <si>
    <t>Total Net Expenses</t>
  </si>
  <si>
    <t>Value of the Positions ($)</t>
  </si>
  <si>
    <t>Other Thermal (MWh)</t>
  </si>
  <si>
    <t>Value of the Position - most economical ($)</t>
  </si>
  <si>
    <t>Original Positions (MWh)</t>
  </si>
  <si>
    <t>Max</t>
  </si>
  <si>
    <t>Min</t>
  </si>
  <si>
    <t>Impact of Market Prices on System Integration Adjustment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</si>
</sst>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4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9.140625" defaultRowHeight="12"/>
  <cols>
    <col min="1" max="1" width="5.421875" style="0" customWidth="1"/>
    <col min="2" max="2" width="7.421875" style="1" customWidth="1"/>
    <col min="3" max="3" width="5.28125" style="0" customWidth="1"/>
    <col min="4" max="4" width="13.28125" style="4" customWidth="1"/>
    <col min="5" max="5" width="5.7109375" style="3" customWidth="1"/>
    <col min="6" max="6" width="12.28125" style="7" bestFit="1" customWidth="1"/>
    <col min="7" max="8" width="10.8515625" style="0" bestFit="1" customWidth="1"/>
    <col min="9" max="9" width="10.7109375" style="0" bestFit="1" customWidth="1"/>
    <col min="10" max="10" width="10.140625" style="0" bestFit="1" customWidth="1"/>
    <col min="11" max="11" width="10.8515625" style="0" bestFit="1" customWidth="1"/>
    <col min="12" max="12" width="11.28125" style="0" bestFit="1" customWidth="1"/>
    <col min="13" max="13" width="11.8515625" style="0" bestFit="1" customWidth="1"/>
    <col min="14" max="14" width="11.00390625" style="0" bestFit="1" customWidth="1"/>
    <col min="15" max="15" width="11.28125" style="0" bestFit="1" customWidth="1"/>
    <col min="16" max="16" width="10.140625" style="0" bestFit="1" customWidth="1"/>
    <col min="17" max="17" width="10.00390625" style="0" bestFit="1" customWidth="1"/>
    <col min="18" max="18" width="10.7109375" style="0" bestFit="1" customWidth="1"/>
  </cols>
  <sheetData>
    <row r="1" ht="12">
      <c r="A1" s="1" t="s">
        <v>32</v>
      </c>
    </row>
    <row r="3" spans="6:18" s="2" customFormat="1" ht="12">
      <c r="F3" s="2" t="s">
        <v>21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</row>
    <row r="4" s="2" customFormat="1" ht="12"/>
    <row r="5" ht="12">
      <c r="B5" s="1" t="s">
        <v>2</v>
      </c>
    </row>
    <row r="6" spans="3:18" ht="12">
      <c r="C6" t="s">
        <v>23</v>
      </c>
      <c r="F6" s="8">
        <f>SUM(G6:R6)</f>
        <v>688362.1835914892</v>
      </c>
      <c r="G6" s="5">
        <v>15206.473531914893</v>
      </c>
      <c r="H6" s="5">
        <v>111432.38399999999</v>
      </c>
      <c r="I6" s="5">
        <v>118921.21599999999</v>
      </c>
      <c r="J6" s="5">
        <v>14585.304102127657</v>
      </c>
      <c r="K6" s="5">
        <v>14862.34263829787</v>
      </c>
      <c r="L6" s="5">
        <v>115274.88</v>
      </c>
      <c r="M6" s="5">
        <v>119117.376</v>
      </c>
      <c r="N6" s="5">
        <v>119117.376</v>
      </c>
      <c r="O6" s="5">
        <v>14715.942127659573</v>
      </c>
      <c r="P6" s="5">
        <v>15206.473531914893</v>
      </c>
      <c r="Q6" s="5">
        <v>14715.942127659573</v>
      </c>
      <c r="R6" s="5">
        <v>15206.473531914893</v>
      </c>
    </row>
    <row r="7" spans="3:18" ht="12">
      <c r="C7" t="s">
        <v>27</v>
      </c>
      <c r="F7" s="8">
        <f>SUM(G7:R7)</f>
        <v>48664687.99102323</v>
      </c>
      <c r="G7" s="5">
        <v>4315704.9332020795</v>
      </c>
      <c r="H7" s="5">
        <v>3953661.7205274203</v>
      </c>
      <c r="I7" s="5">
        <v>4248286.52330208</v>
      </c>
      <c r="J7" s="5">
        <v>4197464.2112848</v>
      </c>
      <c r="K7" s="5">
        <v>3589195.9037848</v>
      </c>
      <c r="L7" s="5">
        <v>3560522.14964332</v>
      </c>
      <c r="M7" s="5">
        <v>4139688.51449808</v>
      </c>
      <c r="N7" s="5">
        <v>4204046.90420208</v>
      </c>
      <c r="O7" s="5">
        <v>3849896.254224</v>
      </c>
      <c r="P7" s="5">
        <v>4168280.63720208</v>
      </c>
      <c r="Q7" s="5">
        <v>4063333.8339504</v>
      </c>
      <c r="R7" s="5">
        <v>4374606.40520208</v>
      </c>
    </row>
    <row r="9" ht="12">
      <c r="C9" t="s">
        <v>19</v>
      </c>
    </row>
    <row r="10" spans="4:18" ht="12">
      <c r="D10" s="4" t="s">
        <v>0</v>
      </c>
      <c r="E10" s="3" t="s">
        <v>1</v>
      </c>
      <c r="F10" s="8">
        <f>SUM(G10:R10)</f>
        <v>823531.5368169216</v>
      </c>
      <c r="G10" s="5">
        <v>283.6479688267508</v>
      </c>
      <c r="H10" s="5">
        <v>12217.122491391165</v>
      </c>
      <c r="I10" s="5">
        <v>2560.506910503905</v>
      </c>
      <c r="J10" s="5">
        <v>8387.239666482183</v>
      </c>
      <c r="K10" s="5">
        <v>248864.4905941071</v>
      </c>
      <c r="L10" s="5">
        <v>123309.99079645379</v>
      </c>
      <c r="M10" s="5">
        <v>293612.28298929933</v>
      </c>
      <c r="N10" s="5">
        <v>134296.25539985736</v>
      </c>
      <c r="O10" s="5">
        <v>0</v>
      </c>
      <c r="P10" s="5">
        <v>0</v>
      </c>
      <c r="Q10" s="5">
        <v>0</v>
      </c>
      <c r="R10" s="5">
        <v>0</v>
      </c>
    </row>
    <row r="11" spans="5:18" ht="12">
      <c r="E11" s="3" t="s">
        <v>15</v>
      </c>
      <c r="F11" s="8">
        <f>SUM(G11:R11)</f>
        <v>171243.91015818104</v>
      </c>
      <c r="G11" s="5">
        <v>0</v>
      </c>
      <c r="H11" s="5">
        <v>0</v>
      </c>
      <c r="I11" s="5">
        <v>97341.87748000908</v>
      </c>
      <c r="J11" s="5">
        <v>73902.03267817198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3" spans="4:18" ht="12">
      <c r="D13" s="4" t="s">
        <v>16</v>
      </c>
      <c r="E13" s="3" t="str">
        <f>E10</f>
        <v>PPL</v>
      </c>
      <c r="F13" s="8">
        <f>SUM(G13:R13)</f>
        <v>913803.8563178428</v>
      </c>
      <c r="G13" s="5">
        <v>147032.42530913805</v>
      </c>
      <c r="H13" s="5">
        <v>36689.55745638949</v>
      </c>
      <c r="I13" s="5">
        <v>98467.04615644504</v>
      </c>
      <c r="J13" s="5">
        <v>68849.54647791722</v>
      </c>
      <c r="K13" s="5">
        <v>0</v>
      </c>
      <c r="L13" s="5">
        <v>0</v>
      </c>
      <c r="M13" s="5">
        <v>0</v>
      </c>
      <c r="N13" s="5">
        <v>0</v>
      </c>
      <c r="O13" s="5">
        <v>90797.26393609264</v>
      </c>
      <c r="P13" s="5">
        <v>202717.8022813092</v>
      </c>
      <c r="Q13" s="5">
        <v>160248.71784273454</v>
      </c>
      <c r="R13" s="5">
        <v>109001.49685781664</v>
      </c>
    </row>
    <row r="14" spans="5:18" ht="12">
      <c r="E14" s="3" t="str">
        <f>E11</f>
        <v>UPL</v>
      </c>
      <c r="F14" s="8">
        <f>SUM(G14:R14)</f>
        <v>1363686.4973917007</v>
      </c>
      <c r="G14" s="5">
        <v>46428.772716985724</v>
      </c>
      <c r="H14" s="5">
        <v>44830.94253956716</v>
      </c>
      <c r="I14" s="5">
        <v>0</v>
      </c>
      <c r="J14" s="5">
        <v>0</v>
      </c>
      <c r="K14" s="5">
        <v>505019.81901320955</v>
      </c>
      <c r="L14" s="5">
        <v>1537.097280781674</v>
      </c>
      <c r="M14" s="5">
        <v>146264.22269576546</v>
      </c>
      <c r="N14" s="5">
        <v>113364.33808038113</v>
      </c>
      <c r="O14" s="5">
        <v>264590.4580016481</v>
      </c>
      <c r="P14" s="5">
        <v>35081.24095826199</v>
      </c>
      <c r="Q14" s="5">
        <v>63187.28365732496</v>
      </c>
      <c r="R14" s="5">
        <v>143382.322447775</v>
      </c>
    </row>
    <row r="16" ht="12">
      <c r="C16" t="s">
        <v>20</v>
      </c>
    </row>
    <row r="17" spans="4:18" ht="12">
      <c r="D17" s="4" t="s">
        <v>17</v>
      </c>
      <c r="E17" s="3" t="str">
        <f>E13</f>
        <v>PPL</v>
      </c>
      <c r="G17" s="6">
        <v>28.83400183127922</v>
      </c>
      <c r="H17" s="6">
        <v>34.71029575989224</v>
      </c>
      <c r="I17" s="6">
        <v>35.36698269172374</v>
      </c>
      <c r="J17" s="6">
        <v>20.343290768740808</v>
      </c>
      <c r="K17" s="6">
        <v>28.79918885266196</v>
      </c>
      <c r="L17" s="6">
        <v>38.92515619520179</v>
      </c>
      <c r="M17" s="6">
        <v>146.39466083834205</v>
      </c>
      <c r="N17" s="6">
        <v>191.12292553972682</v>
      </c>
      <c r="O17" s="6">
        <v>82.02261737044512</v>
      </c>
      <c r="P17" s="6">
        <v>55.381377748392815</v>
      </c>
      <c r="Q17" s="6">
        <v>33.52911700975081</v>
      </c>
      <c r="R17" s="6">
        <v>28.019057666066576</v>
      </c>
    </row>
    <row r="18" spans="5:18" ht="12">
      <c r="E18" s="3" t="str">
        <f>E14</f>
        <v>UPL</v>
      </c>
      <c r="G18" s="6">
        <v>28.83400183127922</v>
      </c>
      <c r="H18" s="6">
        <v>34.71029575989224</v>
      </c>
      <c r="I18" s="6">
        <v>35.36698269172374</v>
      </c>
      <c r="J18" s="6">
        <v>20.343290768740808</v>
      </c>
      <c r="K18" s="6">
        <v>28.79918885266196</v>
      </c>
      <c r="L18" s="6">
        <v>38.92515619520179</v>
      </c>
      <c r="M18" s="6">
        <v>146.39466083834205</v>
      </c>
      <c r="N18" s="6">
        <v>191.12292553972682</v>
      </c>
      <c r="O18" s="6">
        <v>82.02261737044512</v>
      </c>
      <c r="P18" s="6">
        <v>55.381377748392815</v>
      </c>
      <c r="Q18" s="6">
        <v>33.52911700975081</v>
      </c>
      <c r="R18" s="6">
        <v>28.019057666066576</v>
      </c>
    </row>
    <row r="19" spans="7:18" ht="12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4:18" ht="12">
      <c r="D20" s="4" t="s">
        <v>18</v>
      </c>
      <c r="E20" s="3" t="str">
        <f>E17</f>
        <v>PPL</v>
      </c>
      <c r="G20" s="6">
        <v>38.37476337840719</v>
      </c>
      <c r="H20" s="6">
        <v>68.98130569345491</v>
      </c>
      <c r="I20" s="6">
        <v>47.24500048249672</v>
      </c>
      <c r="J20" s="6">
        <v>28.05962448815151</v>
      </c>
      <c r="K20" s="6">
        <v>21.33114687793311</v>
      </c>
      <c r="L20" s="6">
        <v>108.86576927185874</v>
      </c>
      <c r="M20" s="6">
        <v>51.90477649185986</v>
      </c>
      <c r="N20" s="6">
        <v>107.13904230317274</v>
      </c>
      <c r="O20" s="6">
        <v>41.50735774334746</v>
      </c>
      <c r="P20" s="6">
        <v>32.71275401269663</v>
      </c>
      <c r="Q20" s="6">
        <v>31.238231592343574</v>
      </c>
      <c r="R20" s="6">
        <v>30.747496093906495</v>
      </c>
    </row>
    <row r="21" spans="5:18" ht="12">
      <c r="E21" s="3" t="str">
        <f>E18</f>
        <v>UPL</v>
      </c>
      <c r="G21" s="6">
        <v>38.37476337840719</v>
      </c>
      <c r="H21" s="6">
        <v>68.98130569345491</v>
      </c>
      <c r="I21" s="6">
        <v>47.24500048249672</v>
      </c>
      <c r="J21" s="6">
        <v>28.05962448815151</v>
      </c>
      <c r="K21" s="6">
        <v>21.33114687793311</v>
      </c>
      <c r="L21" s="6">
        <v>108.86576927185874</v>
      </c>
      <c r="M21" s="6">
        <v>51.90477649185986</v>
      </c>
      <c r="N21" s="6">
        <v>107.13904230317274</v>
      </c>
      <c r="O21" s="6">
        <v>41.50735774334746</v>
      </c>
      <c r="P21" s="6">
        <v>32.71275401269663</v>
      </c>
      <c r="Q21" s="6">
        <v>31.238231592343574</v>
      </c>
      <c r="R21" s="6">
        <v>30.747496093906495</v>
      </c>
    </row>
    <row r="23" ht="12">
      <c r="C23" t="s">
        <v>26</v>
      </c>
    </row>
    <row r="24" spans="4:18" ht="12">
      <c r="D24" s="4" t="str">
        <f>D17</f>
        <v>Sales</v>
      </c>
      <c r="E24" s="3" t="str">
        <f>E20</f>
        <v>PPL</v>
      </c>
      <c r="F24" s="8">
        <f>SUM(G24:R24)</f>
        <v>81310740.02269474</v>
      </c>
      <c r="G24" s="5">
        <f aca="true" t="shared" si="0" ref="G24:R24">G10*G17</f>
        <v>8178.706052589164</v>
      </c>
      <c r="H24" s="5">
        <f t="shared" si="0"/>
        <v>424059.9350110189</v>
      </c>
      <c r="I24" s="5">
        <f t="shared" si="0"/>
        <v>90557.40358583065</v>
      </c>
      <c r="J24" s="5">
        <f t="shared" si="0"/>
        <v>170624.05528236373</v>
      </c>
      <c r="K24" s="5">
        <f t="shared" si="0"/>
        <v>7167095.463341206</v>
      </c>
      <c r="L24" s="5">
        <f t="shared" si="0"/>
        <v>4799860.652180858</v>
      </c>
      <c r="M24" s="5">
        <f t="shared" si="0"/>
        <v>42983270.586189784</v>
      </c>
      <c r="N24" s="5">
        <f t="shared" si="0"/>
        <v>25667093.221051075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</row>
    <row r="25" spans="5:18" ht="12">
      <c r="E25" s="3" t="str">
        <f>E21</f>
        <v>UPL</v>
      </c>
      <c r="F25" s="8">
        <f>SUM(G25:R25)</f>
        <v>4946099.035188411</v>
      </c>
      <c r="G25" s="5">
        <f aca="true" t="shared" si="1" ref="G25:R25">G11*G18</f>
        <v>0</v>
      </c>
      <c r="H25" s="5">
        <f t="shared" si="1"/>
        <v>0</v>
      </c>
      <c r="I25" s="5">
        <f t="shared" si="1"/>
        <v>3442688.496015374</v>
      </c>
      <c r="J25" s="5">
        <f t="shared" si="1"/>
        <v>1503410.5391730375</v>
      </c>
      <c r="K25" s="5">
        <f t="shared" si="1"/>
        <v>0</v>
      </c>
      <c r="L25" s="5">
        <f t="shared" si="1"/>
        <v>0</v>
      </c>
      <c r="M25" s="5">
        <f t="shared" si="1"/>
        <v>0</v>
      </c>
      <c r="N25" s="5">
        <f t="shared" si="1"/>
        <v>0</v>
      </c>
      <c r="O25" s="5">
        <f t="shared" si="1"/>
        <v>0</v>
      </c>
      <c r="P25" s="5">
        <f t="shared" si="1"/>
        <v>0</v>
      </c>
      <c r="Q25" s="5">
        <f t="shared" si="1"/>
        <v>0</v>
      </c>
      <c r="R25" s="5">
        <f t="shared" si="1"/>
        <v>0</v>
      </c>
    </row>
    <row r="27" spans="4:18" ht="12">
      <c r="D27" s="4" t="str">
        <f>D20</f>
        <v>Purchases</v>
      </c>
      <c r="E27" s="3" t="str">
        <f>E24</f>
        <v>PPL</v>
      </c>
      <c r="F27" s="8">
        <f>SUM(G27:R27)</f>
        <v>33514817.947918065</v>
      </c>
      <c r="G27" s="5">
        <f aca="true" t="shared" si="2" ref="G27:R27">G13*G20</f>
        <v>5642334.530191501</v>
      </c>
      <c r="H27" s="5">
        <f t="shared" si="2"/>
        <v>2530893.5786567815</v>
      </c>
      <c r="I27" s="5">
        <f t="shared" si="2"/>
        <v>4652075.643171272</v>
      </c>
      <c r="J27" s="5">
        <f t="shared" si="2"/>
        <v>1931892.4203498915</v>
      </c>
      <c r="K27" s="5">
        <f t="shared" si="2"/>
        <v>0</v>
      </c>
      <c r="L27" s="5">
        <f t="shared" si="2"/>
        <v>0</v>
      </c>
      <c r="M27" s="5">
        <f t="shared" si="2"/>
        <v>0</v>
      </c>
      <c r="N27" s="5">
        <f t="shared" si="2"/>
        <v>0</v>
      </c>
      <c r="O27" s="5">
        <f t="shared" si="2"/>
        <v>3768754.516312538</v>
      </c>
      <c r="P27" s="5">
        <f t="shared" si="2"/>
        <v>6631457.60002294</v>
      </c>
      <c r="Q27" s="5">
        <f t="shared" si="2"/>
        <v>5005886.560347461</v>
      </c>
      <c r="R27" s="5">
        <f t="shared" si="2"/>
        <v>3351523.0988656785</v>
      </c>
    </row>
    <row r="28" spans="5:18" ht="12">
      <c r="E28" s="3" t="str">
        <f>E25</f>
        <v>UPL</v>
      </c>
      <c r="F28" s="8">
        <f>SUM(G28:R28)</f>
        <v>54064298.93506732</v>
      </c>
      <c r="G28" s="5">
        <f aca="true" t="shared" si="3" ref="G28:R28">G14*G21</f>
        <v>1781693.1669641745</v>
      </c>
      <c r="H28" s="5">
        <f t="shared" si="3"/>
        <v>3092496.951847594</v>
      </c>
      <c r="I28" s="5">
        <f t="shared" si="3"/>
        <v>0</v>
      </c>
      <c r="J28" s="5">
        <f t="shared" si="3"/>
        <v>0</v>
      </c>
      <c r="K28" s="5">
        <f t="shared" si="3"/>
        <v>10772651.93563797</v>
      </c>
      <c r="L28" s="5">
        <f t="shared" si="3"/>
        <v>167337.2779179792</v>
      </c>
      <c r="M28" s="5">
        <f t="shared" si="3"/>
        <v>7591811.787779323</v>
      </c>
      <c r="N28" s="5">
        <f t="shared" si="3"/>
        <v>12145746.61326513</v>
      </c>
      <c r="O28" s="5">
        <f t="shared" si="3"/>
        <v>10982450.795750558</v>
      </c>
      <c r="P28" s="5">
        <f t="shared" si="3"/>
        <v>1147604.0059277622</v>
      </c>
      <c r="Q28" s="5">
        <f t="shared" si="3"/>
        <v>1973859.0005786233</v>
      </c>
      <c r="R28" s="5">
        <f t="shared" si="3"/>
        <v>4408647.399398203</v>
      </c>
    </row>
    <row r="31" ht="12">
      <c r="B31" s="1" t="s">
        <v>22</v>
      </c>
    </row>
    <row r="32" spans="3:18" ht="12">
      <c r="C32" t="str">
        <f>C6</f>
        <v>Gadsby Generation (MWh)</v>
      </c>
      <c r="F32" s="8">
        <f>SUM(G32:R32)</f>
        <v>588244.0998</v>
      </c>
      <c r="G32" s="5">
        <v>15206.473531914893</v>
      </c>
      <c r="H32" s="5">
        <v>14225.410723404253</v>
      </c>
      <c r="I32" s="5">
        <v>15201.46519148936</v>
      </c>
      <c r="J32" s="5">
        <v>14619.425974468084</v>
      </c>
      <c r="K32" s="5">
        <v>15077.923187234042</v>
      </c>
      <c r="L32" s="5">
        <v>115274.88</v>
      </c>
      <c r="M32" s="5">
        <v>119117.376</v>
      </c>
      <c r="N32" s="5">
        <v>119117.376</v>
      </c>
      <c r="O32" s="5">
        <v>115274.88</v>
      </c>
      <c r="P32" s="5">
        <v>15206.473531914893</v>
      </c>
      <c r="Q32" s="5">
        <v>14715.942127659573</v>
      </c>
      <c r="R32" s="5">
        <v>15206.473531914893</v>
      </c>
    </row>
    <row r="33" spans="3:18" ht="12">
      <c r="C33" t="str">
        <f>C7</f>
        <v>Other Thermal (MWh)</v>
      </c>
      <c r="F33" s="8">
        <f>SUM(G33:R33)</f>
        <v>47610712.8164075</v>
      </c>
      <c r="G33" s="5">
        <v>4288975.63995728</v>
      </c>
      <c r="H33" s="5">
        <v>3901480.3434002204</v>
      </c>
      <c r="I33" s="5">
        <v>4076265.7463572803</v>
      </c>
      <c r="J33" s="5">
        <v>4004682.9463862395</v>
      </c>
      <c r="K33" s="5">
        <v>3544979.5832382403</v>
      </c>
      <c r="L33" s="5">
        <v>3399589.3811435197</v>
      </c>
      <c r="M33" s="5">
        <v>4069271.157994281</v>
      </c>
      <c r="N33" s="5">
        <v>4152307.44475728</v>
      </c>
      <c r="O33" s="5">
        <v>3783531.9680361995</v>
      </c>
      <c r="P33" s="5">
        <v>4049202.1799572804</v>
      </c>
      <c r="Q33" s="5">
        <v>4000649.3452223996</v>
      </c>
      <c r="R33" s="5">
        <v>4339777.07995728</v>
      </c>
    </row>
    <row r="35" ht="12">
      <c r="C35" t="str">
        <f>C16</f>
        <v>Market Prices ($/MWh)</v>
      </c>
    </row>
    <row r="36" spans="4:18" ht="12">
      <c r="D36" t="str">
        <f>D17</f>
        <v>Sales</v>
      </c>
      <c r="E36" s="3" t="str">
        <f>E27</f>
        <v>PPL</v>
      </c>
      <c r="G36" s="6">
        <v>24.812470550872025</v>
      </c>
      <c r="H36" s="6">
        <v>27.796346638015592</v>
      </c>
      <c r="I36" s="6">
        <v>25.706849563625724</v>
      </c>
      <c r="J36" s="6">
        <v>22.866084203817405</v>
      </c>
      <c r="K36" s="6">
        <v>38.75809366400881</v>
      </c>
      <c r="L36" s="6">
        <v>111.8159052149717</v>
      </c>
      <c r="M36" s="6">
        <v>85.44346889479814</v>
      </c>
      <c r="N36" s="6">
        <v>135.73256216837748</v>
      </c>
      <c r="O36" s="6">
        <v>94.27857768827674</v>
      </c>
      <c r="P36" s="6">
        <v>63.66982045965506</v>
      </c>
      <c r="Q36" s="6">
        <v>25.373228335037595</v>
      </c>
      <c r="R36" s="6">
        <v>25.490532758242807</v>
      </c>
    </row>
    <row r="37" spans="4:18" ht="12">
      <c r="D37"/>
      <c r="E37" s="3" t="str">
        <f>E28</f>
        <v>UPL</v>
      </c>
      <c r="G37" s="6">
        <v>27.53</v>
      </c>
      <c r="H37" s="6">
        <v>28.49</v>
      </c>
      <c r="I37" s="6">
        <v>26.47</v>
      </c>
      <c r="J37" s="6">
        <v>26.4</v>
      </c>
      <c r="K37" s="6">
        <v>46.89</v>
      </c>
      <c r="L37" s="6">
        <v>170.574938195303</v>
      </c>
      <c r="M37" s="6">
        <v>105.586729538565</v>
      </c>
      <c r="N37" s="6">
        <v>155.897049492386</v>
      </c>
      <c r="O37" s="6">
        <v>77.7378746814449</v>
      </c>
      <c r="P37" s="6">
        <v>56.69</v>
      </c>
      <c r="Q37" s="6">
        <v>34.67</v>
      </c>
      <c r="R37" s="6">
        <v>27.26</v>
      </c>
    </row>
    <row r="38" spans="4:18" ht="12">
      <c r="D38"/>
      <c r="E38" s="3" t="s">
        <v>30</v>
      </c>
      <c r="G38" s="6">
        <f aca="true" t="shared" si="4" ref="G38:R38">MAX(G36:G37)</f>
        <v>27.53</v>
      </c>
      <c r="H38" s="6">
        <f t="shared" si="4"/>
        <v>28.49</v>
      </c>
      <c r="I38" s="6">
        <f t="shared" si="4"/>
        <v>26.47</v>
      </c>
      <c r="J38" s="6">
        <f t="shared" si="4"/>
        <v>26.4</v>
      </c>
      <c r="K38" s="6">
        <f t="shared" si="4"/>
        <v>46.89</v>
      </c>
      <c r="L38" s="6">
        <f t="shared" si="4"/>
        <v>170.574938195303</v>
      </c>
      <c r="M38" s="6">
        <f t="shared" si="4"/>
        <v>105.586729538565</v>
      </c>
      <c r="N38" s="6">
        <f t="shared" si="4"/>
        <v>155.897049492386</v>
      </c>
      <c r="O38" s="6">
        <f t="shared" si="4"/>
        <v>94.27857768827674</v>
      </c>
      <c r="P38" s="6">
        <f t="shared" si="4"/>
        <v>63.66982045965506</v>
      </c>
      <c r="Q38" s="6">
        <f t="shared" si="4"/>
        <v>34.67</v>
      </c>
      <c r="R38" s="6">
        <f t="shared" si="4"/>
        <v>27.26</v>
      </c>
    </row>
    <row r="39" ht="12">
      <c r="D39"/>
    </row>
    <row r="40" spans="4:18" ht="12">
      <c r="D40" t="str">
        <f>D20</f>
        <v>Purchases</v>
      </c>
      <c r="E40" s="3" t="str">
        <f>E36</f>
        <v>PPL</v>
      </c>
      <c r="G40" s="6">
        <v>15.88</v>
      </c>
      <c r="H40" s="6">
        <v>42.84</v>
      </c>
      <c r="I40" s="6">
        <v>24.75</v>
      </c>
      <c r="J40" s="6">
        <v>24.7</v>
      </c>
      <c r="K40" s="6">
        <v>26.35</v>
      </c>
      <c r="L40" s="6">
        <v>67.6125782436387</v>
      </c>
      <c r="M40" s="6">
        <v>55.1402009728623</v>
      </c>
      <c r="N40" s="6">
        <v>144.224531077602</v>
      </c>
      <c r="O40" s="6">
        <v>123.592912124813</v>
      </c>
      <c r="P40" s="6">
        <v>36.35</v>
      </c>
      <c r="Q40" s="6">
        <v>30.47</v>
      </c>
      <c r="R40" s="6">
        <v>23.29</v>
      </c>
    </row>
    <row r="41" spans="5:18" ht="12">
      <c r="E41" s="3" t="str">
        <f>E37</f>
        <v>UPL</v>
      </c>
      <c r="G41" s="6">
        <v>25.21</v>
      </c>
      <c r="H41" s="6">
        <v>25.5</v>
      </c>
      <c r="I41" s="6">
        <v>33.77</v>
      </c>
      <c r="J41" s="6">
        <v>32.86</v>
      </c>
      <c r="K41" s="6">
        <v>38.6</v>
      </c>
      <c r="L41" s="6">
        <v>77.8642045377765</v>
      </c>
      <c r="M41" s="6">
        <v>76.1696588557622</v>
      </c>
      <c r="N41" s="6">
        <v>103.158879027446</v>
      </c>
      <c r="O41" s="6">
        <v>95.6587867594829</v>
      </c>
      <c r="P41" s="6">
        <v>34.04</v>
      </c>
      <c r="Q41" s="6">
        <v>22.46</v>
      </c>
      <c r="R41" s="6">
        <v>24.01</v>
      </c>
    </row>
    <row r="42" spans="5:18" ht="12">
      <c r="E42" s="3" t="s">
        <v>31</v>
      </c>
      <c r="G42" s="6">
        <f aca="true" t="shared" si="5" ref="G42:R42">MIN(G40:G41)</f>
        <v>15.88</v>
      </c>
      <c r="H42" s="6">
        <f t="shared" si="5"/>
        <v>25.5</v>
      </c>
      <c r="I42" s="6">
        <f t="shared" si="5"/>
        <v>24.75</v>
      </c>
      <c r="J42" s="6">
        <f t="shared" si="5"/>
        <v>24.7</v>
      </c>
      <c r="K42" s="6">
        <f t="shared" si="5"/>
        <v>26.35</v>
      </c>
      <c r="L42" s="6">
        <f t="shared" si="5"/>
        <v>67.6125782436387</v>
      </c>
      <c r="M42" s="6">
        <f t="shared" si="5"/>
        <v>55.1402009728623</v>
      </c>
      <c r="N42" s="6">
        <f t="shared" si="5"/>
        <v>103.158879027446</v>
      </c>
      <c r="O42" s="6">
        <f t="shared" si="5"/>
        <v>95.6587867594829</v>
      </c>
      <c r="P42" s="6">
        <f t="shared" si="5"/>
        <v>34.04</v>
      </c>
      <c r="Q42" s="6">
        <f t="shared" si="5"/>
        <v>22.46</v>
      </c>
      <c r="R42" s="6">
        <f t="shared" si="5"/>
        <v>23.29</v>
      </c>
    </row>
    <row r="45" ht="12">
      <c r="B45" s="1" t="s">
        <v>24</v>
      </c>
    </row>
    <row r="46" spans="3:18" ht="12">
      <c r="C46" t="str">
        <f>C32</f>
        <v>Gadsby Generation (MWh)</v>
      </c>
      <c r="F46" s="8">
        <f>SUM(G46:R46)</f>
        <v>-100118.0837914893</v>
      </c>
      <c r="G46" s="5">
        <f aca="true" t="shared" si="6" ref="G46:R46">G32-G6</f>
        <v>0</v>
      </c>
      <c r="H46" s="5">
        <f t="shared" si="6"/>
        <v>-97206.97327659573</v>
      </c>
      <c r="I46" s="5">
        <f t="shared" si="6"/>
        <v>-103719.75080851062</v>
      </c>
      <c r="J46" s="5">
        <f t="shared" si="6"/>
        <v>34.12187234042722</v>
      </c>
      <c r="K46" s="5">
        <f t="shared" si="6"/>
        <v>215.5805489361719</v>
      </c>
      <c r="L46" s="5">
        <f t="shared" si="6"/>
        <v>0</v>
      </c>
      <c r="M46" s="5">
        <f t="shared" si="6"/>
        <v>0</v>
      </c>
      <c r="N46" s="5">
        <f t="shared" si="6"/>
        <v>0</v>
      </c>
      <c r="O46" s="5">
        <f t="shared" si="6"/>
        <v>100558.93787234044</v>
      </c>
      <c r="P46" s="5">
        <f t="shared" si="6"/>
        <v>0</v>
      </c>
      <c r="Q46" s="5">
        <f t="shared" si="6"/>
        <v>0</v>
      </c>
      <c r="R46" s="5">
        <f t="shared" si="6"/>
        <v>0</v>
      </c>
    </row>
    <row r="47" spans="3:18" ht="12">
      <c r="C47" t="str">
        <f>C33</f>
        <v>Other Thermal (MWh)</v>
      </c>
      <c r="F47" s="8">
        <f>SUM(G47:R47)</f>
        <v>-1053975.1746157194</v>
      </c>
      <c r="G47" s="5">
        <f aca="true" t="shared" si="7" ref="G47:R47">G33-G7</f>
        <v>-26729.2932447996</v>
      </c>
      <c r="H47" s="5">
        <f t="shared" si="7"/>
        <v>-52181.3771271999</v>
      </c>
      <c r="I47" s="5">
        <f t="shared" si="7"/>
        <v>-172020.7769447998</v>
      </c>
      <c r="J47" s="5">
        <f t="shared" si="7"/>
        <v>-192781.26489856094</v>
      </c>
      <c r="K47" s="5">
        <f t="shared" si="7"/>
        <v>-44216.320546559524</v>
      </c>
      <c r="L47" s="5">
        <f t="shared" si="7"/>
        <v>-160932.76849980047</v>
      </c>
      <c r="M47" s="5">
        <f t="shared" si="7"/>
        <v>-70417.35650379909</v>
      </c>
      <c r="N47" s="5">
        <f t="shared" si="7"/>
        <v>-51739.45944480039</v>
      </c>
      <c r="O47" s="5">
        <f t="shared" si="7"/>
        <v>-66364.28618780058</v>
      </c>
      <c r="P47" s="5">
        <f t="shared" si="7"/>
        <v>-119078.45724479947</v>
      </c>
      <c r="Q47" s="5">
        <f t="shared" si="7"/>
        <v>-62684.48872800032</v>
      </c>
      <c r="R47" s="5">
        <f t="shared" si="7"/>
        <v>-34829.325244799256</v>
      </c>
    </row>
    <row r="49" ht="12">
      <c r="C49" t="s">
        <v>29</v>
      </c>
    </row>
    <row r="50" spans="4:18" ht="12">
      <c r="D50" s="4" t="str">
        <f>D10</f>
        <v>Long</v>
      </c>
      <c r="E50" s="3" t="str">
        <f>E10</f>
        <v>PPL</v>
      </c>
      <c r="F50" s="8">
        <f>SUM(G50:R50)</f>
        <v>823531.5368169216</v>
      </c>
      <c r="G50" s="5">
        <f aca="true" t="shared" si="8" ref="G50:R50">G10</f>
        <v>283.6479688267508</v>
      </c>
      <c r="H50" s="5">
        <f t="shared" si="8"/>
        <v>12217.122491391165</v>
      </c>
      <c r="I50" s="5">
        <f t="shared" si="8"/>
        <v>2560.506910503905</v>
      </c>
      <c r="J50" s="5">
        <f t="shared" si="8"/>
        <v>8387.239666482183</v>
      </c>
      <c r="K50" s="5">
        <f t="shared" si="8"/>
        <v>248864.4905941071</v>
      </c>
      <c r="L50" s="5">
        <f t="shared" si="8"/>
        <v>123309.99079645379</v>
      </c>
      <c r="M50" s="5">
        <f t="shared" si="8"/>
        <v>293612.28298929933</v>
      </c>
      <c r="N50" s="5">
        <f t="shared" si="8"/>
        <v>134296.25539985736</v>
      </c>
      <c r="O50" s="5">
        <f t="shared" si="8"/>
        <v>0</v>
      </c>
      <c r="P50" s="5">
        <f t="shared" si="8"/>
        <v>0</v>
      </c>
      <c r="Q50" s="5">
        <f t="shared" si="8"/>
        <v>0</v>
      </c>
      <c r="R50" s="5">
        <f t="shared" si="8"/>
        <v>0</v>
      </c>
    </row>
    <row r="51" spans="5:18" ht="12">
      <c r="E51" s="3" t="str">
        <f>E11</f>
        <v>UPL</v>
      </c>
      <c r="F51" s="8">
        <f>SUM(G51:R51)</f>
        <v>171243.91015818104</v>
      </c>
      <c r="G51" s="5">
        <f aca="true" t="shared" si="9" ref="G51:R51">G11</f>
        <v>0</v>
      </c>
      <c r="H51" s="5">
        <f t="shared" si="9"/>
        <v>0</v>
      </c>
      <c r="I51" s="5">
        <f t="shared" si="9"/>
        <v>97341.87748000908</v>
      </c>
      <c r="J51" s="5">
        <f t="shared" si="9"/>
        <v>73902.03267817198</v>
      </c>
      <c r="K51" s="5">
        <f t="shared" si="9"/>
        <v>0</v>
      </c>
      <c r="L51" s="5">
        <f t="shared" si="9"/>
        <v>0</v>
      </c>
      <c r="M51" s="5">
        <f t="shared" si="9"/>
        <v>0</v>
      </c>
      <c r="N51" s="5">
        <f t="shared" si="9"/>
        <v>0</v>
      </c>
      <c r="O51" s="5">
        <f t="shared" si="9"/>
        <v>0</v>
      </c>
      <c r="P51" s="5">
        <f t="shared" si="9"/>
        <v>0</v>
      </c>
      <c r="Q51" s="5">
        <f t="shared" si="9"/>
        <v>0</v>
      </c>
      <c r="R51" s="5">
        <f t="shared" si="9"/>
        <v>0</v>
      </c>
    </row>
    <row r="53" spans="4:18" ht="12">
      <c r="D53" s="4" t="str">
        <f>D13</f>
        <v>Short</v>
      </c>
      <c r="E53" s="3" t="str">
        <f>E50</f>
        <v>PPL</v>
      </c>
      <c r="F53" s="8">
        <f>SUM(G53:R53)</f>
        <v>913803.8563178428</v>
      </c>
      <c r="G53" s="5">
        <f aca="true" t="shared" si="10" ref="G53:R53">G13</f>
        <v>147032.42530913805</v>
      </c>
      <c r="H53" s="5">
        <f t="shared" si="10"/>
        <v>36689.55745638949</v>
      </c>
      <c r="I53" s="5">
        <f t="shared" si="10"/>
        <v>98467.04615644504</v>
      </c>
      <c r="J53" s="5">
        <f t="shared" si="10"/>
        <v>68849.54647791722</v>
      </c>
      <c r="K53" s="5">
        <f t="shared" si="10"/>
        <v>0</v>
      </c>
      <c r="L53" s="5">
        <f t="shared" si="10"/>
        <v>0</v>
      </c>
      <c r="M53" s="5">
        <f t="shared" si="10"/>
        <v>0</v>
      </c>
      <c r="N53" s="5">
        <f t="shared" si="10"/>
        <v>0</v>
      </c>
      <c r="O53" s="5">
        <f t="shared" si="10"/>
        <v>90797.26393609264</v>
      </c>
      <c r="P53" s="5">
        <f t="shared" si="10"/>
        <v>202717.8022813092</v>
      </c>
      <c r="Q53" s="5">
        <f t="shared" si="10"/>
        <v>160248.71784273454</v>
      </c>
      <c r="R53" s="5">
        <f t="shared" si="10"/>
        <v>109001.49685781664</v>
      </c>
    </row>
    <row r="54" spans="5:18" ht="12">
      <c r="E54" s="3" t="str">
        <f>E51</f>
        <v>UPL</v>
      </c>
      <c r="F54" s="8">
        <f>SUM(G54:R54)</f>
        <v>1363686.4973917007</v>
      </c>
      <c r="G54" s="5">
        <f aca="true" t="shared" si="11" ref="G54:R54">G14</f>
        <v>46428.772716985724</v>
      </c>
      <c r="H54" s="5">
        <f t="shared" si="11"/>
        <v>44830.94253956716</v>
      </c>
      <c r="I54" s="5">
        <f t="shared" si="11"/>
        <v>0</v>
      </c>
      <c r="J54" s="5">
        <f t="shared" si="11"/>
        <v>0</v>
      </c>
      <c r="K54" s="5">
        <f t="shared" si="11"/>
        <v>505019.81901320955</v>
      </c>
      <c r="L54" s="5">
        <f t="shared" si="11"/>
        <v>1537.097280781674</v>
      </c>
      <c r="M54" s="5">
        <f t="shared" si="11"/>
        <v>146264.22269576546</v>
      </c>
      <c r="N54" s="5">
        <f t="shared" si="11"/>
        <v>113364.33808038113</v>
      </c>
      <c r="O54" s="5">
        <f t="shared" si="11"/>
        <v>264590.4580016481</v>
      </c>
      <c r="P54" s="5">
        <f t="shared" si="11"/>
        <v>35081.24095826199</v>
      </c>
      <c r="Q54" s="5">
        <f t="shared" si="11"/>
        <v>63187.28365732496</v>
      </c>
      <c r="R54" s="5">
        <f t="shared" si="11"/>
        <v>143382.322447775</v>
      </c>
    </row>
    <row r="56" ht="12">
      <c r="C56" t="str">
        <f>C35</f>
        <v>Market Prices ($/MWh)</v>
      </c>
    </row>
    <row r="57" spans="4:18" ht="12">
      <c r="D57" t="str">
        <f>D36</f>
        <v>Sales</v>
      </c>
      <c r="E57" s="3" t="str">
        <f>E40</f>
        <v>PPL</v>
      </c>
      <c r="G57" s="9">
        <f aca="true" t="shared" si="12" ref="G57:R57">G$38-G17</f>
        <v>-1.3040018312792192</v>
      </c>
      <c r="H57" s="9">
        <f t="shared" si="12"/>
        <v>-6.220295759892242</v>
      </c>
      <c r="I57" s="9">
        <f t="shared" si="12"/>
        <v>-8.896982691723743</v>
      </c>
      <c r="J57" s="9">
        <f t="shared" si="12"/>
        <v>6.056709231259191</v>
      </c>
      <c r="K57" s="9">
        <f t="shared" si="12"/>
        <v>18.09081114733804</v>
      </c>
      <c r="L57" s="9">
        <f t="shared" si="12"/>
        <v>131.6497820001012</v>
      </c>
      <c r="M57" s="9">
        <f t="shared" si="12"/>
        <v>-40.80793129977705</v>
      </c>
      <c r="N57" s="9">
        <f t="shared" si="12"/>
        <v>-35.22587604734082</v>
      </c>
      <c r="O57" s="9">
        <f t="shared" si="12"/>
        <v>12.255960317831622</v>
      </c>
      <c r="P57" s="9">
        <f t="shared" si="12"/>
        <v>8.288442711262242</v>
      </c>
      <c r="Q57" s="9">
        <f t="shared" si="12"/>
        <v>1.1408829902491888</v>
      </c>
      <c r="R57" s="9">
        <f t="shared" si="12"/>
        <v>-0.7590576660665747</v>
      </c>
    </row>
    <row r="58" spans="5:18" ht="12">
      <c r="E58" s="3" t="str">
        <f>E41</f>
        <v>UPL</v>
      </c>
      <c r="G58" s="9">
        <f aca="true" t="shared" si="13" ref="G58:R58">G$38-G18</f>
        <v>-1.3040018312792192</v>
      </c>
      <c r="H58" s="9">
        <f t="shared" si="13"/>
        <v>-6.220295759892242</v>
      </c>
      <c r="I58" s="9">
        <f t="shared" si="13"/>
        <v>-8.896982691723743</v>
      </c>
      <c r="J58" s="9">
        <f t="shared" si="13"/>
        <v>6.056709231259191</v>
      </c>
      <c r="K58" s="9">
        <f t="shared" si="13"/>
        <v>18.09081114733804</v>
      </c>
      <c r="L58" s="9">
        <f t="shared" si="13"/>
        <v>131.6497820001012</v>
      </c>
      <c r="M58" s="9">
        <f t="shared" si="13"/>
        <v>-40.80793129977705</v>
      </c>
      <c r="N58" s="9">
        <f t="shared" si="13"/>
        <v>-35.22587604734082</v>
      </c>
      <c r="O58" s="9">
        <f t="shared" si="13"/>
        <v>12.255960317831622</v>
      </c>
      <c r="P58" s="9">
        <f t="shared" si="13"/>
        <v>8.288442711262242</v>
      </c>
      <c r="Q58" s="9">
        <f t="shared" si="13"/>
        <v>1.1408829902491888</v>
      </c>
      <c r="R58" s="9">
        <f t="shared" si="13"/>
        <v>-0.7590576660665747</v>
      </c>
    </row>
    <row r="60" spans="4:18" ht="12">
      <c r="D60" t="str">
        <f>D40</f>
        <v>Purchases</v>
      </c>
      <c r="E60" s="3" t="str">
        <f>E57</f>
        <v>PPL</v>
      </c>
      <c r="G60" s="9">
        <f aca="true" t="shared" si="14" ref="G60:R60">G$42-G20</f>
        <v>-22.494763378407185</v>
      </c>
      <c r="H60" s="9">
        <f t="shared" si="14"/>
        <v>-43.481305693454914</v>
      </c>
      <c r="I60" s="9">
        <f t="shared" si="14"/>
        <v>-22.49500048249672</v>
      </c>
      <c r="J60" s="9">
        <f t="shared" si="14"/>
        <v>-3.3596244881515105</v>
      </c>
      <c r="K60" s="9">
        <f t="shared" si="14"/>
        <v>5.01885312206689</v>
      </c>
      <c r="L60" s="9">
        <f t="shared" si="14"/>
        <v>-41.253191028220044</v>
      </c>
      <c r="M60" s="9">
        <f t="shared" si="14"/>
        <v>3.2354244810024397</v>
      </c>
      <c r="N60" s="9">
        <f t="shared" si="14"/>
        <v>-3.9801632757267384</v>
      </c>
      <c r="O60" s="9">
        <f t="shared" si="14"/>
        <v>54.15142901613543</v>
      </c>
      <c r="P60" s="9">
        <f t="shared" si="14"/>
        <v>1.327245987303371</v>
      </c>
      <c r="Q60" s="9">
        <f t="shared" si="14"/>
        <v>-8.778231592343573</v>
      </c>
      <c r="R60" s="9">
        <f t="shared" si="14"/>
        <v>-7.457496093906496</v>
      </c>
    </row>
    <row r="61" spans="5:18" ht="12">
      <c r="E61" s="3" t="str">
        <f>E58</f>
        <v>UPL</v>
      </c>
      <c r="G61" s="9">
        <f aca="true" t="shared" si="15" ref="G61:R61">G$42-G21</f>
        <v>-22.494763378407185</v>
      </c>
      <c r="H61" s="9">
        <f t="shared" si="15"/>
        <v>-43.481305693454914</v>
      </c>
      <c r="I61" s="9">
        <f t="shared" si="15"/>
        <v>-22.49500048249672</v>
      </c>
      <c r="J61" s="9">
        <f t="shared" si="15"/>
        <v>-3.3596244881515105</v>
      </c>
      <c r="K61" s="9">
        <f t="shared" si="15"/>
        <v>5.01885312206689</v>
      </c>
      <c r="L61" s="9">
        <f t="shared" si="15"/>
        <v>-41.253191028220044</v>
      </c>
      <c r="M61" s="9">
        <f t="shared" si="15"/>
        <v>3.2354244810024397</v>
      </c>
      <c r="N61" s="9">
        <f t="shared" si="15"/>
        <v>-3.9801632757267384</v>
      </c>
      <c r="O61" s="9">
        <f t="shared" si="15"/>
        <v>54.15142901613543</v>
      </c>
      <c r="P61" s="9">
        <f t="shared" si="15"/>
        <v>1.327245987303371</v>
      </c>
      <c r="Q61" s="9">
        <f t="shared" si="15"/>
        <v>-8.778231592343573</v>
      </c>
      <c r="R61" s="9">
        <f t="shared" si="15"/>
        <v>-7.457496093906496</v>
      </c>
    </row>
    <row r="63" ht="12">
      <c r="C63" t="s">
        <v>28</v>
      </c>
    </row>
    <row r="64" spans="4:18" ht="12">
      <c r="D64" s="4" t="str">
        <f>D50</f>
        <v>Long</v>
      </c>
      <c r="E64" s="3" t="str">
        <f>E50</f>
        <v>PPL</v>
      </c>
      <c r="F64" s="8">
        <f>SUM(G64:R64)</f>
        <v>3975135.081614578</v>
      </c>
      <c r="G64" s="5">
        <f aca="true" t="shared" si="16" ref="G64:R64">G50*G57</f>
        <v>-369.87747078871394</v>
      </c>
      <c r="H64" s="5">
        <f t="shared" si="16"/>
        <v>-75994.1152312846</v>
      </c>
      <c r="I64" s="5">
        <f t="shared" si="16"/>
        <v>-22780.785664792278</v>
      </c>
      <c r="J64" s="5">
        <f t="shared" si="16"/>
        <v>50799.071912765896</v>
      </c>
      <c r="K64" s="5">
        <f t="shared" si="16"/>
        <v>4502160.500616476</v>
      </c>
      <c r="L64" s="5">
        <f t="shared" si="16"/>
        <v>16233733.406787626</v>
      </c>
      <c r="M64" s="5">
        <f t="shared" si="16"/>
        <v>-11981709.872998025</v>
      </c>
      <c r="N64" s="5">
        <f t="shared" si="16"/>
        <v>-4730703.246337401</v>
      </c>
      <c r="O64" s="5">
        <f t="shared" si="16"/>
        <v>0</v>
      </c>
      <c r="P64" s="5">
        <f t="shared" si="16"/>
        <v>0</v>
      </c>
      <c r="Q64" s="5">
        <f t="shared" si="16"/>
        <v>0</v>
      </c>
      <c r="R64" s="5">
        <f t="shared" si="16"/>
        <v>0</v>
      </c>
    </row>
    <row r="65" spans="5:18" ht="12">
      <c r="E65" s="3" t="str">
        <f>E51</f>
        <v>UPL</v>
      </c>
      <c r="F65" s="8">
        <f>SUM(G65:R65)</f>
        <v>-418445.8755888313</v>
      </c>
      <c r="G65" s="5">
        <f aca="true" t="shared" si="17" ref="G65:R65">G51*G58</f>
        <v>0</v>
      </c>
      <c r="H65" s="5">
        <f t="shared" si="17"/>
        <v>0</v>
      </c>
      <c r="I65" s="5">
        <f t="shared" si="17"/>
        <v>-866048.9991195339</v>
      </c>
      <c r="J65" s="5">
        <f t="shared" si="17"/>
        <v>447603.1235307026</v>
      </c>
      <c r="K65" s="5">
        <f t="shared" si="17"/>
        <v>0</v>
      </c>
      <c r="L65" s="5">
        <f t="shared" si="17"/>
        <v>0</v>
      </c>
      <c r="M65" s="5">
        <f t="shared" si="17"/>
        <v>0</v>
      </c>
      <c r="N65" s="5">
        <f t="shared" si="17"/>
        <v>0</v>
      </c>
      <c r="O65" s="5">
        <f t="shared" si="17"/>
        <v>0</v>
      </c>
      <c r="P65" s="5">
        <f t="shared" si="17"/>
        <v>0</v>
      </c>
      <c r="Q65" s="5">
        <f t="shared" si="17"/>
        <v>0</v>
      </c>
      <c r="R65" s="5">
        <f t="shared" si="17"/>
        <v>0</v>
      </c>
    </row>
    <row r="67" spans="4:18" ht="12">
      <c r="D67" s="4" t="str">
        <f>D53</f>
        <v>Short</v>
      </c>
      <c r="E67" s="3" t="str">
        <f>E64</f>
        <v>PPL</v>
      </c>
      <c r="F67" s="8">
        <f>SUM(G67:R67)</f>
        <v>-4382814.965065145</v>
      </c>
      <c r="G67" s="5">
        <f aca="true" t="shared" si="18" ref="G67:R67">G53*G60</f>
        <v>-3307459.6162823886</v>
      </c>
      <c r="H67" s="5">
        <f t="shared" si="18"/>
        <v>-1595309.8635188495</v>
      </c>
      <c r="I67" s="5">
        <f t="shared" si="18"/>
        <v>-2215016.2507992582</v>
      </c>
      <c r="J67" s="5">
        <f t="shared" si="18"/>
        <v>-231308.62234533628</v>
      </c>
      <c r="K67" s="5">
        <f t="shared" si="18"/>
        <v>0</v>
      </c>
      <c r="L67" s="5">
        <f t="shared" si="18"/>
        <v>0</v>
      </c>
      <c r="M67" s="5">
        <f t="shared" si="18"/>
        <v>0</v>
      </c>
      <c r="N67" s="5">
        <f t="shared" si="18"/>
        <v>0</v>
      </c>
      <c r="O67" s="5">
        <f t="shared" si="18"/>
        <v>4916801.592894634</v>
      </c>
      <c r="P67" s="5">
        <f t="shared" si="18"/>
        <v>269056.3896328258</v>
      </c>
      <c r="Q67" s="5">
        <f t="shared" si="18"/>
        <v>-1406700.3575996435</v>
      </c>
      <c r="R67" s="5">
        <f t="shared" si="18"/>
        <v>-812878.2370471288</v>
      </c>
    </row>
    <row r="68" spans="5:18" ht="12">
      <c r="E68" s="3" t="str">
        <f>E65</f>
        <v>UPL</v>
      </c>
      <c r="F68" s="8">
        <f>SUM(G68:R68)</f>
        <v>12250083.34778991</v>
      </c>
      <c r="G68" s="5">
        <f aca="true" t="shared" si="19" ref="G68:R68">G54*G61</f>
        <v>-1044404.2562184412</v>
      </c>
      <c r="H68" s="5">
        <f t="shared" si="19"/>
        <v>-1949307.9170886315</v>
      </c>
      <c r="I68" s="5">
        <f t="shared" si="19"/>
        <v>0</v>
      </c>
      <c r="J68" s="5">
        <f t="shared" si="19"/>
        <v>0</v>
      </c>
      <c r="K68" s="5">
        <f t="shared" si="19"/>
        <v>2534620.2953601023</v>
      </c>
      <c r="L68" s="5">
        <f t="shared" si="19"/>
        <v>-63410.167753043985</v>
      </c>
      <c r="M68" s="5">
        <f t="shared" si="19"/>
        <v>473226.84680467227</v>
      </c>
      <c r="N68" s="5">
        <f t="shared" si="19"/>
        <v>-451208.5752046032</v>
      </c>
      <c r="O68" s="5">
        <f t="shared" si="19"/>
        <v>14327951.404823009</v>
      </c>
      <c r="P68" s="5">
        <f t="shared" si="19"/>
        <v>46561.43629147589</v>
      </c>
      <c r="Q68" s="5">
        <f t="shared" si="19"/>
        <v>-554672.6096351047</v>
      </c>
      <c r="R68" s="5">
        <f t="shared" si="19"/>
        <v>-1069273.1095895236</v>
      </c>
    </row>
    <row r="70" spans="4:18" ht="12">
      <c r="D70" s="4" t="s">
        <v>25</v>
      </c>
      <c r="F70" s="8">
        <f>SUM(G70:R70)</f>
        <v>4310579.17669902</v>
      </c>
      <c r="G70" s="5">
        <f aca="true" t="shared" si="20" ref="G70:R70">SUM(G67:G68)-SUM(G64:G65)</f>
        <v>-4351493.995030041</v>
      </c>
      <c r="H70" s="5">
        <f t="shared" si="20"/>
        <v>-3468623.6653761966</v>
      </c>
      <c r="I70" s="5">
        <f t="shared" si="20"/>
        <v>-1326186.466014932</v>
      </c>
      <c r="J70" s="5">
        <f t="shared" si="20"/>
        <v>-729710.8177888048</v>
      </c>
      <c r="K70" s="5">
        <f t="shared" si="20"/>
        <v>-1967540.2052563736</v>
      </c>
      <c r="L70" s="5">
        <f t="shared" si="20"/>
        <v>-16297143.574540671</v>
      </c>
      <c r="M70" s="5">
        <f t="shared" si="20"/>
        <v>12454936.719802698</v>
      </c>
      <c r="N70" s="5">
        <f t="shared" si="20"/>
        <v>4279494.671132797</v>
      </c>
      <c r="O70" s="5">
        <f t="shared" si="20"/>
        <v>19244752.99771764</v>
      </c>
      <c r="P70" s="5">
        <f t="shared" si="20"/>
        <v>315617.8259243017</v>
      </c>
      <c r="Q70" s="5">
        <f t="shared" si="20"/>
        <v>-1961372.9672347482</v>
      </c>
      <c r="R70" s="5">
        <f t="shared" si="20"/>
        <v>-1882151.3466366525</v>
      </c>
    </row>
  </sheetData>
  <printOptions/>
  <pageMargins left="0.75" right="0.75" top="1" bottom="1" header="0.5" footer="0.5"/>
  <pageSetup horizontalDpi="600" verticalDpi="600" orientation="landscape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PacifiCorp</dc:creator>
  <cp:keywords/>
  <dc:description/>
  <cp:lastModifiedBy>Janna Nelson</cp:lastModifiedBy>
  <cp:lastPrinted>2001-10-11T21:06:06Z</cp:lastPrinted>
  <dcterms:created xsi:type="dcterms:W3CDTF">2001-10-10T18:00:59Z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