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'Sheet1'!$A$1:$N$58</definedName>
  </definedNames>
  <calcPr fullCalcOnLoad="1"/>
</workbook>
</file>

<file path=xl/sharedStrings.xml><?xml version="1.0" encoding="utf-8"?>
<sst xmlns="http://schemas.openxmlformats.org/spreadsheetml/2006/main" count="133" uniqueCount="122">
  <si>
    <t>Formula</t>
  </si>
  <si>
    <t>Quantity</t>
  </si>
  <si>
    <t>Jurisdiction 2</t>
  </si>
  <si>
    <t>Jurisdiction 1</t>
  </si>
  <si>
    <t>All Other Resources</t>
  </si>
  <si>
    <t>Total</t>
  </si>
  <si>
    <t>a1</t>
  </si>
  <si>
    <t>a2</t>
  </si>
  <si>
    <t>a=a1+a2</t>
  </si>
  <si>
    <t>c1</t>
  </si>
  <si>
    <t>c2</t>
  </si>
  <si>
    <t>c=c1+c2</t>
  </si>
  <si>
    <t>d1</t>
  </si>
  <si>
    <t>d2</t>
  </si>
  <si>
    <t>e1=c1*d1</t>
  </si>
  <si>
    <t>e2=c2*d2</t>
  </si>
  <si>
    <t>e=e1+e2</t>
  </si>
  <si>
    <t>Avg.-Cost-Differential-Based Cost Allocation</t>
  </si>
  <si>
    <t>Line</t>
  </si>
  <si>
    <t>#</t>
  </si>
  <si>
    <t>SG Factor</t>
  </si>
  <si>
    <t>p1</t>
  </si>
  <si>
    <t>p2</t>
  </si>
  <si>
    <t>p1+p2</t>
  </si>
  <si>
    <t>SG1+SG2</t>
  </si>
  <si>
    <t>Total Capacity Cost</t>
  </si>
  <si>
    <t>SE1=a1/a</t>
  </si>
  <si>
    <t>SE2=a2/a</t>
  </si>
  <si>
    <t>SE1+SE2</t>
  </si>
  <si>
    <t>b1</t>
  </si>
  <si>
    <t>b2</t>
  </si>
  <si>
    <t>m1</t>
  </si>
  <si>
    <t>m2</t>
  </si>
  <si>
    <t>n2=b2*m2</t>
  </si>
  <si>
    <t>n1=b1*m1</t>
  </si>
  <si>
    <t>o1=e1+n1</t>
  </si>
  <si>
    <t>o2=e2+n2</t>
  </si>
  <si>
    <t>r1=o1/c1</t>
  </si>
  <si>
    <t>r2=o2/c2</t>
  </si>
  <si>
    <t>n=n1+n2</t>
  </si>
  <si>
    <t>r=o/c</t>
  </si>
  <si>
    <t>Total Energy Cost</t>
  </si>
  <si>
    <t>Capacity (MW)</t>
  </si>
  <si>
    <t>Avg. Energy Cost/MWh</t>
  </si>
  <si>
    <t>Avg. Capacity Cost/MW</t>
  </si>
  <si>
    <t>Mid-C Resource</t>
  </si>
  <si>
    <t>SG-Based Capacity Cost Alloc.</t>
  </si>
  <si>
    <t>SE-Based Energy Cost Alloc.</t>
  </si>
  <si>
    <t xml:space="preserve">SE Factor = Energy % </t>
  </si>
  <si>
    <t>Full Rolled-In Cost Allocation</t>
  </si>
  <si>
    <t>Jurisdiction-Assigned Mid-C (MWh)</t>
  </si>
  <si>
    <t xml:space="preserve">MC = Mid-C Allocation Factor </t>
  </si>
  <si>
    <t>j1</t>
  </si>
  <si>
    <t>j2</t>
  </si>
  <si>
    <t>j=j1+j2</t>
  </si>
  <si>
    <t>s1+s2</t>
  </si>
  <si>
    <t>EC1=SE1*e</t>
  </si>
  <si>
    <t>EC2=SE2*e</t>
  </si>
  <si>
    <t>EC1+EC2=e</t>
  </si>
  <si>
    <t>CC1=SG1*n</t>
  </si>
  <si>
    <t>CC2=SG2*n</t>
  </si>
  <si>
    <t>CC1+CC2=n</t>
  </si>
  <si>
    <t>C1+C2=o</t>
  </si>
  <si>
    <t>A Simple Numerical Example Illustrating the Standard Rolled-In and Embedded Cost Differential Allocation Approaches</t>
  </si>
  <si>
    <t>Allocation Element</t>
  </si>
  <si>
    <t>NOTES:</t>
  </si>
  <si>
    <t>b=b1+b2</t>
  </si>
  <si>
    <t>Annual Energy Consumption (MWh)</t>
  </si>
  <si>
    <t>SG1=.75*p1+.25*SE1</t>
  </si>
  <si>
    <t>SG2=.75*p2+.25*SE2</t>
  </si>
  <si>
    <t>The Example Incorporates Two Jurisdictions and Two Categories of Resources (Mid-C and All-Other)</t>
  </si>
  <si>
    <t>Energy Supplied (MWh)</t>
  </si>
  <si>
    <t>Total Production Cost</t>
  </si>
  <si>
    <t>Current definition: SG factor is share of 12-CP, weighted by 75%; plus share of energy, weighted by 25%.  The SG factor allocates capacity costs.</t>
  </si>
  <si>
    <t>SE factor is a jurisdiction's share of system annual energy consumption.  The SE factor allocates energy costs.</t>
  </si>
  <si>
    <t>% Share of Sum-of-12 Coincident Peaks</t>
  </si>
  <si>
    <t>s1=SG1*(c1-j)</t>
  </si>
  <si>
    <t>s2=SG2*(c1-j)</t>
  </si>
  <si>
    <t>The Revised Protocol assigns shares of the "system portion" of the Mid-C total energy on the basis of each jurisdiction's SG factor.  (See page 10 of UP&amp;L Exhibit _____ [DLT-2S].)</t>
  </si>
  <si>
    <t>Avg.Annual per MWh Cost Differential</t>
  </si>
  <si>
    <t>3,14</t>
  </si>
  <si>
    <t>4,15</t>
  </si>
  <si>
    <t>D=r1-r2</t>
  </si>
  <si>
    <t>Mid-C Cost Differential Adjustment</t>
  </si>
  <si>
    <t>CDA=D*c1</t>
  </si>
  <si>
    <t>Mid-C Cost Benefit Allocation</t>
  </si>
  <si>
    <t>I1=SG1*(-CDA)</t>
  </si>
  <si>
    <t>MC1=(j1+s1)/c1</t>
  </si>
  <si>
    <t>MC2=(j2+s2)/c1</t>
  </si>
  <si>
    <t>H1=MC1*CDA</t>
  </si>
  <si>
    <t>I2=SG2*(-CDA)</t>
  </si>
  <si>
    <t>F1=EC1+CC1</t>
  </si>
  <si>
    <t>F2=EC1+CC2</t>
  </si>
  <si>
    <t>F1+F2=o</t>
  </si>
  <si>
    <t>C1=F1+H1+I1</t>
  </si>
  <si>
    <t>C2=F2+H2+I2</t>
  </si>
  <si>
    <t>Reciprocal Mid-C Cost  Benefit Allocation</t>
  </si>
  <si>
    <t>o=o1+o2</t>
  </si>
  <si>
    <t>Embedded Annual Total Cost per MWh</t>
  </si>
  <si>
    <t xml:space="preserve">   and 18-20 of page 5 of Dave Taylor's Supplemental Testimony plus the definitions of Annual Mid-C and All-Other Costs on page 14 of Andrea Kelly's Supplemental Testimony Exhibit UP&amp;L _____ [ALK-1S].)</t>
  </si>
  <si>
    <t>The first component of the Mid-C Cost Differential Adjustment is the difference in the Annual Total Mid-C Cost per MWh and the Annual Embedded Cost per MWh of All Other Resources.  (See lines 13-15</t>
  </si>
  <si>
    <t>The Mid-C Cost Differential Adjustment is defined as the product of the average cost differential (see NOTE 13) and the annual total MWh output of the Mid-C contracts.  (See lines 18-21 of page 5 of Dave</t>
  </si>
  <si>
    <t>Full rolled-in cost allocation adds the rolled-in energy cost allocation plus the rolled-in capacity cost allocation.  This allocation of the Mid-C costs "on a system-wide basis" is also used in calculating the</t>
  </si>
  <si>
    <t xml:space="preserve">   "Average-Cost-Differential-Based Cost Allocation" (of NOTE 23).</t>
  </si>
  <si>
    <t>The final "Average-Cost-Differential-Based Cost Allocation" is the conventional rolled-in allocation (with the Mid-C costs allocated on a system-wide basis) that is modified by allocations of the "Mid-C Benefit"</t>
  </si>
  <si>
    <t xml:space="preserve">   and its "Reciprocal."  (See lines 10-23 of Dave Taylor's Supplemental Testimony.)</t>
  </si>
  <si>
    <t xml:space="preserve">   (of NOTE 21) must be added back in via the "Reciprocal" of the total of that latter allocation.  The Revised Protocol allocates that "Reciprocal" via the SG factor.  (See lines 22-23 of page5 of DaveTaylor's</t>
  </si>
  <si>
    <t>System-Allocated Mid-C (MWh)</t>
  </si>
  <si>
    <t>MC1+MC2</t>
  </si>
  <si>
    <t>H2=MC2*CDA</t>
  </si>
  <si>
    <t>H=H1+H2=CDA</t>
  </si>
  <si>
    <t>I=I1+I2=-CDA</t>
  </si>
  <si>
    <r>
      <t xml:space="preserve">OBSERVATION:  </t>
    </r>
    <r>
      <rPr>
        <sz val="10"/>
        <rFont val="Arial"/>
        <family val="2"/>
      </rPr>
      <t>Given the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large differential observed in this example between the average costs of the Mid-C and the other resources, the Cost-Differential-Based adjustment of the Revised Protocol increases</t>
    </r>
  </si>
  <si>
    <t>Jurisdiction 1's production cost allocation from 49% to over 55% of the total.</t>
  </si>
  <si>
    <t>By assumption, half of the output of Mid-C is contractually assigned to Jurisdiction 1, or 1.5 units out of 3.</t>
  </si>
  <si>
    <t>Each jurisdiction's Mid-C factor (MC) is defined as the jurisdiction's total (of assigned and allocated) percentage share of the Mid-C annual production.  (See page 10 of UP&amp;L Exhibit _____ [DLT-2S].)</t>
  </si>
  <si>
    <t xml:space="preserve">   Taylor's Supplemental Testimony.)  It is the additional amount that the output of the Mid-C contracts would have cost if its average cost equaled that of the Other Resources.</t>
  </si>
  <si>
    <t>The Mid-C Cost Differential Adjustment is allocated to each jurisdiction via the MC factor.  (See lines 21-22 of page 5 of Dave Taylor's Supplemental Testimony.)</t>
  </si>
  <si>
    <t>In order for the "Average-Cost-Differential-Based Cost Allocation" (of NOTE 23) to equal the System Total Production Costs (of NOTE 11), the amount subtracted from the total via the "Mid-C Benefit Allocation."</t>
  </si>
  <si>
    <t xml:space="preserve">   Supplemental Testimony.)  Since the purpose is to expand the total allocations so that subtracting the "Mid-C Benefit Allocation" will still yield the production cost total, the "Reciprocal" could have been</t>
  </si>
  <si>
    <t xml:space="preserve">   allocated in proportion to the percentage shares of the "Full Rolled-In Cost Allocation" (of NOTE 16).  (The respective weighting values in this example would have been 49% and 51% for the two jurisdictions</t>
  </si>
  <si>
    <t xml:space="preserve">   as opposed to the respective SG values of 52.5% and 47.5%.  The effect would be to reduce Jurisdiction 1's final cost allocation by 0.08.)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</si>
</sst>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9" fontId="0" fillId="0" borderId="5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7" fontId="0" fillId="0" borderId="11" xfId="0" applyNumberFormat="1" applyBorder="1" applyAlignment="1">
      <alignment/>
    </xf>
    <xf numFmtId="167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16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1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1" borderId="0" xfId="0" applyFill="1" applyBorder="1" applyAlignment="1">
      <alignment wrapText="1"/>
    </xf>
    <xf numFmtId="0" fontId="0" fillId="1" borderId="1" xfId="0" applyFill="1" applyBorder="1" applyAlignment="1">
      <alignment wrapText="1"/>
    </xf>
    <xf numFmtId="0" fontId="0" fillId="1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1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" borderId="9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workbookViewId="0" topLeftCell="A1">
      <selection activeCell="A1" sqref="A1:N58"/>
    </sheetView>
  </sheetViews>
  <sheetFormatPr defaultColWidth="9.140625" defaultRowHeight="12.75"/>
  <cols>
    <col min="1" max="1" width="4.8515625" style="0" customWidth="1"/>
    <col min="2" max="2" width="34.28125" style="0" customWidth="1"/>
    <col min="3" max="3" width="20.140625" style="0" customWidth="1"/>
    <col min="4" max="4" width="10.28125" style="0" customWidth="1"/>
    <col min="5" max="5" width="19.421875" style="0" customWidth="1"/>
    <col min="6" max="6" width="10.8515625" style="0" customWidth="1"/>
    <col min="7" max="7" width="14.140625" style="0" customWidth="1"/>
    <col min="13" max="13" width="10.00390625" style="0" customWidth="1"/>
  </cols>
  <sheetData>
    <row r="2" spans="1:14" ht="15.75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6.5" customHeight="1">
      <c r="A3" s="74" t="s">
        <v>70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.75">
      <c r="A4" s="23" t="s">
        <v>18</v>
      </c>
      <c r="B4" s="26"/>
      <c r="C4" s="70" t="s">
        <v>3</v>
      </c>
      <c r="D4" s="73"/>
      <c r="E4" s="70" t="s">
        <v>2</v>
      </c>
      <c r="F4" s="71"/>
      <c r="G4" s="73" t="s">
        <v>5</v>
      </c>
      <c r="H4" s="73"/>
      <c r="I4" s="72" t="s">
        <v>45</v>
      </c>
      <c r="J4" s="73"/>
      <c r="K4" s="70" t="s">
        <v>4</v>
      </c>
      <c r="L4" s="71"/>
      <c r="M4" s="73" t="s">
        <v>5</v>
      </c>
      <c r="N4" s="71"/>
    </row>
    <row r="5" spans="1:14" ht="12.75">
      <c r="A5" s="49" t="s">
        <v>19</v>
      </c>
      <c r="B5" s="24" t="s">
        <v>64</v>
      </c>
      <c r="C5" s="10" t="s">
        <v>0</v>
      </c>
      <c r="D5" s="2" t="s">
        <v>1</v>
      </c>
      <c r="E5" s="23" t="s">
        <v>0</v>
      </c>
      <c r="F5" s="11" t="s">
        <v>1</v>
      </c>
      <c r="G5" s="23" t="s">
        <v>0</v>
      </c>
      <c r="H5" s="2" t="s">
        <v>1</v>
      </c>
      <c r="I5" s="5" t="s">
        <v>0</v>
      </c>
      <c r="J5" s="9" t="s">
        <v>1</v>
      </c>
      <c r="K5" s="23" t="s">
        <v>0</v>
      </c>
      <c r="L5" s="11" t="s">
        <v>1</v>
      </c>
      <c r="M5" s="2" t="s">
        <v>0</v>
      </c>
      <c r="N5" s="23" t="s">
        <v>1</v>
      </c>
    </row>
    <row r="6" spans="1:14" ht="0.75" customHeight="1">
      <c r="A6" s="25"/>
      <c r="C6" s="26"/>
      <c r="D6" s="17"/>
      <c r="E6" s="26"/>
      <c r="F6" s="18"/>
      <c r="G6" s="26"/>
      <c r="H6" s="17"/>
      <c r="I6" s="16"/>
      <c r="J6" s="20"/>
      <c r="K6" s="26"/>
      <c r="L6" s="18"/>
      <c r="M6" s="17"/>
      <c r="N6" s="26"/>
    </row>
    <row r="7" spans="1:14" ht="12.75">
      <c r="A7" s="23">
        <v>1</v>
      </c>
      <c r="B7" s="33" t="s">
        <v>75</v>
      </c>
      <c r="C7" s="11" t="s">
        <v>21</v>
      </c>
      <c r="D7" s="13">
        <v>0.55</v>
      </c>
      <c r="E7" s="27" t="s">
        <v>22</v>
      </c>
      <c r="F7" s="21">
        <v>0.45</v>
      </c>
      <c r="G7" s="27" t="s">
        <v>23</v>
      </c>
      <c r="H7" s="13">
        <f>D7+F7</f>
        <v>1</v>
      </c>
      <c r="I7" s="7"/>
      <c r="J7" s="3"/>
      <c r="K7" s="25"/>
      <c r="L7" s="12"/>
      <c r="M7" s="4"/>
      <c r="N7" s="25"/>
    </row>
    <row r="8" spans="1:14" ht="12.75">
      <c r="A8" s="1">
        <v>2</v>
      </c>
      <c r="B8" s="3" t="s">
        <v>67</v>
      </c>
      <c r="C8" s="24" t="s">
        <v>6</v>
      </c>
      <c r="D8" s="2">
        <v>4.5</v>
      </c>
      <c r="E8" s="24" t="s">
        <v>7</v>
      </c>
      <c r="F8" s="11">
        <v>5.5</v>
      </c>
      <c r="G8" s="24" t="s">
        <v>8</v>
      </c>
      <c r="H8" s="2">
        <f>D8+F8</f>
        <v>10</v>
      </c>
      <c r="I8" s="7"/>
      <c r="J8" s="3"/>
      <c r="K8" s="25"/>
      <c r="L8" s="12"/>
      <c r="M8" s="4"/>
      <c r="N8" s="25"/>
    </row>
    <row r="9" spans="1:14" ht="12.75">
      <c r="A9" s="1">
        <v>3</v>
      </c>
      <c r="B9" s="3" t="s">
        <v>48</v>
      </c>
      <c r="C9" s="24" t="s">
        <v>26</v>
      </c>
      <c r="D9" s="13">
        <f>D8/$H8</f>
        <v>0.45</v>
      </c>
      <c r="E9" s="27" t="s">
        <v>27</v>
      </c>
      <c r="F9" s="21">
        <f>F8/$H8</f>
        <v>0.55</v>
      </c>
      <c r="G9" s="27" t="s">
        <v>28</v>
      </c>
      <c r="H9" s="13">
        <f>D9+F9</f>
        <v>1</v>
      </c>
      <c r="I9" s="7"/>
      <c r="J9" s="3"/>
      <c r="K9" s="25"/>
      <c r="L9" s="12"/>
      <c r="M9" s="4"/>
      <c r="N9" s="25"/>
    </row>
    <row r="10" spans="1:14" ht="12.75">
      <c r="A10" s="1">
        <v>4</v>
      </c>
      <c r="B10" s="3" t="s">
        <v>20</v>
      </c>
      <c r="C10" s="24" t="s">
        <v>68</v>
      </c>
      <c r="D10" s="14">
        <f>0.75*D7+0.25*D9</f>
        <v>0.525</v>
      </c>
      <c r="E10" s="24" t="s">
        <v>69</v>
      </c>
      <c r="F10" s="22">
        <f>0.75*F7+0.25*F9</f>
        <v>0.47500000000000003</v>
      </c>
      <c r="G10" s="30" t="s">
        <v>24</v>
      </c>
      <c r="H10" s="13">
        <f>D10+F10</f>
        <v>1</v>
      </c>
      <c r="I10" s="7"/>
      <c r="J10" s="3"/>
      <c r="K10" s="25"/>
      <c r="L10" s="12"/>
      <c r="M10" s="4"/>
      <c r="N10" s="25"/>
    </row>
    <row r="11" spans="1:14" ht="9" customHeight="1">
      <c r="A11" s="1"/>
      <c r="B11" s="3"/>
      <c r="C11" s="25"/>
      <c r="D11" s="4"/>
      <c r="E11" s="25"/>
      <c r="F11" s="12"/>
      <c r="G11" s="25"/>
      <c r="H11" s="4"/>
      <c r="I11" s="7"/>
      <c r="J11" s="3"/>
      <c r="K11" s="25"/>
      <c r="L11" s="12"/>
      <c r="M11" s="4"/>
      <c r="N11" s="25"/>
    </row>
    <row r="12" spans="1:14" ht="12.75">
      <c r="A12" s="1">
        <v>5</v>
      </c>
      <c r="B12" s="3" t="s">
        <v>71</v>
      </c>
      <c r="C12" s="25"/>
      <c r="D12" s="4"/>
      <c r="E12" s="25"/>
      <c r="F12" s="12"/>
      <c r="G12" s="25"/>
      <c r="H12" s="4"/>
      <c r="I12" s="5" t="s">
        <v>9</v>
      </c>
      <c r="J12" s="1">
        <v>3</v>
      </c>
      <c r="K12" s="24" t="s">
        <v>10</v>
      </c>
      <c r="L12" s="11">
        <v>7</v>
      </c>
      <c r="M12" s="2" t="s">
        <v>11</v>
      </c>
      <c r="N12" s="24">
        <f>J12+L12</f>
        <v>10</v>
      </c>
    </row>
    <row r="13" spans="1:14" ht="12.75">
      <c r="A13" s="1">
        <v>6</v>
      </c>
      <c r="B13" s="3" t="s">
        <v>43</v>
      </c>
      <c r="C13" s="25"/>
      <c r="D13" s="4"/>
      <c r="E13" s="25"/>
      <c r="F13" s="12"/>
      <c r="G13" s="25"/>
      <c r="H13" s="4"/>
      <c r="I13" s="5" t="s">
        <v>12</v>
      </c>
      <c r="J13" s="1">
        <v>0.02</v>
      </c>
      <c r="K13" s="24" t="s">
        <v>13</v>
      </c>
      <c r="L13" s="19">
        <v>0.6</v>
      </c>
      <c r="M13" s="2"/>
      <c r="N13" s="24"/>
    </row>
    <row r="14" spans="1:14" ht="12.75">
      <c r="A14" s="1">
        <v>7</v>
      </c>
      <c r="B14" s="20" t="s">
        <v>41</v>
      </c>
      <c r="C14" s="26"/>
      <c r="D14" s="17"/>
      <c r="E14" s="26"/>
      <c r="F14" s="18"/>
      <c r="G14" s="26"/>
      <c r="H14" s="17"/>
      <c r="I14" s="59" t="s">
        <v>14</v>
      </c>
      <c r="J14" s="60">
        <f>J12*J13</f>
        <v>0.06</v>
      </c>
      <c r="K14" s="49" t="s">
        <v>15</v>
      </c>
      <c r="L14" s="61">
        <f>L12*L13</f>
        <v>4.2</v>
      </c>
      <c r="M14" s="62" t="s">
        <v>16</v>
      </c>
      <c r="N14" s="63">
        <f>J14+L14</f>
        <v>4.26</v>
      </c>
    </row>
    <row r="15" spans="1:14" ht="12.75">
      <c r="A15" s="1">
        <v>8</v>
      </c>
      <c r="B15" s="3" t="s">
        <v>42</v>
      </c>
      <c r="C15" s="25"/>
      <c r="D15" s="4"/>
      <c r="E15" s="25"/>
      <c r="F15" s="12"/>
      <c r="G15" s="25"/>
      <c r="H15" s="4"/>
      <c r="I15" s="8" t="s">
        <v>29</v>
      </c>
      <c r="J15" s="1">
        <v>1</v>
      </c>
      <c r="K15" s="24" t="s">
        <v>30</v>
      </c>
      <c r="L15" s="11">
        <v>3</v>
      </c>
      <c r="M15" s="2" t="s">
        <v>66</v>
      </c>
      <c r="N15" s="24">
        <f>J15+L15</f>
        <v>4</v>
      </c>
    </row>
    <row r="16" spans="1:14" ht="12.75">
      <c r="A16" s="1">
        <v>9</v>
      </c>
      <c r="B16" s="3" t="s">
        <v>44</v>
      </c>
      <c r="C16" s="25"/>
      <c r="D16" s="4"/>
      <c r="E16" s="25"/>
      <c r="F16" s="12"/>
      <c r="G16" s="25"/>
      <c r="H16" s="4"/>
      <c r="I16" s="5" t="s">
        <v>31</v>
      </c>
      <c r="J16" s="31">
        <v>1.1</v>
      </c>
      <c r="K16" s="24" t="s">
        <v>32</v>
      </c>
      <c r="L16" s="19">
        <v>1.3</v>
      </c>
      <c r="M16" s="2"/>
      <c r="N16" s="24"/>
    </row>
    <row r="17" spans="1:14" ht="12.75" customHeight="1">
      <c r="A17" s="1">
        <v>10</v>
      </c>
      <c r="B17" s="20" t="s">
        <v>25</v>
      </c>
      <c r="C17" s="26"/>
      <c r="D17" s="17"/>
      <c r="E17" s="26"/>
      <c r="F17" s="18"/>
      <c r="G17" s="26"/>
      <c r="H17" s="17"/>
      <c r="I17" s="65" t="s">
        <v>34</v>
      </c>
      <c r="J17" s="67">
        <f>J15*J16</f>
        <v>1.1</v>
      </c>
      <c r="K17" s="49" t="s">
        <v>33</v>
      </c>
      <c r="L17" s="61">
        <f>L15*L16</f>
        <v>3.9000000000000004</v>
      </c>
      <c r="M17" s="62" t="s">
        <v>39</v>
      </c>
      <c r="N17" s="68">
        <f>J17+L17</f>
        <v>5</v>
      </c>
    </row>
    <row r="18" spans="1:14" ht="13.5" customHeight="1">
      <c r="A18" s="1">
        <v>11</v>
      </c>
      <c r="B18" s="64" t="s">
        <v>72</v>
      </c>
      <c r="C18" s="26"/>
      <c r="D18" s="17"/>
      <c r="E18" s="26"/>
      <c r="F18" s="18"/>
      <c r="G18" s="26"/>
      <c r="H18" s="17"/>
      <c r="I18" s="65" t="s">
        <v>35</v>
      </c>
      <c r="J18" s="60">
        <f>J14+J17</f>
        <v>1.1600000000000001</v>
      </c>
      <c r="K18" s="49" t="s">
        <v>36</v>
      </c>
      <c r="L18" s="61">
        <f>L14+L17</f>
        <v>8.100000000000001</v>
      </c>
      <c r="M18" s="62" t="s">
        <v>97</v>
      </c>
      <c r="N18" s="66">
        <f>J18+L18</f>
        <v>9.260000000000002</v>
      </c>
    </row>
    <row r="19" spans="1:14" ht="16.5" customHeight="1">
      <c r="A19" s="1">
        <v>12</v>
      </c>
      <c r="B19" s="3" t="s">
        <v>98</v>
      </c>
      <c r="C19" s="25"/>
      <c r="D19" s="4"/>
      <c r="E19" s="25"/>
      <c r="F19" s="12"/>
      <c r="G19" s="25"/>
      <c r="H19" s="4"/>
      <c r="I19" s="8" t="s">
        <v>37</v>
      </c>
      <c r="J19" s="32">
        <f>J18/J12</f>
        <v>0.3866666666666667</v>
      </c>
      <c r="K19" s="24" t="s">
        <v>38</v>
      </c>
      <c r="L19" s="44">
        <f>L18/L12</f>
        <v>1.1571428571428573</v>
      </c>
      <c r="M19" s="2" t="s">
        <v>40</v>
      </c>
      <c r="N19" s="24">
        <f>N18/N12</f>
        <v>0.9260000000000002</v>
      </c>
    </row>
    <row r="20" spans="1:14" ht="12.75" customHeight="1">
      <c r="A20" s="1">
        <v>13</v>
      </c>
      <c r="B20" s="6" t="s">
        <v>79</v>
      </c>
      <c r="C20" s="25"/>
      <c r="D20" s="4"/>
      <c r="E20" s="25"/>
      <c r="F20" s="12"/>
      <c r="G20" s="25"/>
      <c r="H20" s="4"/>
      <c r="I20" s="5"/>
      <c r="J20" s="32"/>
      <c r="K20" s="24"/>
      <c r="L20" s="2"/>
      <c r="M20" s="24" t="s">
        <v>82</v>
      </c>
      <c r="N20" s="48">
        <f>$J19-$L19</f>
        <v>-0.7704761904761905</v>
      </c>
    </row>
    <row r="21" spans="1:14" ht="12.75">
      <c r="A21" s="25"/>
      <c r="C21" s="25"/>
      <c r="E21" s="25"/>
      <c r="G21" s="25"/>
      <c r="I21" s="7"/>
      <c r="J21" s="3"/>
      <c r="K21" s="25"/>
      <c r="L21" s="12"/>
      <c r="M21" s="4"/>
      <c r="N21" s="25"/>
    </row>
    <row r="22" spans="1:14" ht="12.75">
      <c r="A22" s="24">
        <v>14</v>
      </c>
      <c r="B22" s="4" t="s">
        <v>47</v>
      </c>
      <c r="C22" s="24" t="s">
        <v>56</v>
      </c>
      <c r="D22" s="35">
        <f>D9*$N14</f>
        <v>1.917</v>
      </c>
      <c r="E22" s="29" t="s">
        <v>57</v>
      </c>
      <c r="F22" s="36">
        <f>F9*$N14</f>
        <v>2.343</v>
      </c>
      <c r="G22" s="29" t="s">
        <v>58</v>
      </c>
      <c r="H22" s="52">
        <f>D22+F22</f>
        <v>4.26</v>
      </c>
      <c r="I22" s="7"/>
      <c r="J22" s="3"/>
      <c r="K22" s="25"/>
      <c r="L22" s="12"/>
      <c r="M22" s="4"/>
      <c r="N22" s="25"/>
    </row>
    <row r="23" spans="1:14" ht="12.75">
      <c r="A23" s="24">
        <v>15</v>
      </c>
      <c r="B23" s="4" t="s">
        <v>46</v>
      </c>
      <c r="C23" s="24" t="s">
        <v>59</v>
      </c>
      <c r="D23" s="35">
        <f>D10*$N17</f>
        <v>2.625</v>
      </c>
      <c r="E23" s="29" t="s">
        <v>60</v>
      </c>
      <c r="F23" s="36">
        <f>F10*$N17</f>
        <v>2.375</v>
      </c>
      <c r="G23" s="24" t="s">
        <v>61</v>
      </c>
      <c r="H23" s="52">
        <f>D23+F23</f>
        <v>5</v>
      </c>
      <c r="I23" s="7"/>
      <c r="J23" s="3"/>
      <c r="K23" s="25"/>
      <c r="L23" s="12"/>
      <c r="M23" s="4"/>
      <c r="N23" s="25"/>
    </row>
    <row r="24" spans="1:14" ht="12.75">
      <c r="A24" s="24">
        <v>16</v>
      </c>
      <c r="B24" s="53" t="s">
        <v>49</v>
      </c>
      <c r="C24" s="24" t="s">
        <v>91</v>
      </c>
      <c r="D24" s="58">
        <f>D22+D23</f>
        <v>4.542</v>
      </c>
      <c r="E24" s="24" t="s">
        <v>92</v>
      </c>
      <c r="F24" s="56">
        <f>F22+F23</f>
        <v>4.718</v>
      </c>
      <c r="G24" s="24" t="s">
        <v>93</v>
      </c>
      <c r="H24" s="51">
        <f>D24+F24</f>
        <v>9.26</v>
      </c>
      <c r="I24" s="7"/>
      <c r="J24" s="3"/>
      <c r="K24" s="25"/>
      <c r="L24" s="12"/>
      <c r="M24" s="4"/>
      <c r="N24" s="25"/>
    </row>
    <row r="25" spans="1:14" ht="12.75">
      <c r="A25" s="25"/>
      <c r="B25" s="4"/>
      <c r="C25" s="25"/>
      <c r="D25" s="4"/>
      <c r="E25" s="25"/>
      <c r="F25" s="12"/>
      <c r="G25" s="25"/>
      <c r="H25" s="4"/>
      <c r="I25" s="7"/>
      <c r="J25" s="3"/>
      <c r="K25" s="25"/>
      <c r="L25" s="12"/>
      <c r="M25" s="4"/>
      <c r="N25" s="25"/>
    </row>
    <row r="26" spans="1:14" ht="12.75">
      <c r="A26" s="24">
        <v>17</v>
      </c>
      <c r="B26" s="4" t="s">
        <v>50</v>
      </c>
      <c r="C26" s="24" t="s">
        <v>52</v>
      </c>
      <c r="D26" s="2">
        <v>0</v>
      </c>
      <c r="E26" s="24" t="s">
        <v>53</v>
      </c>
      <c r="F26" s="11">
        <v>1.5</v>
      </c>
      <c r="G26" s="24" t="s">
        <v>54</v>
      </c>
      <c r="H26" s="2">
        <f>D26+F26</f>
        <v>1.5</v>
      </c>
      <c r="I26" s="7"/>
      <c r="J26" s="3"/>
      <c r="K26" s="25"/>
      <c r="L26" s="12"/>
      <c r="M26" s="4"/>
      <c r="N26" s="25"/>
    </row>
    <row r="27" spans="1:14" ht="15" customHeight="1">
      <c r="A27" s="24">
        <v>18</v>
      </c>
      <c r="B27" s="4" t="s">
        <v>107</v>
      </c>
      <c r="C27" s="24" t="s">
        <v>76</v>
      </c>
      <c r="D27" s="2">
        <f>D10*($J12-$F26)</f>
        <v>0.7875000000000001</v>
      </c>
      <c r="E27" s="24" t="s">
        <v>77</v>
      </c>
      <c r="F27" s="2">
        <f>F10*($J12-$F26)</f>
        <v>0.7125</v>
      </c>
      <c r="G27" s="24" t="s">
        <v>55</v>
      </c>
      <c r="H27" s="2">
        <f>D27+F27</f>
        <v>1.5</v>
      </c>
      <c r="I27" s="7"/>
      <c r="J27" s="3"/>
      <c r="K27" s="25"/>
      <c r="L27" s="12"/>
      <c r="M27" s="4"/>
      <c r="N27" s="25"/>
    </row>
    <row r="28" spans="1:14" ht="15.75" customHeight="1">
      <c r="A28" s="24">
        <v>19</v>
      </c>
      <c r="B28" s="4" t="s">
        <v>51</v>
      </c>
      <c r="C28" s="24" t="s">
        <v>87</v>
      </c>
      <c r="D28" s="14">
        <f>(D26+D27)/$J12</f>
        <v>0.2625</v>
      </c>
      <c r="E28" s="28" t="s">
        <v>88</v>
      </c>
      <c r="F28" s="22">
        <f>(F26+F27)/$J12</f>
        <v>0.7374999999999999</v>
      </c>
      <c r="G28" s="28" t="s">
        <v>108</v>
      </c>
      <c r="H28" s="13">
        <f>D28+F28</f>
        <v>1</v>
      </c>
      <c r="I28" s="7"/>
      <c r="J28" s="3"/>
      <c r="K28" s="25"/>
      <c r="L28" s="12"/>
      <c r="M28" s="4"/>
      <c r="N28" s="25"/>
    </row>
    <row r="29" spans="1:14" ht="15" customHeight="1">
      <c r="A29" s="24">
        <v>20</v>
      </c>
      <c r="B29" s="4" t="s">
        <v>83</v>
      </c>
      <c r="C29" s="24"/>
      <c r="D29" s="13"/>
      <c r="E29" s="27"/>
      <c r="F29" s="21"/>
      <c r="G29" s="27"/>
      <c r="H29" s="13"/>
      <c r="I29" s="7"/>
      <c r="J29" s="3"/>
      <c r="K29" s="25"/>
      <c r="L29" s="12"/>
      <c r="M29" s="4" t="s">
        <v>84</v>
      </c>
      <c r="N29" s="42">
        <f>N20*J12</f>
        <v>-2.3114285714285714</v>
      </c>
    </row>
    <row r="30" spans="1:14" ht="15.75" customHeight="1">
      <c r="A30" s="25"/>
      <c r="B30" s="4"/>
      <c r="C30" s="24"/>
      <c r="D30" s="2"/>
      <c r="E30" s="24"/>
      <c r="F30" s="11"/>
      <c r="G30" s="24"/>
      <c r="H30" s="2"/>
      <c r="I30" s="7"/>
      <c r="J30" s="25"/>
      <c r="L30" s="25"/>
      <c r="M30" s="4"/>
      <c r="N30" s="25"/>
    </row>
    <row r="31" spans="1:14" ht="22.5" customHeight="1">
      <c r="A31" s="1">
        <v>21</v>
      </c>
      <c r="B31" s="6" t="s">
        <v>85</v>
      </c>
      <c r="C31" s="24" t="s">
        <v>89</v>
      </c>
      <c r="D31" s="37">
        <f>D28*$N29</f>
        <v>-0.60675</v>
      </c>
      <c r="E31" s="24" t="s">
        <v>109</v>
      </c>
      <c r="F31" s="41">
        <f>F28*$N29</f>
        <v>-1.7046785714285713</v>
      </c>
      <c r="G31" s="24" t="s">
        <v>110</v>
      </c>
      <c r="H31" s="43">
        <f>D31+F31</f>
        <v>-2.3114285714285714</v>
      </c>
      <c r="I31" s="7"/>
      <c r="J31" s="3"/>
      <c r="K31" s="25"/>
      <c r="L31" s="12"/>
      <c r="M31" s="4"/>
      <c r="N31" s="25"/>
    </row>
    <row r="32" spans="1:14" ht="25.5">
      <c r="A32" s="1">
        <v>22</v>
      </c>
      <c r="B32" s="6" t="s">
        <v>96</v>
      </c>
      <c r="C32" s="24" t="s">
        <v>86</v>
      </c>
      <c r="D32" s="37">
        <f>D10*(-$N29)</f>
        <v>1.2135</v>
      </c>
      <c r="E32" s="38" t="s">
        <v>90</v>
      </c>
      <c r="F32" s="41">
        <f>F10*(-$N29)</f>
        <v>1.0979285714285716</v>
      </c>
      <c r="G32" s="38" t="s">
        <v>111</v>
      </c>
      <c r="H32" s="43">
        <f>D32+F32</f>
        <v>2.3114285714285714</v>
      </c>
      <c r="I32" s="7"/>
      <c r="J32" s="3"/>
      <c r="K32" s="25"/>
      <c r="L32" s="12"/>
      <c r="M32" s="4"/>
      <c r="N32" s="25"/>
    </row>
    <row r="33" spans="1:14" ht="5.25" customHeight="1">
      <c r="A33" s="3"/>
      <c r="B33" s="3"/>
      <c r="C33" s="25"/>
      <c r="D33" s="4"/>
      <c r="E33" s="25"/>
      <c r="F33" s="12"/>
      <c r="G33" s="25"/>
      <c r="H33" s="4"/>
      <c r="I33" s="7"/>
      <c r="J33" s="3"/>
      <c r="K33" s="25"/>
      <c r="L33" s="12"/>
      <c r="M33" s="4"/>
      <c r="N33" s="25"/>
    </row>
    <row r="34" spans="1:14" ht="25.5">
      <c r="A34" s="1">
        <v>23</v>
      </c>
      <c r="B34" s="54" t="s">
        <v>17</v>
      </c>
      <c r="C34" s="24" t="s">
        <v>94</v>
      </c>
      <c r="D34" s="55">
        <f>D24+D31+D32</f>
        <v>5.14875</v>
      </c>
      <c r="E34" s="24" t="s">
        <v>95</v>
      </c>
      <c r="F34" s="57">
        <f>F24+F31+F32</f>
        <v>4.11125</v>
      </c>
      <c r="G34" s="24" t="s">
        <v>62</v>
      </c>
      <c r="H34" s="51">
        <f>D34+F34</f>
        <v>9.26</v>
      </c>
      <c r="I34" s="7"/>
      <c r="J34" s="3"/>
      <c r="K34" s="25"/>
      <c r="L34" s="12"/>
      <c r="M34" s="4"/>
      <c r="N34" s="25"/>
    </row>
    <row r="35" spans="1:14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ht="15" customHeight="1">
      <c r="A36" s="46" t="s">
        <v>112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2" customHeight="1">
      <c r="B37" s="50" t="s">
        <v>113</v>
      </c>
      <c r="C37" s="47"/>
      <c r="D37" s="47"/>
      <c r="E37" s="40"/>
      <c r="F37" s="40"/>
      <c r="G37" s="4"/>
      <c r="H37" s="4"/>
      <c r="I37" s="4"/>
      <c r="J37" s="4"/>
      <c r="K37" s="4"/>
      <c r="L37" s="4"/>
      <c r="M37" s="4"/>
      <c r="N37" s="4"/>
    </row>
    <row r="38" spans="3:14" ht="8.25" customHeight="1">
      <c r="C38" s="4"/>
      <c r="D38" s="4"/>
      <c r="E38" s="40"/>
      <c r="F38" s="40"/>
      <c r="G38" s="2"/>
      <c r="H38" s="15"/>
      <c r="I38" s="4"/>
      <c r="J38" s="4"/>
      <c r="K38" s="4"/>
      <c r="L38" s="4"/>
      <c r="M38" s="4"/>
      <c r="N38" s="4"/>
    </row>
    <row r="39" ht="12.75">
      <c r="A39" s="34" t="s">
        <v>65</v>
      </c>
    </row>
    <row r="40" spans="1:2" ht="12.75">
      <c r="A40" s="45" t="s">
        <v>80</v>
      </c>
      <c r="B40" t="s">
        <v>74</v>
      </c>
    </row>
    <row r="41" spans="1:2" ht="12.75">
      <c r="A41" s="45" t="s">
        <v>81</v>
      </c>
      <c r="B41" t="s">
        <v>73</v>
      </c>
    </row>
    <row r="42" spans="1:2" ht="12.75">
      <c r="A42" s="45">
        <v>16</v>
      </c>
      <c r="B42" t="s">
        <v>102</v>
      </c>
    </row>
    <row r="43" spans="1:2" ht="12.75">
      <c r="A43" s="45"/>
      <c r="B43" t="s">
        <v>103</v>
      </c>
    </row>
    <row r="44" spans="1:2" ht="12.75">
      <c r="A44" s="45">
        <v>13</v>
      </c>
      <c r="B44" t="s">
        <v>100</v>
      </c>
    </row>
    <row r="45" spans="1:2" ht="12.75">
      <c r="A45" s="45"/>
      <c r="B45" t="s">
        <v>99</v>
      </c>
    </row>
    <row r="46" spans="1:2" ht="12.75">
      <c r="A46" s="45">
        <v>17</v>
      </c>
      <c r="B46" t="s">
        <v>114</v>
      </c>
    </row>
    <row r="47" spans="1:2" ht="12.75">
      <c r="A47" s="45">
        <v>18</v>
      </c>
      <c r="B47" t="s">
        <v>78</v>
      </c>
    </row>
    <row r="48" spans="1:2" ht="12.75">
      <c r="A48" s="45">
        <v>19</v>
      </c>
      <c r="B48" t="s">
        <v>115</v>
      </c>
    </row>
    <row r="49" spans="1:2" ht="12.75">
      <c r="A49" s="45">
        <v>20</v>
      </c>
      <c r="B49" t="s">
        <v>101</v>
      </c>
    </row>
    <row r="50" spans="1:2" ht="12.75">
      <c r="A50" s="45"/>
      <c r="B50" t="s">
        <v>116</v>
      </c>
    </row>
    <row r="51" spans="1:2" ht="12.75">
      <c r="A51" s="45">
        <v>21</v>
      </c>
      <c r="B51" t="s">
        <v>117</v>
      </c>
    </row>
    <row r="52" spans="1:2" ht="12.75">
      <c r="A52" s="45">
        <v>22</v>
      </c>
      <c r="B52" t="s">
        <v>118</v>
      </c>
    </row>
    <row r="53" spans="1:2" ht="12.75">
      <c r="A53" s="45"/>
      <c r="B53" t="s">
        <v>106</v>
      </c>
    </row>
    <row r="54" spans="1:2" ht="12.75">
      <c r="A54" s="45"/>
      <c r="B54" t="s">
        <v>119</v>
      </c>
    </row>
    <row r="55" spans="1:2" ht="12.75">
      <c r="A55" s="45"/>
      <c r="B55" t="s">
        <v>120</v>
      </c>
    </row>
    <row r="56" spans="1:2" ht="12.75">
      <c r="A56" s="45"/>
      <c r="B56" t="s">
        <v>121</v>
      </c>
    </row>
    <row r="57" spans="1:2" ht="12.75">
      <c r="A57" s="45">
        <v>23</v>
      </c>
      <c r="B57" t="s">
        <v>104</v>
      </c>
    </row>
    <row r="58" ht="12.75">
      <c r="B58" t="s">
        <v>105</v>
      </c>
    </row>
  </sheetData>
  <mergeCells count="8">
    <mergeCell ref="A2:N2"/>
    <mergeCell ref="K4:L4"/>
    <mergeCell ref="I4:J4"/>
    <mergeCell ref="G4:H4"/>
    <mergeCell ref="M4:N4"/>
    <mergeCell ref="A3:N3"/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scale="62" r:id="rId1"/>
  <headerFooter alignWithMargins="0">
    <oddHeader>&amp;LDocket No. 02-035-04&amp;CATTACHMENT A&amp;RG.R.Compton Exhibit DPU 1.0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gcompton</dc:creator>
  <cp:keywords/>
  <dc:description/>
  <cp:lastModifiedBy>lm</cp:lastModifiedBy>
  <cp:lastPrinted>2004-07-15T17:48:36Z</cp:lastPrinted>
  <dcterms:created xsi:type="dcterms:W3CDTF">2004-07-05T07:18:49Z</dcterms:created>
  <dcterms:modified xsi:type="dcterms:W3CDTF">2004-07-15T18:41:37Z</dcterms:modified>
  <cp:category/>
  <cp:version/>
  <cp:contentType/>
  <cp:contentStatus/>
</cp:coreProperties>
</file>