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15" activeTab="0"/>
  </bookViews>
  <sheets>
    <sheet name="2010 Protocol - App D - Table 1" sheetId="1" r:id="rId1"/>
    <sheet name="2010 Protocol - App D - Table 2" sheetId="2" r:id="rId2"/>
  </sheets>
  <definedNames/>
  <calcPr calcMode="manual" fullCalcOnLoad="1" iterate="1" iterateCount="100" iterateDelta="0.001"/>
</workbook>
</file>

<file path=xl/sharedStrings.xml><?xml version="1.0" encoding="utf-8"?>
<sst xmlns="http://schemas.openxmlformats.org/spreadsheetml/2006/main" count="134" uniqueCount="54">
  <si>
    <t>Total system</t>
  </si>
  <si>
    <t>Revenues</t>
  </si>
  <si>
    <t>Energy Cost</t>
  </si>
  <si>
    <t>Situs</t>
  </si>
  <si>
    <t>Factor</t>
  </si>
  <si>
    <t>Sum of Cost</t>
  </si>
  <si>
    <t>Jurisdiction 1</t>
  </si>
  <si>
    <t>Jurisdiction 2</t>
  </si>
  <si>
    <t>Effect on Revenue Requirement</t>
  </si>
  <si>
    <t>Jurisdiction 3</t>
  </si>
  <si>
    <t>Loads</t>
  </si>
  <si>
    <t>Allocation Factors</t>
  </si>
  <si>
    <t>Cost of Service</t>
  </si>
  <si>
    <t>Demand Related Costs</t>
  </si>
  <si>
    <t>Special Contract Revenue</t>
  </si>
  <si>
    <t>Revenues from all other customers</t>
  </si>
  <si>
    <t>Tariff Equivalent Revenue</t>
  </si>
  <si>
    <t>SE1</t>
  </si>
  <si>
    <t>SC1</t>
  </si>
  <si>
    <t>SG1</t>
  </si>
  <si>
    <t>SE2</t>
  </si>
  <si>
    <t>SC2</t>
  </si>
  <si>
    <t>SG2</t>
  </si>
  <si>
    <t>System Cost Savings from Interruption</t>
  </si>
  <si>
    <t xml:space="preserve">No Interruptible Service </t>
  </si>
  <si>
    <t>With Interruptible Service (Reflecting Actual Physical Interruptions)</t>
  </si>
  <si>
    <t>Jurisdictional Sum of 12 monthly CP demand (MW)</t>
  </si>
  <si>
    <t>Jurisdictional Annual Energy (MWh)</t>
  </si>
  <si>
    <t xml:space="preserve">With Interruptible Service </t>
  </si>
  <si>
    <t>Special Contract Customer Revenue</t>
  </si>
  <si>
    <t>Special Contract Customer Revenue and Load - Non Interruptible Service</t>
  </si>
  <si>
    <t>Special  Contract Customer Revenue and Load - With Interruptible Service (75 MW X 500 Hours of Interruption)</t>
  </si>
  <si>
    <t>Discount for Ancillary Services</t>
  </si>
  <si>
    <t>Net Cost to Special Contract Customer</t>
  </si>
  <si>
    <t>Ancillary Service Discount for 75 MW X 500 Hours of Economic Curtailment</t>
  </si>
  <si>
    <t>Special Contract Customer Sum of 12 CPs (MW) (Included in line 2)</t>
  </si>
  <si>
    <t>Special Contract Annual Energy (MWh) (Included in line 3)</t>
  </si>
  <si>
    <t>Special  Contract Sum of 12 CP-  Reflecting Actual Interruptions (MW) (Included in line 7)</t>
  </si>
  <si>
    <t>Special Contract Annual Energy- Reflecting Actual Interruptions (MWh) (Included in line 8)</t>
  </si>
  <si>
    <t>SE factor (Calculated from line 4)</t>
  </si>
  <si>
    <t>SC factor (Calculated from line 3)</t>
  </si>
  <si>
    <t>SE factor (Calculated from line 8)</t>
  </si>
  <si>
    <t>SC factor (Calculated from line 7)</t>
  </si>
  <si>
    <t>SG factor (line 27*75% + line 26*25%)</t>
  </si>
  <si>
    <t>SG factor (line 32*75% + line 31*25%)</t>
  </si>
  <si>
    <t>With Interruptible Service &amp; Ancillary Service Contract</t>
  </si>
  <si>
    <t xml:space="preserve">Jurisdictional Loads - No Interruptible Service </t>
  </si>
  <si>
    <t xml:space="preserve">Jurisdictional Loads - With Interruptible Service -  Reflecting Actual Interruptions </t>
  </si>
  <si>
    <t>Ancillary Service Contract - Economic Curtailment (Demand)</t>
  </si>
  <si>
    <t>Ancillary Service Contract - Economic Curtailment (Energy)</t>
  </si>
  <si>
    <t>Interruptible Contract Without Ancillary Service Contract Attributes</t>
  </si>
  <si>
    <t>Interruptible Contract With Ancillary Service Contract Attributes</t>
  </si>
  <si>
    <r>
      <rPr>
        <b/>
        <sz val="16"/>
        <color indexed="10"/>
        <rFont val="Arial"/>
        <family val="2"/>
      </rPr>
      <t>2010 Protocol -</t>
    </r>
    <r>
      <rPr>
        <b/>
        <sz val="16"/>
        <rFont val="Arial"/>
        <family val="2"/>
      </rPr>
      <t xml:space="preserve"> Appendix D - Table 1</t>
    </r>
  </si>
  <si>
    <r>
      <rPr>
        <b/>
        <sz val="16"/>
        <color indexed="10"/>
        <rFont val="Arial"/>
        <family val="2"/>
      </rPr>
      <t>2010 Protocol -</t>
    </r>
    <r>
      <rPr>
        <b/>
        <sz val="16"/>
        <rFont val="Arial"/>
        <family val="2"/>
      </rPr>
      <t xml:space="preserve"> Appendix D - Table 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</si>
</sst>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44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9" fontId="3" fillId="0" borderId="0" xfId="57" applyFont="1" applyAlignment="1">
      <alignment/>
    </xf>
    <xf numFmtId="0" fontId="0" fillId="0" borderId="0" xfId="0" applyFont="1" applyAlignment="1">
      <alignment/>
    </xf>
    <xf numFmtId="9" fontId="0" fillId="0" borderId="0" xfId="57" applyFont="1" applyAlignment="1">
      <alignment/>
    </xf>
    <xf numFmtId="0" fontId="4" fillId="0" borderId="0" xfId="0" applyFont="1" applyAlignment="1">
      <alignment/>
    </xf>
    <xf numFmtId="165" fontId="0" fillId="0" borderId="0" xfId="42" applyNumberFormat="1" applyAlignment="1">
      <alignment/>
    </xf>
    <xf numFmtId="9" fontId="0" fillId="0" borderId="0" xfId="57" applyAlignment="1">
      <alignment/>
    </xf>
    <xf numFmtId="0" fontId="6" fillId="0" borderId="0" xfId="0" applyFont="1" applyAlignment="1">
      <alignment/>
    </xf>
    <xf numFmtId="164" fontId="0" fillId="0" borderId="0" xfId="44" applyNumberFormat="1" applyAlignment="1">
      <alignment/>
    </xf>
    <xf numFmtId="164" fontId="0" fillId="0" borderId="0" xfId="44" applyNumberFormat="1" applyFont="1" applyAlignment="1">
      <alignment/>
    </xf>
    <xf numFmtId="164" fontId="0" fillId="0" borderId="0" xfId="44" applyNumberFormat="1" applyFont="1" applyAlignment="1">
      <alignment/>
    </xf>
    <xf numFmtId="164" fontId="0" fillId="0" borderId="0" xfId="0" applyNumberFormat="1" applyFont="1" applyAlignment="1">
      <alignment/>
    </xf>
    <xf numFmtId="5" fontId="0" fillId="0" borderId="0" xfId="42" applyNumberFormat="1" applyAlignment="1">
      <alignment/>
    </xf>
    <xf numFmtId="10" fontId="0" fillId="0" borderId="0" xfId="57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zoomScale="85" zoomScaleNormal="85" zoomScalePageLayoutView="0" workbookViewId="0" topLeftCell="B22">
      <selection activeCell="B72" sqref="B72"/>
    </sheetView>
  </sheetViews>
  <sheetFormatPr defaultColWidth="9.140625" defaultRowHeight="12.75"/>
  <cols>
    <col min="1" max="1" width="3.8515625" style="0" customWidth="1"/>
    <col min="2" max="2" width="67.7109375" style="0" customWidth="1"/>
    <col min="3" max="3" width="6.7109375" style="20" customWidth="1"/>
    <col min="4" max="4" width="17.140625" style="0" customWidth="1"/>
    <col min="5" max="5" width="16.421875" style="0" customWidth="1"/>
    <col min="6" max="6" width="17.57421875" style="0" customWidth="1"/>
    <col min="7" max="7" width="18.140625" style="0" customWidth="1"/>
  </cols>
  <sheetData>
    <row r="1" spans="2:7" ht="20.25">
      <c r="B1" s="24" t="s">
        <v>52</v>
      </c>
      <c r="C1" s="24"/>
      <c r="D1" s="24"/>
      <c r="E1" s="24"/>
      <c r="F1" s="24"/>
      <c r="G1" s="24"/>
    </row>
    <row r="2" spans="2:7" ht="20.25">
      <c r="B2" s="24" t="s">
        <v>50</v>
      </c>
      <c r="C2" s="24"/>
      <c r="D2" s="24"/>
      <c r="E2" s="24"/>
      <c r="F2" s="24"/>
      <c r="G2" s="24"/>
    </row>
    <row r="3" spans="2:7" ht="20.25">
      <c r="B3" s="24" t="s">
        <v>8</v>
      </c>
      <c r="C3" s="24"/>
      <c r="D3" s="24"/>
      <c r="E3" s="24"/>
      <c r="F3" s="24"/>
      <c r="G3" s="24"/>
    </row>
    <row r="5" spans="3:7" ht="12.75">
      <c r="C5" s="23" t="s">
        <v>4</v>
      </c>
      <c r="D5" s="23" t="s">
        <v>0</v>
      </c>
      <c r="E5" s="23" t="s">
        <v>6</v>
      </c>
      <c r="F5" s="23" t="s">
        <v>7</v>
      </c>
      <c r="G5" s="23" t="s">
        <v>9</v>
      </c>
    </row>
    <row r="6" spans="1:7" ht="12.75">
      <c r="A6">
        <v>1</v>
      </c>
      <c r="B6" s="9" t="s">
        <v>10</v>
      </c>
      <c r="C6" s="19"/>
      <c r="D6" s="4"/>
      <c r="E6" s="4"/>
      <c r="F6" s="4"/>
      <c r="G6" s="4"/>
    </row>
    <row r="7" spans="1:7" ht="12.75">
      <c r="A7">
        <f aca="true" t="shared" si="0" ref="A7:A62">A6+1</f>
        <v>2</v>
      </c>
      <c r="B7" t="s">
        <v>46</v>
      </c>
      <c r="C7" s="19"/>
      <c r="D7" s="4"/>
      <c r="E7" s="4"/>
      <c r="F7" s="4"/>
      <c r="G7" s="4"/>
    </row>
    <row r="8" spans="1:7" ht="12.75">
      <c r="A8">
        <f t="shared" si="0"/>
        <v>3</v>
      </c>
      <c r="B8" t="s">
        <v>26</v>
      </c>
      <c r="D8" s="10">
        <f>SUM(E8:G8)</f>
        <v>72000</v>
      </c>
      <c r="E8" s="10">
        <v>24000</v>
      </c>
      <c r="F8" s="10">
        <v>36000</v>
      </c>
      <c r="G8" s="10">
        <v>12000</v>
      </c>
    </row>
    <row r="9" spans="1:7" ht="12.75">
      <c r="A9">
        <f t="shared" si="0"/>
        <v>4</v>
      </c>
      <c r="B9" t="s">
        <v>27</v>
      </c>
      <c r="D9" s="10">
        <f>SUM(E9:G9)</f>
        <v>42000000</v>
      </c>
      <c r="E9" s="10">
        <v>14000000</v>
      </c>
      <c r="F9" s="10">
        <v>21000000</v>
      </c>
      <c r="G9" s="10">
        <v>7000000</v>
      </c>
    </row>
    <row r="10" spans="1:7" ht="12.75">
      <c r="A10">
        <f t="shared" si="0"/>
        <v>5</v>
      </c>
      <c r="D10" s="10"/>
      <c r="E10" s="10"/>
      <c r="F10" s="10"/>
      <c r="G10" s="10"/>
    </row>
    <row r="11" spans="1:7" ht="12.75">
      <c r="A11">
        <f t="shared" si="0"/>
        <v>6</v>
      </c>
      <c r="B11" t="s">
        <v>47</v>
      </c>
      <c r="D11" s="10"/>
      <c r="E11" s="10"/>
      <c r="F11" s="10"/>
      <c r="G11" s="10"/>
    </row>
    <row r="12" spans="1:7" ht="12.75">
      <c r="A12">
        <f t="shared" si="0"/>
        <v>7</v>
      </c>
      <c r="B12" t="s">
        <v>26</v>
      </c>
      <c r="D12" s="10">
        <f>SUM(E12:G12)</f>
        <v>71700</v>
      </c>
      <c r="E12" s="10">
        <f aca="true" t="shared" si="1" ref="E12:G13">E8-(E17-E24)</f>
        <v>24000</v>
      </c>
      <c r="F12" s="10">
        <f t="shared" si="1"/>
        <v>35700</v>
      </c>
      <c r="G12" s="10">
        <f t="shared" si="1"/>
        <v>12000</v>
      </c>
    </row>
    <row r="13" spans="1:7" ht="12.75">
      <c r="A13">
        <f t="shared" si="0"/>
        <v>8</v>
      </c>
      <c r="B13" t="s">
        <v>27</v>
      </c>
      <c r="D13" s="10">
        <f>SUM(E13:G13)</f>
        <v>41962500</v>
      </c>
      <c r="E13" s="10">
        <f t="shared" si="1"/>
        <v>14000000</v>
      </c>
      <c r="F13" s="10">
        <f t="shared" si="1"/>
        <v>20962500</v>
      </c>
      <c r="G13" s="10">
        <f t="shared" si="1"/>
        <v>7000000</v>
      </c>
    </row>
    <row r="14" spans="1:7" ht="12.75">
      <c r="A14">
        <f t="shared" si="0"/>
        <v>9</v>
      </c>
      <c r="D14" s="10"/>
      <c r="E14" s="10"/>
      <c r="F14" s="10"/>
      <c r="G14" s="10"/>
    </row>
    <row r="15" spans="1:7" ht="12.75">
      <c r="A15">
        <f t="shared" si="0"/>
        <v>10</v>
      </c>
      <c r="B15" t="s">
        <v>30</v>
      </c>
      <c r="D15" s="10"/>
      <c r="E15" s="10"/>
      <c r="F15" s="10"/>
      <c r="G15" s="10"/>
    </row>
    <row r="16" spans="1:7" ht="12.75">
      <c r="A16">
        <f t="shared" si="0"/>
        <v>11</v>
      </c>
      <c r="B16" t="s">
        <v>29</v>
      </c>
      <c r="D16" s="13">
        <f>F16</f>
        <v>20000000</v>
      </c>
      <c r="E16" s="10"/>
      <c r="F16" s="13">
        <v>20000000</v>
      </c>
      <c r="G16" s="10"/>
    </row>
    <row r="17" spans="1:7" ht="12.75">
      <c r="A17">
        <f t="shared" si="0"/>
        <v>12</v>
      </c>
      <c r="B17" t="s">
        <v>35</v>
      </c>
      <c r="D17" s="10">
        <f>F17</f>
        <v>900</v>
      </c>
      <c r="E17" s="10">
        <v>0</v>
      </c>
      <c r="F17" s="10">
        <f>75*12</f>
        <v>900</v>
      </c>
      <c r="G17" s="10">
        <v>0</v>
      </c>
    </row>
    <row r="18" spans="1:7" ht="12.75">
      <c r="A18">
        <f t="shared" si="0"/>
        <v>13</v>
      </c>
      <c r="B18" t="s">
        <v>36</v>
      </c>
      <c r="D18" s="10">
        <f>F18</f>
        <v>500000</v>
      </c>
      <c r="E18" s="10">
        <v>0</v>
      </c>
      <c r="F18" s="10">
        <v>500000</v>
      </c>
      <c r="G18" s="10">
        <v>0</v>
      </c>
    </row>
    <row r="19" spans="1:7" ht="12.75">
      <c r="A19">
        <f t="shared" si="0"/>
        <v>14</v>
      </c>
      <c r="D19" s="10"/>
      <c r="E19" s="10"/>
      <c r="F19" s="10"/>
      <c r="G19" s="10"/>
    </row>
    <row r="20" spans="1:7" ht="12.75">
      <c r="A20">
        <f t="shared" si="0"/>
        <v>15</v>
      </c>
      <c r="B20" t="s">
        <v>31</v>
      </c>
      <c r="D20" s="10"/>
      <c r="E20" s="10"/>
      <c r="F20" s="10"/>
      <c r="G20" s="10"/>
    </row>
    <row r="21" spans="1:7" ht="12.75">
      <c r="A21">
        <f t="shared" si="0"/>
        <v>16</v>
      </c>
      <c r="B21" t="s">
        <v>29</v>
      </c>
      <c r="D21" s="13">
        <f>F21</f>
        <v>16000000</v>
      </c>
      <c r="E21" s="10"/>
      <c r="F21" s="13">
        <v>16000000</v>
      </c>
      <c r="G21" s="10"/>
    </row>
    <row r="22" spans="1:7" ht="12.75">
      <c r="A22">
        <f t="shared" si="0"/>
        <v>17</v>
      </c>
      <c r="B22" t="s">
        <v>32</v>
      </c>
      <c r="D22" s="13"/>
      <c r="E22" s="10"/>
      <c r="F22" s="10">
        <v>0</v>
      </c>
      <c r="G22" s="10"/>
    </row>
    <row r="23" spans="1:7" ht="12.75">
      <c r="A23">
        <f t="shared" si="0"/>
        <v>18</v>
      </c>
      <c r="B23" t="s">
        <v>33</v>
      </c>
      <c r="D23" s="13">
        <f>F23</f>
        <v>16000000</v>
      </c>
      <c r="E23" s="10"/>
      <c r="F23" s="13">
        <v>16000000</v>
      </c>
      <c r="G23" s="10"/>
    </row>
    <row r="24" spans="1:7" ht="12.75">
      <c r="A24">
        <f t="shared" si="0"/>
        <v>19</v>
      </c>
      <c r="B24" t="s">
        <v>37</v>
      </c>
      <c r="D24" s="10">
        <f>F24</f>
        <v>600</v>
      </c>
      <c r="E24" s="10">
        <v>0</v>
      </c>
      <c r="F24" s="10">
        <f>75*8</f>
        <v>600</v>
      </c>
      <c r="G24" s="10">
        <v>0</v>
      </c>
    </row>
    <row r="25" spans="1:7" ht="12.75">
      <c r="A25">
        <f t="shared" si="0"/>
        <v>20</v>
      </c>
      <c r="B25" t="s">
        <v>38</v>
      </c>
      <c r="D25" s="10">
        <f>F25</f>
        <v>462500</v>
      </c>
      <c r="E25" s="10">
        <v>0</v>
      </c>
      <c r="F25" s="10">
        <f>F18-75*500</f>
        <v>462500</v>
      </c>
      <c r="G25" s="10">
        <v>0</v>
      </c>
    </row>
    <row r="26" spans="1:7" ht="12.75">
      <c r="A26">
        <f t="shared" si="0"/>
        <v>21</v>
      </c>
      <c r="D26" s="10"/>
      <c r="E26" s="10"/>
      <c r="F26" s="10"/>
      <c r="G26" s="10"/>
    </row>
    <row r="27" spans="1:7" ht="12.75">
      <c r="A27">
        <f t="shared" si="0"/>
        <v>22</v>
      </c>
      <c r="B27" t="s">
        <v>23</v>
      </c>
      <c r="D27" s="17">
        <v>4000000</v>
      </c>
      <c r="E27" s="10"/>
      <c r="F27" s="10"/>
      <c r="G27" s="10"/>
    </row>
    <row r="28" spans="1:7" ht="12.75">
      <c r="A28">
        <f t="shared" si="0"/>
        <v>23</v>
      </c>
      <c r="D28" s="10"/>
      <c r="E28" s="10"/>
      <c r="F28" s="10"/>
      <c r="G28" s="10"/>
    </row>
    <row r="29" spans="1:7" ht="12.75">
      <c r="A29">
        <f t="shared" si="0"/>
        <v>24</v>
      </c>
      <c r="B29" s="9" t="s">
        <v>11</v>
      </c>
      <c r="D29" s="10"/>
      <c r="E29" s="10"/>
      <c r="F29" s="10"/>
      <c r="G29" s="10"/>
    </row>
    <row r="30" spans="1:7" ht="12.75">
      <c r="A30">
        <f t="shared" si="0"/>
        <v>25</v>
      </c>
      <c r="B30" t="s">
        <v>24</v>
      </c>
      <c r="D30" s="10"/>
      <c r="E30" s="10"/>
      <c r="F30" s="10"/>
      <c r="G30" s="10"/>
    </row>
    <row r="31" spans="1:7" s="7" customFormat="1" ht="12.75">
      <c r="A31">
        <f t="shared" si="0"/>
        <v>26</v>
      </c>
      <c r="B31" t="s">
        <v>39</v>
      </c>
      <c r="C31" s="21" t="s">
        <v>17</v>
      </c>
      <c r="D31" s="18">
        <f>SUM(E31:G31)</f>
        <v>0.9999999999999999</v>
      </c>
      <c r="E31" s="18">
        <f>+E9/$D$9</f>
        <v>0.3333333333333333</v>
      </c>
      <c r="F31" s="18">
        <f>+F9/$D$9</f>
        <v>0.5</v>
      </c>
      <c r="G31" s="18">
        <f>+G9/$D$9</f>
        <v>0.16666666666666666</v>
      </c>
    </row>
    <row r="32" spans="1:7" s="7" customFormat="1" ht="12.75">
      <c r="A32">
        <f t="shared" si="0"/>
        <v>27</v>
      </c>
      <c r="B32" t="s">
        <v>40</v>
      </c>
      <c r="C32" s="21" t="s">
        <v>18</v>
      </c>
      <c r="D32" s="18">
        <f>SUM(E32:G32)</f>
        <v>0.9999999999999999</v>
      </c>
      <c r="E32" s="18">
        <f>+E8/$D$8</f>
        <v>0.3333333333333333</v>
      </c>
      <c r="F32" s="18">
        <f>+F8/$D$8</f>
        <v>0.5</v>
      </c>
      <c r="G32" s="18">
        <f>+G8/$D$8</f>
        <v>0.16666666666666666</v>
      </c>
    </row>
    <row r="33" spans="1:7" s="7" customFormat="1" ht="12.75">
      <c r="A33">
        <f t="shared" si="0"/>
        <v>28</v>
      </c>
      <c r="B33" s="7" t="s">
        <v>43</v>
      </c>
      <c r="C33" s="21" t="s">
        <v>19</v>
      </c>
      <c r="D33" s="18">
        <f>SUM(E33:G33)</f>
        <v>0.9999999999999999</v>
      </c>
      <c r="E33" s="18">
        <f>+E32*0.75+E31*0.25</f>
        <v>0.3333333333333333</v>
      </c>
      <c r="F33" s="18">
        <f>+F32*0.75+F31*0.25</f>
        <v>0.5</v>
      </c>
      <c r="G33" s="18">
        <f>+G32*0.75+G31*0.25</f>
        <v>0.16666666666666666</v>
      </c>
    </row>
    <row r="34" spans="1:7" s="7" customFormat="1" ht="12.75">
      <c r="A34">
        <f t="shared" si="0"/>
        <v>29</v>
      </c>
      <c r="C34" s="21"/>
      <c r="D34" s="18"/>
      <c r="E34" s="18"/>
      <c r="F34" s="18"/>
      <c r="G34" s="18"/>
    </row>
    <row r="35" spans="1:7" s="7" customFormat="1" ht="12.75">
      <c r="A35">
        <f t="shared" si="0"/>
        <v>30</v>
      </c>
      <c r="B35" s="7" t="s">
        <v>25</v>
      </c>
      <c r="C35" s="21"/>
      <c r="D35" s="18"/>
      <c r="E35" s="18"/>
      <c r="F35" s="18"/>
      <c r="G35" s="18"/>
    </row>
    <row r="36" spans="1:7" s="7" customFormat="1" ht="12.75">
      <c r="A36">
        <f t="shared" si="0"/>
        <v>31</v>
      </c>
      <c r="B36" t="s">
        <v>41</v>
      </c>
      <c r="C36" s="21" t="s">
        <v>20</v>
      </c>
      <c r="D36" s="18">
        <f>SUM(E36:G36)</f>
        <v>1</v>
      </c>
      <c r="E36" s="18">
        <f>+E13/$D$13</f>
        <v>0.333631218349717</v>
      </c>
      <c r="F36" s="18">
        <f>+F13/$D$13</f>
        <v>0.49955317247542447</v>
      </c>
      <c r="G36" s="18">
        <f>+G13/$D$13</f>
        <v>0.1668156091748585</v>
      </c>
    </row>
    <row r="37" spans="1:7" s="7" customFormat="1" ht="12.75">
      <c r="A37">
        <f t="shared" si="0"/>
        <v>32</v>
      </c>
      <c r="B37" t="s">
        <v>42</v>
      </c>
      <c r="C37" s="21" t="s">
        <v>21</v>
      </c>
      <c r="D37" s="18">
        <f>SUM(E37:G37)</f>
        <v>1</v>
      </c>
      <c r="E37" s="18">
        <f>+E12/$D$12</f>
        <v>0.33472803347280333</v>
      </c>
      <c r="F37" s="18">
        <f>+F12/$D$12</f>
        <v>0.497907949790795</v>
      </c>
      <c r="G37" s="18">
        <f>+G12/$D$12</f>
        <v>0.16736401673640167</v>
      </c>
    </row>
    <row r="38" spans="1:7" s="7" customFormat="1" ht="12.75">
      <c r="A38">
        <f t="shared" si="0"/>
        <v>33</v>
      </c>
      <c r="B38" s="7" t="s">
        <v>44</v>
      </c>
      <c r="C38" s="21" t="s">
        <v>22</v>
      </c>
      <c r="D38" s="18">
        <f>SUM(E38:G38)</f>
        <v>1</v>
      </c>
      <c r="E38" s="18">
        <f>+E37*0.75+E36*0.25</f>
        <v>0.33445382969203175</v>
      </c>
      <c r="F38" s="18">
        <f>+F37*0.75+F36*0.25</f>
        <v>0.4983192554619524</v>
      </c>
      <c r="G38" s="18">
        <f>+G37*0.75+G36*0.25</f>
        <v>0.16722691484601587</v>
      </c>
    </row>
    <row r="39" spans="1:7" s="7" customFormat="1" ht="12.75">
      <c r="A39">
        <f t="shared" si="0"/>
        <v>34</v>
      </c>
      <c r="C39" s="21"/>
      <c r="D39" s="8"/>
      <c r="E39" s="8"/>
      <c r="F39" s="8"/>
      <c r="G39" s="8"/>
    </row>
    <row r="40" spans="1:7" ht="12.75">
      <c r="A40">
        <f t="shared" si="0"/>
        <v>35</v>
      </c>
      <c r="B40" s="5"/>
      <c r="C40" s="22"/>
      <c r="D40" s="11"/>
      <c r="E40" s="6"/>
      <c r="F40" s="6"/>
      <c r="G40" s="6"/>
    </row>
    <row r="41" spans="1:7" ht="15.75">
      <c r="A41">
        <f t="shared" si="0"/>
        <v>36</v>
      </c>
      <c r="B41" s="25" t="s">
        <v>24</v>
      </c>
      <c r="C41" s="25"/>
      <c r="D41" s="25"/>
      <c r="E41" s="25"/>
      <c r="F41" s="25"/>
      <c r="G41" s="25"/>
    </row>
    <row r="42" spans="1:2" ht="15.75">
      <c r="A42">
        <f t="shared" si="0"/>
        <v>37</v>
      </c>
      <c r="B42" s="12"/>
    </row>
    <row r="43" spans="1:2" ht="12.75">
      <c r="A43">
        <f t="shared" si="0"/>
        <v>38</v>
      </c>
      <c r="B43" s="9" t="s">
        <v>12</v>
      </c>
    </row>
    <row r="44" spans="1:7" ht="12.75">
      <c r="A44">
        <f t="shared" si="0"/>
        <v>39</v>
      </c>
      <c r="B44" t="s">
        <v>2</v>
      </c>
      <c r="C44" s="20" t="s">
        <v>17</v>
      </c>
      <c r="D44" s="13">
        <v>500000000</v>
      </c>
      <c r="E44" s="13">
        <f>$D44*E$31</f>
        <v>166666666.66666666</v>
      </c>
      <c r="F44" s="13">
        <f>$D44*F$31</f>
        <v>250000000</v>
      </c>
      <c r="G44" s="13">
        <f>$D44*G$31</f>
        <v>83333333.33333333</v>
      </c>
    </row>
    <row r="45" spans="1:7" ht="12.75">
      <c r="A45">
        <f t="shared" si="0"/>
        <v>40</v>
      </c>
      <c r="B45" t="s">
        <v>13</v>
      </c>
      <c r="C45" s="20" t="s">
        <v>19</v>
      </c>
      <c r="D45" s="13">
        <v>1000000000</v>
      </c>
      <c r="E45" s="13">
        <f>+$D$45*E33</f>
        <v>333333333.3333333</v>
      </c>
      <c r="F45" s="13">
        <f>+$D$45*F33</f>
        <v>500000000</v>
      </c>
      <c r="G45" s="13">
        <f>+$D$45*G33</f>
        <v>166666666.66666666</v>
      </c>
    </row>
    <row r="46" spans="1:7" ht="12.75">
      <c r="A46">
        <f t="shared" si="0"/>
        <v>41</v>
      </c>
      <c r="B46" s="7" t="s">
        <v>5</v>
      </c>
      <c r="C46" s="21"/>
      <c r="D46" s="14">
        <f>SUM(D44:D45)</f>
        <v>1500000000</v>
      </c>
      <c r="E46" s="14">
        <f>SUM(E44:E45)</f>
        <v>500000000</v>
      </c>
      <c r="F46" s="14">
        <f>SUM(F44:F45)</f>
        <v>750000000</v>
      </c>
      <c r="G46" s="14">
        <f>SUM(G44:G45)</f>
        <v>250000000</v>
      </c>
    </row>
    <row r="47" spans="1:7" ht="12.75">
      <c r="A47">
        <f t="shared" si="0"/>
        <v>42</v>
      </c>
      <c r="B47" s="1"/>
      <c r="C47" s="19"/>
      <c r="D47" s="3"/>
      <c r="E47" s="3"/>
      <c r="F47" s="3"/>
      <c r="G47" s="3"/>
    </row>
    <row r="48" spans="1:2" ht="12.75">
      <c r="A48">
        <f t="shared" si="0"/>
        <v>43</v>
      </c>
      <c r="B48" s="9" t="s">
        <v>1</v>
      </c>
    </row>
    <row r="49" spans="1:7" ht="12.75">
      <c r="A49">
        <f t="shared" si="0"/>
        <v>44</v>
      </c>
      <c r="B49" t="s">
        <v>14</v>
      </c>
      <c r="C49" s="20" t="s">
        <v>3</v>
      </c>
      <c r="D49" s="15">
        <f>F49+G49</f>
        <v>20000000</v>
      </c>
      <c r="E49" s="13"/>
      <c r="F49" s="13">
        <v>20000000</v>
      </c>
      <c r="G49" s="13"/>
    </row>
    <row r="50" spans="1:7" ht="12.75">
      <c r="A50">
        <f t="shared" si="0"/>
        <v>45</v>
      </c>
      <c r="B50" s="1" t="s">
        <v>15</v>
      </c>
      <c r="C50" s="20" t="s">
        <v>3</v>
      </c>
      <c r="D50" s="3">
        <f>D46-D49</f>
        <v>1480000000</v>
      </c>
      <c r="E50" s="3">
        <f>E46-E49</f>
        <v>500000000</v>
      </c>
      <c r="F50" s="3">
        <f>F46-F49</f>
        <v>730000000</v>
      </c>
      <c r="G50" s="3">
        <f>G46-G49</f>
        <v>250000000</v>
      </c>
    </row>
    <row r="51" spans="1:7" ht="12.75">
      <c r="A51">
        <f t="shared" si="0"/>
        <v>46</v>
      </c>
      <c r="B51" s="7"/>
      <c r="C51" s="21"/>
      <c r="D51" s="16"/>
      <c r="E51" s="16"/>
      <c r="F51" s="16"/>
      <c r="G51" s="16"/>
    </row>
    <row r="52" spans="1:7" ht="12.75">
      <c r="A52">
        <f t="shared" si="0"/>
        <v>47</v>
      </c>
      <c r="B52" s="1"/>
      <c r="D52" s="2"/>
      <c r="E52" s="2"/>
      <c r="F52" s="2"/>
      <c r="G52" s="2"/>
    </row>
    <row r="53" spans="1:7" ht="15.75">
      <c r="A53">
        <f t="shared" si="0"/>
        <v>48</v>
      </c>
      <c r="B53" s="25" t="s">
        <v>28</v>
      </c>
      <c r="C53" s="25"/>
      <c r="D53" s="25"/>
      <c r="E53" s="25"/>
      <c r="F53" s="25"/>
      <c r="G53" s="25"/>
    </row>
    <row r="54" spans="1:2" ht="15.75">
      <c r="A54">
        <f t="shared" si="0"/>
        <v>49</v>
      </c>
      <c r="B54" s="12"/>
    </row>
    <row r="55" spans="1:2" ht="12.75">
      <c r="A55">
        <f t="shared" si="0"/>
        <v>50</v>
      </c>
      <c r="B55" s="9" t="s">
        <v>12</v>
      </c>
    </row>
    <row r="56" spans="1:7" ht="12.75">
      <c r="A56">
        <f t="shared" si="0"/>
        <v>51</v>
      </c>
      <c r="B56" t="s">
        <v>2</v>
      </c>
      <c r="C56" s="20" t="s">
        <v>20</v>
      </c>
      <c r="D56" s="13">
        <f>D44-($D$27*0.5)</f>
        <v>498000000</v>
      </c>
      <c r="E56" s="13">
        <f>$D56*E$36</f>
        <v>166148346.73815906</v>
      </c>
      <c r="F56" s="13">
        <f>$D56*F$36</f>
        <v>248777479.89276138</v>
      </c>
      <c r="G56" s="13">
        <f>$D56*G$36</f>
        <v>83074173.36907953</v>
      </c>
    </row>
    <row r="57" spans="1:7" ht="12.75">
      <c r="A57">
        <f t="shared" si="0"/>
        <v>52</v>
      </c>
      <c r="B57" t="s">
        <v>13</v>
      </c>
      <c r="C57" s="20" t="s">
        <v>22</v>
      </c>
      <c r="D57" s="13">
        <f>D45-($D$27*0.5)</f>
        <v>998000000</v>
      </c>
      <c r="E57" s="13">
        <f>$D57*E$37</f>
        <v>334058577.40585774</v>
      </c>
      <c r="F57" s="13">
        <f>$D57*F$37</f>
        <v>496912133.8912134</v>
      </c>
      <c r="G57" s="13">
        <f>$D57*G$37</f>
        <v>167029288.70292887</v>
      </c>
    </row>
    <row r="58" spans="1:7" ht="12.75">
      <c r="A58">
        <f t="shared" si="0"/>
        <v>53</v>
      </c>
      <c r="B58" s="7" t="s">
        <v>5</v>
      </c>
      <c r="C58" s="21"/>
      <c r="D58" s="14">
        <f>SUM(D56:D57)</f>
        <v>1496000000</v>
      </c>
      <c r="E58" s="14">
        <f>SUM(E56:E57)</f>
        <v>500206924.1440168</v>
      </c>
      <c r="F58" s="14">
        <f>SUM(F56:F57)</f>
        <v>745689613.7839748</v>
      </c>
      <c r="G58" s="14">
        <f>SUM(G56:G57)</f>
        <v>250103462.0720084</v>
      </c>
    </row>
    <row r="59" spans="1:7" ht="12.75">
      <c r="A59">
        <f t="shared" si="0"/>
        <v>54</v>
      </c>
      <c r="B59" s="1"/>
      <c r="C59" s="19"/>
      <c r="D59" s="3"/>
      <c r="E59" s="3"/>
      <c r="F59" s="3"/>
      <c r="G59" s="3"/>
    </row>
    <row r="60" spans="1:2" ht="12.75">
      <c r="A60">
        <f t="shared" si="0"/>
        <v>55</v>
      </c>
      <c r="B60" s="9" t="s">
        <v>1</v>
      </c>
    </row>
    <row r="61" spans="1:7" ht="12.75">
      <c r="A61">
        <f t="shared" si="0"/>
        <v>56</v>
      </c>
      <c r="B61" t="s">
        <v>14</v>
      </c>
      <c r="C61" s="20" t="s">
        <v>3</v>
      </c>
      <c r="D61" s="15">
        <f>F61+G61</f>
        <v>16000000</v>
      </c>
      <c r="E61" s="13"/>
      <c r="F61" s="13">
        <v>16000000</v>
      </c>
      <c r="G61" s="13"/>
    </row>
    <row r="62" spans="1:7" ht="12.75">
      <c r="A62">
        <f t="shared" si="0"/>
        <v>57</v>
      </c>
      <c r="B62" s="1" t="s">
        <v>15</v>
      </c>
      <c r="C62" s="20" t="s">
        <v>3</v>
      </c>
      <c r="D62" s="3">
        <f>D58-D61</f>
        <v>1480000000</v>
      </c>
      <c r="E62" s="3">
        <f>E58-E61</f>
        <v>500206924.1440168</v>
      </c>
      <c r="F62" s="3">
        <f>F58-F61</f>
        <v>729689613.7839748</v>
      </c>
      <c r="G62" s="3">
        <f>G58-G61</f>
        <v>250103462.0720084</v>
      </c>
    </row>
    <row r="63" spans="2:7" ht="12.75">
      <c r="B63" s="7"/>
      <c r="C63" s="21"/>
      <c r="D63" s="16"/>
      <c r="E63" s="16"/>
      <c r="F63" s="16"/>
      <c r="G63" s="16"/>
    </row>
    <row r="93" ht="0.75" customHeight="1"/>
  </sheetData>
  <sheetProtection/>
  <mergeCells count="5">
    <mergeCell ref="B1:G1"/>
    <mergeCell ref="B53:G53"/>
    <mergeCell ref="B2:G2"/>
    <mergeCell ref="B3:G3"/>
    <mergeCell ref="B41:G41"/>
  </mergeCells>
  <printOptions/>
  <pageMargins left="0.42" right="0.48" top="1" bottom="1" header="0.5" footer="0.5"/>
  <pageSetup fitToHeight="1" fitToWidth="1" horizontalDpi="600" verticalDpi="600" orientation="portrait" scale="65" r:id="rId1"/>
  <headerFooter alignWithMargins="0">
    <oddFooter>&amp;L&amp;12 &amp;KFF00002010 Protocol -&amp;K000000 Appendix D&amp;C&amp;12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zoomScale="85" zoomScaleNormal="85" zoomScalePageLayoutView="0" workbookViewId="0" topLeftCell="B1">
      <selection activeCell="B67" sqref="B67:B72"/>
    </sheetView>
  </sheetViews>
  <sheetFormatPr defaultColWidth="9.140625" defaultRowHeight="12.75"/>
  <cols>
    <col min="1" max="1" width="3.8515625" style="0" customWidth="1"/>
    <col min="2" max="2" width="67.7109375" style="0" customWidth="1"/>
    <col min="3" max="3" width="6.7109375" style="20" customWidth="1"/>
    <col min="4" max="4" width="17.140625" style="0" customWidth="1"/>
    <col min="5" max="5" width="16.421875" style="0" customWidth="1"/>
    <col min="6" max="6" width="17.57421875" style="0" customWidth="1"/>
    <col min="7" max="7" width="18.140625" style="0" customWidth="1"/>
  </cols>
  <sheetData>
    <row r="1" spans="2:7" ht="20.25">
      <c r="B1" s="24" t="s">
        <v>53</v>
      </c>
      <c r="C1" s="24"/>
      <c r="D1" s="24"/>
      <c r="E1" s="24"/>
      <c r="F1" s="24"/>
      <c r="G1" s="24"/>
    </row>
    <row r="2" spans="2:7" ht="20.25">
      <c r="B2" s="24" t="s">
        <v>51</v>
      </c>
      <c r="C2" s="24"/>
      <c r="D2" s="24"/>
      <c r="E2" s="24"/>
      <c r="F2" s="24"/>
      <c r="G2" s="24"/>
    </row>
    <row r="3" spans="2:7" ht="20.25">
      <c r="B3" s="24" t="s">
        <v>8</v>
      </c>
      <c r="C3" s="24"/>
      <c r="D3" s="24"/>
      <c r="E3" s="24"/>
      <c r="F3" s="24"/>
      <c r="G3" s="24"/>
    </row>
    <row r="5" spans="3:7" ht="12.75">
      <c r="C5" s="23" t="s">
        <v>4</v>
      </c>
      <c r="D5" s="23" t="s">
        <v>0</v>
      </c>
      <c r="E5" s="23" t="s">
        <v>6</v>
      </c>
      <c r="F5" s="23" t="s">
        <v>7</v>
      </c>
      <c r="G5" s="23" t="s">
        <v>9</v>
      </c>
    </row>
    <row r="6" spans="1:7" ht="12.75">
      <c r="A6">
        <v>1</v>
      </c>
      <c r="B6" s="9" t="s">
        <v>10</v>
      </c>
      <c r="C6" s="19"/>
      <c r="D6" s="4"/>
      <c r="E6" s="4"/>
      <c r="F6" s="4"/>
      <c r="G6" s="4"/>
    </row>
    <row r="7" spans="1:7" ht="12.75">
      <c r="A7">
        <f aca="true" t="shared" si="0" ref="A7:A64">A6+1</f>
        <v>2</v>
      </c>
      <c r="B7" t="s">
        <v>46</v>
      </c>
      <c r="C7" s="19"/>
      <c r="D7" s="4"/>
      <c r="E7" s="4"/>
      <c r="F7" s="4"/>
      <c r="G7" s="4"/>
    </row>
    <row r="8" spans="1:7" ht="12.75">
      <c r="A8">
        <f t="shared" si="0"/>
        <v>3</v>
      </c>
      <c r="B8" t="s">
        <v>26</v>
      </c>
      <c r="D8" s="10">
        <f>SUM(E8:G8)</f>
        <v>72000</v>
      </c>
      <c r="E8" s="10">
        <v>24000</v>
      </c>
      <c r="F8" s="10">
        <v>36000</v>
      </c>
      <c r="G8" s="10">
        <v>12000</v>
      </c>
    </row>
    <row r="9" spans="1:7" ht="12.75">
      <c r="A9">
        <f t="shared" si="0"/>
        <v>4</v>
      </c>
      <c r="B9" t="s">
        <v>27</v>
      </c>
      <c r="D9" s="10">
        <f>SUM(E9:G9)</f>
        <v>42000000</v>
      </c>
      <c r="E9" s="10">
        <v>14000000</v>
      </c>
      <c r="F9" s="10">
        <v>21000000</v>
      </c>
      <c r="G9" s="10">
        <v>7000000</v>
      </c>
    </row>
    <row r="10" spans="1:7" ht="12.75">
      <c r="A10">
        <f t="shared" si="0"/>
        <v>5</v>
      </c>
      <c r="D10" s="10"/>
      <c r="E10" s="10"/>
      <c r="F10" s="10"/>
      <c r="G10" s="10"/>
    </row>
    <row r="11" spans="1:7" ht="12.75">
      <c r="A11">
        <f t="shared" si="0"/>
        <v>6</v>
      </c>
      <c r="B11" t="s">
        <v>47</v>
      </c>
      <c r="D11" s="10"/>
      <c r="E11" s="10"/>
      <c r="F11" s="10"/>
      <c r="G11" s="10"/>
    </row>
    <row r="12" spans="1:7" ht="12.75">
      <c r="A12">
        <f t="shared" si="0"/>
        <v>7</v>
      </c>
      <c r="B12" t="s">
        <v>26</v>
      </c>
      <c r="D12" s="10">
        <f>SUM(E12:G12)</f>
        <v>71700</v>
      </c>
      <c r="E12" s="10">
        <f aca="true" t="shared" si="1" ref="E12:G13">E8-(E17-E24)</f>
        <v>24000</v>
      </c>
      <c r="F12" s="10">
        <f t="shared" si="1"/>
        <v>35700</v>
      </c>
      <c r="G12" s="10">
        <f t="shared" si="1"/>
        <v>12000</v>
      </c>
    </row>
    <row r="13" spans="1:7" ht="12.75">
      <c r="A13">
        <f t="shared" si="0"/>
        <v>8</v>
      </c>
      <c r="B13" t="s">
        <v>27</v>
      </c>
      <c r="D13" s="10">
        <f>SUM(E13:G13)</f>
        <v>41962500</v>
      </c>
      <c r="E13" s="10">
        <f t="shared" si="1"/>
        <v>14000000</v>
      </c>
      <c r="F13" s="10">
        <f t="shared" si="1"/>
        <v>20962500</v>
      </c>
      <c r="G13" s="10">
        <f t="shared" si="1"/>
        <v>7000000</v>
      </c>
    </row>
    <row r="14" spans="1:7" ht="12.75">
      <c r="A14">
        <f t="shared" si="0"/>
        <v>9</v>
      </c>
      <c r="D14" s="10"/>
      <c r="E14" s="10"/>
      <c r="F14" s="10"/>
      <c r="G14" s="10"/>
    </row>
    <row r="15" spans="1:7" ht="12.75">
      <c r="A15">
        <f t="shared" si="0"/>
        <v>10</v>
      </c>
      <c r="B15" t="s">
        <v>30</v>
      </c>
      <c r="D15" s="10"/>
      <c r="E15" s="10"/>
      <c r="F15" s="10"/>
      <c r="G15" s="10"/>
    </row>
    <row r="16" spans="1:7" ht="12.75">
      <c r="A16">
        <f t="shared" si="0"/>
        <v>11</v>
      </c>
      <c r="B16" t="s">
        <v>29</v>
      </c>
      <c r="D16" s="13">
        <f>F16</f>
        <v>20000000</v>
      </c>
      <c r="E16" s="10"/>
      <c r="F16" s="13">
        <v>20000000</v>
      </c>
      <c r="G16" s="10"/>
    </row>
    <row r="17" spans="1:7" ht="12.75">
      <c r="A17">
        <f t="shared" si="0"/>
        <v>12</v>
      </c>
      <c r="B17" t="s">
        <v>35</v>
      </c>
      <c r="D17" s="10">
        <f>F17</f>
        <v>900</v>
      </c>
      <c r="E17" s="10">
        <v>0</v>
      </c>
      <c r="F17" s="10">
        <f>75*12</f>
        <v>900</v>
      </c>
      <c r="G17" s="10">
        <v>0</v>
      </c>
    </row>
    <row r="18" spans="1:7" ht="12.75">
      <c r="A18">
        <f t="shared" si="0"/>
        <v>13</v>
      </c>
      <c r="B18" t="s">
        <v>36</v>
      </c>
      <c r="D18" s="10">
        <f>F18</f>
        <v>500000</v>
      </c>
      <c r="E18" s="10">
        <v>0</v>
      </c>
      <c r="F18" s="10">
        <v>500000</v>
      </c>
      <c r="G18" s="10">
        <v>0</v>
      </c>
    </row>
    <row r="19" spans="1:7" ht="12.75">
      <c r="A19">
        <f t="shared" si="0"/>
        <v>14</v>
      </c>
      <c r="D19" s="10"/>
      <c r="E19" s="10"/>
      <c r="F19" s="10"/>
      <c r="G19" s="10"/>
    </row>
    <row r="20" spans="1:7" ht="12.75">
      <c r="A20">
        <f t="shared" si="0"/>
        <v>15</v>
      </c>
      <c r="B20" t="s">
        <v>31</v>
      </c>
      <c r="D20" s="10"/>
      <c r="E20" s="10"/>
      <c r="F20" s="10"/>
      <c r="G20" s="10"/>
    </row>
    <row r="21" spans="1:7" ht="12.75">
      <c r="A21">
        <f t="shared" si="0"/>
        <v>16</v>
      </c>
      <c r="B21" s="7" t="s">
        <v>16</v>
      </c>
      <c r="D21" s="13">
        <f>F21</f>
        <v>20000000</v>
      </c>
      <c r="E21" s="10"/>
      <c r="F21" s="13">
        <v>20000000</v>
      </c>
      <c r="G21" s="10"/>
    </row>
    <row r="22" spans="1:7" ht="12.75">
      <c r="A22">
        <f t="shared" si="0"/>
        <v>17</v>
      </c>
      <c r="B22" t="s">
        <v>34</v>
      </c>
      <c r="D22" s="13"/>
      <c r="E22" s="10"/>
      <c r="F22" s="13">
        <v>-4000000</v>
      </c>
      <c r="G22" s="10"/>
    </row>
    <row r="23" spans="1:7" ht="12.75">
      <c r="A23">
        <f t="shared" si="0"/>
        <v>18</v>
      </c>
      <c r="B23" t="s">
        <v>33</v>
      </c>
      <c r="D23" s="13">
        <f>F23</f>
        <v>16000000</v>
      </c>
      <c r="E23" s="10"/>
      <c r="F23" s="13">
        <f>F21+F22</f>
        <v>16000000</v>
      </c>
      <c r="G23" s="10"/>
    </row>
    <row r="24" spans="1:7" ht="12.75">
      <c r="A24">
        <f t="shared" si="0"/>
        <v>19</v>
      </c>
      <c r="B24" t="s">
        <v>37</v>
      </c>
      <c r="D24" s="10">
        <f>F24</f>
        <v>600</v>
      </c>
      <c r="E24" s="10">
        <v>0</v>
      </c>
      <c r="F24" s="10">
        <f>75*8</f>
        <v>600</v>
      </c>
      <c r="G24" s="10">
        <v>0</v>
      </c>
    </row>
    <row r="25" spans="1:7" ht="12.75">
      <c r="A25">
        <f t="shared" si="0"/>
        <v>20</v>
      </c>
      <c r="B25" t="s">
        <v>38</v>
      </c>
      <c r="D25" s="10">
        <f>F25</f>
        <v>462500</v>
      </c>
      <c r="E25" s="10">
        <v>0</v>
      </c>
      <c r="F25" s="10">
        <f>F18-75*500</f>
        <v>462500</v>
      </c>
      <c r="G25" s="10">
        <v>0</v>
      </c>
    </row>
    <row r="26" spans="1:7" ht="12.75">
      <c r="A26">
        <f t="shared" si="0"/>
        <v>21</v>
      </c>
      <c r="D26" s="10"/>
      <c r="E26" s="10"/>
      <c r="F26" s="10"/>
      <c r="G26" s="10"/>
    </row>
    <row r="27" spans="1:7" ht="12.75">
      <c r="A27">
        <f t="shared" si="0"/>
        <v>22</v>
      </c>
      <c r="B27" t="s">
        <v>23</v>
      </c>
      <c r="D27" s="17">
        <v>4000000</v>
      </c>
      <c r="E27" s="10"/>
      <c r="F27" s="10"/>
      <c r="G27" s="10"/>
    </row>
    <row r="28" spans="1:7" ht="12.75">
      <c r="A28">
        <f t="shared" si="0"/>
        <v>23</v>
      </c>
      <c r="D28" s="10"/>
      <c r="E28" s="10"/>
      <c r="F28" s="10"/>
      <c r="G28" s="10"/>
    </row>
    <row r="29" spans="1:7" ht="12.75">
      <c r="A29">
        <f t="shared" si="0"/>
        <v>24</v>
      </c>
      <c r="B29" s="9" t="s">
        <v>11</v>
      </c>
      <c r="D29" s="10"/>
      <c r="E29" s="10"/>
      <c r="F29" s="10"/>
      <c r="G29" s="10"/>
    </row>
    <row r="30" spans="1:7" ht="12.75">
      <c r="A30">
        <f t="shared" si="0"/>
        <v>25</v>
      </c>
      <c r="B30" t="s">
        <v>24</v>
      </c>
      <c r="D30" s="10"/>
      <c r="E30" s="10"/>
      <c r="F30" s="10"/>
      <c r="G30" s="10"/>
    </row>
    <row r="31" spans="1:7" s="7" customFormat="1" ht="12.75">
      <c r="A31">
        <f t="shared" si="0"/>
        <v>26</v>
      </c>
      <c r="B31" t="s">
        <v>39</v>
      </c>
      <c r="C31" s="21" t="s">
        <v>17</v>
      </c>
      <c r="D31" s="18">
        <f>SUM(E31:G31)</f>
        <v>0.9999999999999999</v>
      </c>
      <c r="E31" s="18">
        <f>+E9/$D$9</f>
        <v>0.3333333333333333</v>
      </c>
      <c r="F31" s="18">
        <f>+F9/$D$9</f>
        <v>0.5</v>
      </c>
      <c r="G31" s="18">
        <f>+G9/$D$9</f>
        <v>0.16666666666666666</v>
      </c>
    </row>
    <row r="32" spans="1:7" s="7" customFormat="1" ht="12.75">
      <c r="A32">
        <f t="shared" si="0"/>
        <v>27</v>
      </c>
      <c r="B32" t="s">
        <v>40</v>
      </c>
      <c r="C32" s="21" t="s">
        <v>18</v>
      </c>
      <c r="D32" s="18">
        <f>SUM(E32:G32)</f>
        <v>0.9999999999999999</v>
      </c>
      <c r="E32" s="18">
        <f>+E8/$D$8</f>
        <v>0.3333333333333333</v>
      </c>
      <c r="F32" s="18">
        <f>+F8/$D$8</f>
        <v>0.5</v>
      </c>
      <c r="G32" s="18">
        <f>+G8/$D$8</f>
        <v>0.16666666666666666</v>
      </c>
    </row>
    <row r="33" spans="1:7" s="7" customFormat="1" ht="12.75">
      <c r="A33">
        <f t="shared" si="0"/>
        <v>28</v>
      </c>
      <c r="B33" s="7" t="s">
        <v>43</v>
      </c>
      <c r="C33" s="21" t="s">
        <v>19</v>
      </c>
      <c r="D33" s="18">
        <f>SUM(E33:G33)</f>
        <v>0.9999999999999999</v>
      </c>
      <c r="E33" s="18">
        <f>+E32*0.75+E31*0.25</f>
        <v>0.3333333333333333</v>
      </c>
      <c r="F33" s="18">
        <f>+F32*0.75+F31*0.25</f>
        <v>0.5</v>
      </c>
      <c r="G33" s="18">
        <f>+G32*0.75+G31*0.25</f>
        <v>0.16666666666666666</v>
      </c>
    </row>
    <row r="34" spans="1:7" s="7" customFormat="1" ht="12.75">
      <c r="A34">
        <f t="shared" si="0"/>
        <v>29</v>
      </c>
      <c r="C34" s="21"/>
      <c r="D34" s="18"/>
      <c r="E34" s="18"/>
      <c r="F34" s="18"/>
      <c r="G34" s="18"/>
    </row>
    <row r="35" spans="1:7" s="7" customFormat="1" ht="12.75">
      <c r="A35">
        <f t="shared" si="0"/>
        <v>30</v>
      </c>
      <c r="B35" s="7" t="s">
        <v>25</v>
      </c>
      <c r="C35" s="21"/>
      <c r="D35" s="18"/>
      <c r="E35" s="18"/>
      <c r="F35" s="18"/>
      <c r="G35" s="18"/>
    </row>
    <row r="36" spans="1:7" s="7" customFormat="1" ht="12.75">
      <c r="A36">
        <f t="shared" si="0"/>
        <v>31</v>
      </c>
      <c r="B36" t="s">
        <v>41</v>
      </c>
      <c r="C36" s="21" t="s">
        <v>20</v>
      </c>
      <c r="D36" s="18">
        <f>SUM(E36:G36)</f>
        <v>1</v>
      </c>
      <c r="E36" s="18">
        <f>+E13/$D$13</f>
        <v>0.333631218349717</v>
      </c>
      <c r="F36" s="18">
        <f>+F13/$D$13</f>
        <v>0.49955317247542447</v>
      </c>
      <c r="G36" s="18">
        <f>+G13/$D$13</f>
        <v>0.1668156091748585</v>
      </c>
    </row>
    <row r="37" spans="1:7" s="7" customFormat="1" ht="12.75">
      <c r="A37">
        <f t="shared" si="0"/>
        <v>32</v>
      </c>
      <c r="B37" t="s">
        <v>42</v>
      </c>
      <c r="C37" s="21" t="s">
        <v>21</v>
      </c>
      <c r="D37" s="18">
        <f>SUM(E37:G37)</f>
        <v>1</v>
      </c>
      <c r="E37" s="18">
        <f>+E12/$D$12</f>
        <v>0.33472803347280333</v>
      </c>
      <c r="F37" s="18">
        <f>+F12/$D$12</f>
        <v>0.497907949790795</v>
      </c>
      <c r="G37" s="18">
        <f>+G12/$D$12</f>
        <v>0.16736401673640167</v>
      </c>
    </row>
    <row r="38" spans="1:7" s="7" customFormat="1" ht="12.75">
      <c r="A38">
        <f t="shared" si="0"/>
        <v>33</v>
      </c>
      <c r="B38" s="7" t="s">
        <v>44</v>
      </c>
      <c r="C38" s="21" t="s">
        <v>22</v>
      </c>
      <c r="D38" s="18">
        <f>SUM(E38:G38)</f>
        <v>1</v>
      </c>
      <c r="E38" s="18">
        <f>+E37*0.75+E36*0.25</f>
        <v>0.33445382969203175</v>
      </c>
      <c r="F38" s="18">
        <f>+F37*0.75+F36*0.25</f>
        <v>0.4983192554619524</v>
      </c>
      <c r="G38" s="18">
        <f>+G37*0.75+G36*0.25</f>
        <v>0.16722691484601587</v>
      </c>
    </row>
    <row r="39" spans="1:7" s="7" customFormat="1" ht="12.75">
      <c r="A39">
        <f t="shared" si="0"/>
        <v>34</v>
      </c>
      <c r="C39" s="21"/>
      <c r="D39" s="8"/>
      <c r="E39" s="8"/>
      <c r="F39" s="8"/>
      <c r="G39" s="8"/>
    </row>
    <row r="40" spans="1:7" ht="12.75">
      <c r="A40">
        <f t="shared" si="0"/>
        <v>35</v>
      </c>
      <c r="B40" s="5"/>
      <c r="C40" s="22"/>
      <c r="D40" s="11"/>
      <c r="E40" s="6"/>
      <c r="F40" s="6"/>
      <c r="G40" s="6"/>
    </row>
    <row r="41" spans="1:7" ht="15.75">
      <c r="A41">
        <f t="shared" si="0"/>
        <v>36</v>
      </c>
      <c r="B41" s="25" t="s">
        <v>24</v>
      </c>
      <c r="C41" s="25"/>
      <c r="D41" s="25"/>
      <c r="E41" s="25"/>
      <c r="F41" s="25"/>
      <c r="G41" s="25"/>
    </row>
    <row r="42" spans="1:2" ht="15.75">
      <c r="A42">
        <f t="shared" si="0"/>
        <v>37</v>
      </c>
      <c r="B42" s="12"/>
    </row>
    <row r="43" spans="1:2" ht="12.75">
      <c r="A43">
        <f t="shared" si="0"/>
        <v>38</v>
      </c>
      <c r="B43" s="9" t="s">
        <v>12</v>
      </c>
    </row>
    <row r="44" spans="1:7" ht="12.75">
      <c r="A44">
        <f t="shared" si="0"/>
        <v>39</v>
      </c>
      <c r="B44" t="s">
        <v>2</v>
      </c>
      <c r="C44" s="20" t="s">
        <v>17</v>
      </c>
      <c r="D44" s="13">
        <v>500000000</v>
      </c>
      <c r="E44" s="13">
        <f>$D44*E$31</f>
        <v>166666666.66666666</v>
      </c>
      <c r="F44" s="13">
        <f>$D44*F$31</f>
        <v>250000000</v>
      </c>
      <c r="G44" s="13">
        <f>$D44*G$31</f>
        <v>83333333.33333333</v>
      </c>
    </row>
    <row r="45" spans="1:7" ht="12.75">
      <c r="A45">
        <f t="shared" si="0"/>
        <v>40</v>
      </c>
      <c r="B45" t="s">
        <v>13</v>
      </c>
      <c r="C45" s="20" t="s">
        <v>19</v>
      </c>
      <c r="D45" s="13">
        <v>1000000000</v>
      </c>
      <c r="E45" s="13">
        <f>+$D45*E$33</f>
        <v>333333333.3333333</v>
      </c>
      <c r="F45" s="13">
        <f>+$D45*F$33</f>
        <v>500000000</v>
      </c>
      <c r="G45" s="13">
        <f>+$D45*G$33</f>
        <v>166666666.66666666</v>
      </c>
    </row>
    <row r="46" spans="1:7" ht="12.75">
      <c r="A46">
        <f t="shared" si="0"/>
        <v>41</v>
      </c>
      <c r="B46" s="7" t="s">
        <v>5</v>
      </c>
      <c r="C46" s="21"/>
      <c r="D46" s="14">
        <f>SUM(D44:D45)</f>
        <v>1500000000</v>
      </c>
      <c r="E46" s="14">
        <f>SUM(E44:E45)</f>
        <v>500000000</v>
      </c>
      <c r="F46" s="14">
        <f>SUM(F44:F45)</f>
        <v>750000000</v>
      </c>
      <c r="G46" s="14">
        <f>SUM(G44:G45)</f>
        <v>250000000</v>
      </c>
    </row>
    <row r="47" spans="1:7" ht="12.75">
      <c r="A47">
        <f t="shared" si="0"/>
        <v>42</v>
      </c>
      <c r="B47" s="1"/>
      <c r="C47" s="19"/>
      <c r="D47" s="3"/>
      <c r="E47" s="3"/>
      <c r="F47" s="3"/>
      <c r="G47" s="3"/>
    </row>
    <row r="48" spans="1:2" ht="12.75">
      <c r="A48">
        <f t="shared" si="0"/>
        <v>43</v>
      </c>
      <c r="B48" s="9" t="s">
        <v>1</v>
      </c>
    </row>
    <row r="49" spans="1:7" ht="12.75">
      <c r="A49">
        <f t="shared" si="0"/>
        <v>44</v>
      </c>
      <c r="B49" t="s">
        <v>14</v>
      </c>
      <c r="C49" s="20" t="s">
        <v>3</v>
      </c>
      <c r="D49" s="15">
        <f>F49+G49</f>
        <v>20000000</v>
      </c>
      <c r="E49" s="13"/>
      <c r="F49" s="13">
        <v>20000000</v>
      </c>
      <c r="G49" s="13"/>
    </row>
    <row r="50" spans="1:7" ht="12.75">
      <c r="A50">
        <f t="shared" si="0"/>
        <v>45</v>
      </c>
      <c r="B50" s="1" t="s">
        <v>15</v>
      </c>
      <c r="C50" s="20" t="s">
        <v>3</v>
      </c>
      <c r="D50" s="3">
        <f>D46-D49</f>
        <v>1480000000</v>
      </c>
      <c r="E50" s="3">
        <f>E46-E49</f>
        <v>500000000</v>
      </c>
      <c r="F50" s="3">
        <f>F46-F49</f>
        <v>730000000</v>
      </c>
      <c r="G50" s="3">
        <f>G46-G49</f>
        <v>250000000</v>
      </c>
    </row>
    <row r="51" spans="1:7" ht="12.75">
      <c r="A51">
        <f t="shared" si="0"/>
        <v>46</v>
      </c>
      <c r="B51" s="7"/>
      <c r="C51" s="21"/>
      <c r="D51" s="16"/>
      <c r="E51" s="16"/>
      <c r="F51" s="16"/>
      <c r="G51" s="16"/>
    </row>
    <row r="52" spans="1:7" ht="12.75">
      <c r="A52">
        <f t="shared" si="0"/>
        <v>47</v>
      </c>
      <c r="B52" s="1"/>
      <c r="D52" s="2"/>
      <c r="E52" s="2"/>
      <c r="F52" s="2"/>
      <c r="G52" s="2"/>
    </row>
    <row r="53" spans="1:7" ht="15.75">
      <c r="A53">
        <f t="shared" si="0"/>
        <v>48</v>
      </c>
      <c r="B53" s="25" t="s">
        <v>45</v>
      </c>
      <c r="C53" s="25"/>
      <c r="D53" s="25"/>
      <c r="E53" s="25"/>
      <c r="F53" s="25"/>
      <c r="G53" s="25"/>
    </row>
    <row r="54" spans="1:2" ht="15.75">
      <c r="A54">
        <f t="shared" si="0"/>
        <v>49</v>
      </c>
      <c r="B54" s="12"/>
    </row>
    <row r="55" spans="1:2" ht="12.75">
      <c r="A55">
        <f t="shared" si="0"/>
        <v>50</v>
      </c>
      <c r="B55" s="9" t="s">
        <v>12</v>
      </c>
    </row>
    <row r="56" spans="1:7" ht="12.75">
      <c r="A56">
        <f t="shared" si="0"/>
        <v>51</v>
      </c>
      <c r="B56" t="s">
        <v>2</v>
      </c>
      <c r="C56" s="20" t="s">
        <v>17</v>
      </c>
      <c r="D56" s="13">
        <f>D44-(D27*0.5)</f>
        <v>498000000</v>
      </c>
      <c r="E56" s="13">
        <f>$D56*E$31</f>
        <v>166000000</v>
      </c>
      <c r="F56" s="13">
        <f>$D56*F$31</f>
        <v>249000000</v>
      </c>
      <c r="G56" s="13">
        <f>$D56*G$31</f>
        <v>83000000</v>
      </c>
    </row>
    <row r="57" spans="1:7" ht="12.75">
      <c r="A57">
        <f t="shared" si="0"/>
        <v>52</v>
      </c>
      <c r="B57" t="s">
        <v>13</v>
      </c>
      <c r="C57" s="20" t="s">
        <v>19</v>
      </c>
      <c r="D57" s="13">
        <f>D45-(D27*0.5)</f>
        <v>998000000</v>
      </c>
      <c r="E57" s="13">
        <f aca="true" t="shared" si="2" ref="E57:G58">+$D57*E$33</f>
        <v>332666666.6666666</v>
      </c>
      <c r="F57" s="13">
        <f t="shared" si="2"/>
        <v>499000000</v>
      </c>
      <c r="G57" s="13">
        <f t="shared" si="2"/>
        <v>166333333.3333333</v>
      </c>
    </row>
    <row r="58" spans="1:7" ht="12.75">
      <c r="A58">
        <f t="shared" si="0"/>
        <v>53</v>
      </c>
      <c r="B58" t="s">
        <v>48</v>
      </c>
      <c r="C58" s="20" t="s">
        <v>19</v>
      </c>
      <c r="D58" s="13">
        <f>D27*0.5</f>
        <v>2000000</v>
      </c>
      <c r="E58" s="13">
        <f t="shared" si="2"/>
        <v>666666.6666666666</v>
      </c>
      <c r="F58" s="13">
        <f t="shared" si="2"/>
        <v>1000000</v>
      </c>
      <c r="G58" s="13">
        <f t="shared" si="2"/>
        <v>333333.3333333333</v>
      </c>
    </row>
    <row r="59" spans="1:7" ht="12.75">
      <c r="A59">
        <f t="shared" si="0"/>
        <v>54</v>
      </c>
      <c r="B59" t="s">
        <v>49</v>
      </c>
      <c r="C59" s="20" t="s">
        <v>17</v>
      </c>
      <c r="D59" s="13">
        <f>D27*0.5</f>
        <v>2000000</v>
      </c>
      <c r="E59" s="13">
        <f>$D59*E$31</f>
        <v>666666.6666666666</v>
      </c>
      <c r="F59" s="13">
        <f>$D59*F$31</f>
        <v>1000000</v>
      </c>
      <c r="G59" s="13">
        <f>$D59*G$31</f>
        <v>333333.3333333333</v>
      </c>
    </row>
    <row r="60" spans="1:7" ht="12.75">
      <c r="A60">
        <f t="shared" si="0"/>
        <v>55</v>
      </c>
      <c r="B60" s="7" t="s">
        <v>5</v>
      </c>
      <c r="C60" s="21"/>
      <c r="D60" s="14">
        <f>SUM(D56:D59)</f>
        <v>1500000000</v>
      </c>
      <c r="E60" s="14">
        <f>SUM(E56:E59)</f>
        <v>500000000</v>
      </c>
      <c r="F60" s="14">
        <f>SUM(F56:F59)</f>
        <v>750000000</v>
      </c>
      <c r="G60" s="14">
        <f>SUM(G56:G59)</f>
        <v>250000000</v>
      </c>
    </row>
    <row r="61" spans="1:7" ht="12.75">
      <c r="A61">
        <f t="shared" si="0"/>
        <v>56</v>
      </c>
      <c r="B61" s="1"/>
      <c r="C61" s="19"/>
      <c r="D61" s="3"/>
      <c r="E61" s="3"/>
      <c r="F61" s="3"/>
      <c r="G61" s="3"/>
    </row>
    <row r="62" spans="1:2" ht="12.75">
      <c r="A62">
        <f t="shared" si="0"/>
        <v>57</v>
      </c>
      <c r="B62" s="9" t="s">
        <v>1</v>
      </c>
    </row>
    <row r="63" spans="1:7" ht="12.75">
      <c r="A63">
        <f t="shared" si="0"/>
        <v>58</v>
      </c>
      <c r="B63" t="s">
        <v>14</v>
      </c>
      <c r="C63" s="20" t="s">
        <v>3</v>
      </c>
      <c r="D63" s="15">
        <f>F63+G63</f>
        <v>20000000</v>
      </c>
      <c r="E63" s="13"/>
      <c r="F63" s="13">
        <v>20000000</v>
      </c>
      <c r="G63" s="13"/>
    </row>
    <row r="64" spans="1:7" ht="12.75">
      <c r="A64">
        <f t="shared" si="0"/>
        <v>59</v>
      </c>
      <c r="B64" s="1" t="s">
        <v>15</v>
      </c>
      <c r="C64" s="20" t="s">
        <v>3</v>
      </c>
      <c r="D64" s="3">
        <f>D60-D63</f>
        <v>1480000000</v>
      </c>
      <c r="E64" s="3">
        <f>E60-E63</f>
        <v>500000000</v>
      </c>
      <c r="F64" s="3">
        <f>F60-F63</f>
        <v>730000000</v>
      </c>
      <c r="G64" s="3">
        <f>G60-G63</f>
        <v>250000000</v>
      </c>
    </row>
    <row r="92" ht="0.75" customHeight="1"/>
  </sheetData>
  <sheetProtection/>
  <mergeCells count="5">
    <mergeCell ref="B1:G1"/>
    <mergeCell ref="B53:G53"/>
    <mergeCell ref="B2:G2"/>
    <mergeCell ref="B3:G3"/>
    <mergeCell ref="B41:G41"/>
  </mergeCells>
  <printOptions/>
  <pageMargins left="0.42" right="0.48" top="1" bottom="1" header="0.5" footer="0.5"/>
  <pageSetup fitToHeight="1" fitToWidth="1" horizontalDpi="600" verticalDpi="600" orientation="portrait" scale="65" r:id="rId1"/>
  <headerFooter alignWithMargins="0">
    <oddFooter>&amp;L&amp;12 &amp;KFF00002010 Protocol -&amp;K000000 Appendix D&amp;C&amp;12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Hayet Power Systems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Hayet</dc:creator>
  <cp:keywords/>
  <dc:description/>
  <cp:lastModifiedBy>TBEHR</cp:lastModifiedBy>
  <cp:lastPrinted>2010-09-14T15:06:20Z</cp:lastPrinted>
  <dcterms:created xsi:type="dcterms:W3CDTF">2003-04-10T17:25:21Z</dcterms:created>
  <dcterms:modified xsi:type="dcterms:W3CDTF">2010-09-16T22:17:27Z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-439759827</vt:i4>
  </property>
  <property fmtid="{D5CDD505-2E9C-101B-9397-08002B2CF9AE}" pid="3" name="_EmailSubject">
    <vt:lpwstr>Revised Protocol and Appendices</vt:lpwstr>
  </property>
  <property fmtid="{D5CDD505-2E9C-101B-9397-08002B2CF9AE}" pid="4" name="_AuthorEmail">
    <vt:lpwstr>Lora.VanNortwick@PacifiCorp.com</vt:lpwstr>
  </property>
  <property fmtid="{D5CDD505-2E9C-101B-9397-08002B2CF9AE}" pid="5" name="_AuthorEmailDisplayName">
    <vt:lpwstr>VanNortwick, Lora</vt:lpwstr>
  </property>
  <property fmtid="{D5CDD505-2E9C-101B-9397-08002B2CF9AE}" pid="6" name="_PreviousAdHocReviewCycleID">
    <vt:i4>-1756416905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