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50" windowWidth="11970" windowHeight="3210" tabRatio="743" activeTab="4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Backup1-DO NOT PRINT" sheetId="6" r:id="rId6"/>
    <sheet name="Backup2-DO NOT PRINT" sheetId="7" r:id="rId7"/>
  </sheets>
  <definedNames>
    <definedName name="cg" localSheetId="2">'Page 3'!$A$1:$G$36</definedName>
    <definedName name="cg">'Page 2'!$A$1:$P$36</definedName>
    <definedName name="COLS">'Page 5'!$A$2:$O$49</definedName>
    <definedName name="DCF2" localSheetId="2">'Page 3'!$A$5:$G$33</definedName>
    <definedName name="DCF2">'Page 2'!$A$5:$P$33</definedName>
    <definedName name="DCF3" localSheetId="3">'Page 4'!$A$7:$M$35</definedName>
    <definedName name="DCF3">#REF!</definedName>
    <definedName name="EXTRACT">'Backup2-DO NOT PRINT'!$B$3:$R$3</definedName>
    <definedName name="inputs">#REF!</definedName>
    <definedName name="notes">'Page 5'!$A$1:$N$49</definedName>
    <definedName name="_xlnm.Print_Area" localSheetId="5">'Backup1-DO NOT PRINT'!$A$1:$N$25</definedName>
    <definedName name="_xlnm.Print_Area" localSheetId="6">'Backup2-DO NOT PRINT'!$B$4:$D$12</definedName>
    <definedName name="_xlnm.Print_Area" localSheetId="3">'Page 4'!$A$1:$M$36</definedName>
    <definedName name="sum">'Page 1'!$A$1:$E$32</definedName>
    <definedName name="tv" localSheetId="3">'Page 4'!$A$1:$M$32</definedName>
    <definedName name="tv">#REF!</definedName>
  </definedNames>
  <calcPr fullCalcOnLoad="1"/>
</workbook>
</file>

<file path=xl/sharedStrings.xml><?xml version="1.0" encoding="utf-8"?>
<sst xmlns="http://schemas.openxmlformats.org/spreadsheetml/2006/main" count="360" uniqueCount="306">
  <si>
    <t>Company</t>
  </si>
  <si>
    <t>GROUP AVERAGE</t>
  </si>
  <si>
    <t>GROUP MEDIAN</t>
  </si>
  <si>
    <t>Group Average Check</t>
  </si>
  <si>
    <t>Group Median Check</t>
  </si>
  <si>
    <t>Projected Growth Rate Analysis</t>
  </si>
  <si>
    <t>Next</t>
  </si>
  <si>
    <t>Average</t>
  </si>
  <si>
    <t xml:space="preserve">ROE   </t>
  </si>
  <si>
    <t>Recent</t>
  </si>
  <si>
    <t>Year's</t>
  </si>
  <si>
    <t>Dividend</t>
  </si>
  <si>
    <t>Retention</t>
  </si>
  <si>
    <t xml:space="preserve">B*R </t>
  </si>
  <si>
    <t>Value</t>
  </si>
  <si>
    <t>Growth</t>
  </si>
  <si>
    <t xml:space="preserve">K=Div Yld+G </t>
  </si>
  <si>
    <t>Price(P0)</t>
  </si>
  <si>
    <t>Div(D1)</t>
  </si>
  <si>
    <t>Yield</t>
  </si>
  <si>
    <t>DPS</t>
  </si>
  <si>
    <t>EPS</t>
  </si>
  <si>
    <t>Rate (B)</t>
  </si>
  <si>
    <t xml:space="preserve">NBV </t>
  </si>
  <si>
    <t>ROE (R)</t>
  </si>
  <si>
    <t>Line</t>
  </si>
  <si>
    <t>Annual</t>
  </si>
  <si>
    <t>CASH FLOWS</t>
  </si>
  <si>
    <t>ROE=Internal</t>
  </si>
  <si>
    <t>Change</t>
  </si>
  <si>
    <t>Year 1</t>
  </si>
  <si>
    <t>Year 2</t>
  </si>
  <si>
    <t>Year 3</t>
  </si>
  <si>
    <t>Year 4</t>
  </si>
  <si>
    <t>Rate of Return</t>
  </si>
  <si>
    <t>Div</t>
  </si>
  <si>
    <t>Price</t>
  </si>
  <si>
    <t>DCF Analysis Column Descriptions</t>
  </si>
  <si>
    <t>Column 3:  Column 2 Divided by Column 1</t>
  </si>
  <si>
    <t>Column 6:  One Minus (Column 4 Divided by Column 5)</t>
  </si>
  <si>
    <t>Column 8:  Column 5 Divided by Column 7</t>
  </si>
  <si>
    <t>Column 9:  Column 6 Multiplied by Column 8</t>
  </si>
  <si>
    <t xml:space="preserve">                          Reported by Value Line.</t>
  </si>
  <si>
    <t>EXTRACT RANGE</t>
  </si>
  <si>
    <t>Name</t>
  </si>
  <si>
    <t>Ticker</t>
  </si>
  <si>
    <t>S&amp;P_Rating</t>
  </si>
  <si>
    <t>VL_Growth</t>
  </si>
  <si>
    <t>Zacks_Growth</t>
  </si>
  <si>
    <t>Moody_Rating</t>
  </si>
  <si>
    <t>Median</t>
  </si>
  <si>
    <t>Constant Growth</t>
  </si>
  <si>
    <t>DCF Model</t>
  </si>
  <si>
    <t>Summary Of DCF Model Results</t>
  </si>
  <si>
    <t>NOTE:  SEE PAGE 5 OF THIS SCHEDULE FOR FURTHER EXPLANATION OF EACH COLUMN</t>
  </si>
  <si>
    <t>Zacks</t>
  </si>
  <si>
    <t>IRR</t>
  </si>
  <si>
    <t>P0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</si>
  <si>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</si>
  <si>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</si>
  <si>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</si>
  <si>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</si>
  <si>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</si>
  <si>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</si>
  <si>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</si>
  <si>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</si>
  <si>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</si>
  <si>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</si>
  <si>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</si>
  <si>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</si>
  <si>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</si>
  <si>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</si>
  <si>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</si>
  <si>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</si>
  <si>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</si>
  <si>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</si>
  <si>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</si>
  <si>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</si>
  <si>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</si>
  <si>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</si>
  <si>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</si>
  <si>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</si>
  <si>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</si>
  <si>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</si>
  <si>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</si>
  <si>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</si>
  <si>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</si>
  <si>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</si>
  <si>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</si>
  <si>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</si>
  <si>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</si>
  <si>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</si>
  <si>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</si>
  <si>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</si>
  <si>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</si>
  <si>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</si>
  <si>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</si>
  <si>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</si>
  <si>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</si>
  <si>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</si>
  <si>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</si>
  <si>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</si>
  <si>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</si>
  <si>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</si>
  <si>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</si>
  <si>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</si>
  <si>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</si>
  <si>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</si>
  <si>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</si>
  <si>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</si>
  <si>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</si>
  <si>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</si>
  <si>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</si>
  <si>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</si>
  <si>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</si>
  <si>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</si>
  <si>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</si>
  <si>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</si>
  <si>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</si>
  <si>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</si>
  <si>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</si>
  <si>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</si>
  <si>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</si>
  <si>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</si>
  <si>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</si>
  <si>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</si>
  <si>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</si>
  <si>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</si>
  <si>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</si>
  <si>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</si>
  <si>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</si>
  <si>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</si>
  <si>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</si>
  <si>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</si>
  <si>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</si>
  <si>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</si>
  <si>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</si>
  <si>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</si>
  <si>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</si>
  <si>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</si>
  <si>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</si>
  <si>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</si>
  <si>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</si>
  <si>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</si>
  <si>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</si>
  <si>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</si>
  <si>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</si>
  <si>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</si>
  <si>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</si>
  <si>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</si>
  <si>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</si>
  <si>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</si>
  <si>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</si>
  <si>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</si>
  <si>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</si>
  <si>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</si>
  <si>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</si>
  <si>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</si>
  <si>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</si>
  <si>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</si>
  <si>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</si>
  <si>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</si>
  <si>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</si>
  <si>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</si>
  <si>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</si>
  <si>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</si>
  <si>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</si>
  <si>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</si>
  <si>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</si>
  <si>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</si>
  <si>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</si>
  <si>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</si>
  <si>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</si>
  <si>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</si>
  <si>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</si>
  <si>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</si>
  <si>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</si>
  <si>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</si>
  <si>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</si>
  <si>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</si>
  <si>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</si>
  <si>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</si>
  <si>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</si>
  <si>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</si>
  <si>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</si>
  <si>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</si>
  <si>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</si>
  <si>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>D130</t>
  </si>
  <si>
    <t>D131</t>
  </si>
  <si>
    <t>D132</t>
  </si>
  <si>
    <t>D133</t>
  </si>
  <si>
    <t>D134</t>
  </si>
  <si>
    <t>D135</t>
  </si>
  <si>
    <t>D136</t>
  </si>
  <si>
    <t>D137</t>
  </si>
  <si>
    <t>D138</t>
  </si>
  <si>
    <t>D139</t>
  </si>
  <si>
    <t>D140</t>
  </si>
  <si>
    <t>D141</t>
  </si>
  <si>
    <t>D142</t>
  </si>
  <si>
    <t>D143</t>
  </si>
  <si>
    <t>D144</t>
  </si>
  <si>
    <t>D145</t>
  </si>
  <si>
    <t>D146</t>
  </si>
  <si>
    <t>D147</t>
  </si>
  <si>
    <t>D148</t>
  </si>
  <si>
    <t>D149</t>
  </si>
  <si>
    <t>D150</t>
  </si>
  <si>
    <t>Two-Stage Growth</t>
  </si>
  <si>
    <t>Year 5</t>
  </si>
  <si>
    <t>Div  Growth</t>
  </si>
  <si>
    <t xml:space="preserve">(Yrs 0-150) </t>
  </si>
  <si>
    <t>Year 5-150</t>
  </si>
  <si>
    <t xml:space="preserve">                          Bottom of Column 12</t>
  </si>
  <si>
    <t xml:space="preserve">                          for the Years 6-150 Implied by the Growth</t>
  </si>
  <si>
    <t>Low Near-Term Growth</t>
  </si>
  <si>
    <t>Near-Term Growth</t>
  </si>
  <si>
    <t>Long-Term Growth</t>
  </si>
  <si>
    <t>Two-Stage Growth DCF Model</t>
  </si>
  <si>
    <t>Con. Edison</t>
  </si>
  <si>
    <t>ED</t>
  </si>
  <si>
    <t>DTE Energy Co.</t>
  </si>
  <si>
    <t>DTE</t>
  </si>
  <si>
    <t>FPL Group, Inc.</t>
  </si>
  <si>
    <t>FPL</t>
  </si>
  <si>
    <t>Northeast Utilities</t>
  </si>
  <si>
    <t>NU</t>
  </si>
  <si>
    <t>NSTAR</t>
  </si>
  <si>
    <t>NST</t>
  </si>
  <si>
    <t>Pinnacle West</t>
  </si>
  <si>
    <t>PNW</t>
  </si>
  <si>
    <t>SCANA Corp.</t>
  </si>
  <si>
    <t>SCG</t>
  </si>
  <si>
    <t>Southern Co.</t>
  </si>
  <si>
    <t>SO</t>
  </si>
  <si>
    <t>Vectren Corp.</t>
  </si>
  <si>
    <t>VVC</t>
  </si>
  <si>
    <t>% Elec Revs</t>
  </si>
  <si>
    <t>Ameren</t>
  </si>
  <si>
    <t>AEE</t>
  </si>
  <si>
    <t>EPS03</t>
  </si>
  <si>
    <t>DPS04</t>
  </si>
  <si>
    <t>GDP</t>
  </si>
  <si>
    <t>AvgPE</t>
  </si>
  <si>
    <t>Column 10:  "Next 5 Years" Company Growth Estimate as</t>
  </si>
  <si>
    <t xml:space="preserve">                          Reported by Zacks.com</t>
  </si>
  <si>
    <t>Column 13:  Average of Columns 9-12</t>
  </si>
  <si>
    <t>Column 14:  Column 3 Plus Column 13</t>
  </si>
  <si>
    <t>EPS04</t>
  </si>
  <si>
    <t>EPS08</t>
  </si>
  <si>
    <t>DPS05</t>
  </si>
  <si>
    <t>DPS08</t>
  </si>
  <si>
    <t>NBV08</t>
  </si>
  <si>
    <t>Year 2008 "BR" Growth Rate Calculation</t>
  </si>
  <si>
    <t>2008</t>
  </si>
  <si>
    <t>to 2008</t>
  </si>
  <si>
    <t>(Long-Term GDP Growth)</t>
  </si>
  <si>
    <t>Sources:  Value Line Investment Survey, Electric Utility (East), Jun 4, 2004; (Central), Jul 2, 2004; (West), May 14, 2004</t>
  </si>
  <si>
    <t>Column 4:  Estimated 2008 Dividends per Share from Value Line</t>
  </si>
  <si>
    <t>Column 5:  Estimated 2008 Earnings per Share from Value Line</t>
  </si>
  <si>
    <t>Column 7:  Estimated 2008 Net Book Value per Share from Value Line</t>
  </si>
  <si>
    <t>Column 11:  "Est'D 01-03 To 07-09" Earnings Growth as</t>
  </si>
  <si>
    <t xml:space="preserve">                          20 year, 30 year, and 40 year growth periods.</t>
  </si>
  <si>
    <t>Column 12:  Average of GDP Growth During the Last 10 year,</t>
  </si>
  <si>
    <t>Discounted Cash Flow Analysis</t>
  </si>
  <si>
    <t>PacifiCorp Utah</t>
  </si>
  <si>
    <t>CH Energy Group</t>
  </si>
  <si>
    <t>CHG</t>
  </si>
  <si>
    <t>NA</t>
  </si>
  <si>
    <t>Cleco Corporation</t>
  </si>
  <si>
    <t>CNL</t>
  </si>
  <si>
    <t>MGE Energy, Inc.</t>
  </si>
  <si>
    <t>MGEE</t>
  </si>
  <si>
    <t>Progress Energy</t>
  </si>
  <si>
    <t>PGN</t>
  </si>
  <si>
    <t>Xcel Energy Inc.</t>
  </si>
  <si>
    <t>XEL</t>
  </si>
  <si>
    <t>Column 2:  Estimated 2005 Dividends per Share from Value Line</t>
  </si>
  <si>
    <t>(Cols 3+13)</t>
  </si>
  <si>
    <t xml:space="preserve">(Cols 9-12) </t>
  </si>
  <si>
    <t>Column 15:  See Column 1</t>
  </si>
  <si>
    <t>Column 16:  See Column 2</t>
  </si>
  <si>
    <t>Column 17:  Column 16 Divided by Column 15</t>
  </si>
  <si>
    <t>Column 18:  See Average Growth Rate shown at the</t>
  </si>
  <si>
    <t>Column 19:  Column 17 Plus Column 18</t>
  </si>
  <si>
    <t>(Cols 17+18)</t>
  </si>
  <si>
    <t>Column 20:  See Column 2</t>
  </si>
  <si>
    <t>Column 23:  See Column 1</t>
  </si>
  <si>
    <t>Column 29:  See Average Growth Rate shown at the</t>
  </si>
  <si>
    <t>Column 30:  The Internal Rate of Return of the Cash Flows</t>
  </si>
  <si>
    <t>Column 21:  See Column 4</t>
  </si>
  <si>
    <t>Column 22:  (Column 21 Minus Column 20) Divided by Three</t>
  </si>
  <si>
    <t>Column 24:  See Column 20</t>
  </si>
  <si>
    <t>Column 25:  Column 24 Plus Column 22</t>
  </si>
  <si>
    <t>Column 26:  Column 25 Plus Column 22</t>
  </si>
  <si>
    <t>Column 27:  Column 26 Plus Column 22</t>
  </si>
  <si>
    <t>Column 28:  Column 27 Increased by the Growth</t>
  </si>
  <si>
    <t xml:space="preserve">                          Rate Shown in Column 29</t>
  </si>
  <si>
    <t xml:space="preserve">                          in Columns 23-28 along with the Dividends</t>
  </si>
  <si>
    <t xml:space="preserve">                          Rates shown in Column 29</t>
  </si>
  <si>
    <t>3 Mo Price</t>
  </si>
  <si>
    <t>Sempra Energy</t>
  </si>
  <si>
    <t>SRE</t>
  </si>
  <si>
    <t>Wisconsin Energy</t>
  </si>
  <si>
    <t>WEC</t>
  </si>
  <si>
    <t>Column 1:  Three-month Average Price per Share (Apr-Jun)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</si>
</sst>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%"/>
    <numFmt numFmtId="167" formatCode="0.0_)"/>
    <numFmt numFmtId="168" formatCode="#,##0.0_);\(#,##0.0\)"/>
    <numFmt numFmtId="169" formatCode="0.00_);\(0.00\)"/>
    <numFmt numFmtId="170" formatCode="0_);\(0\)"/>
    <numFmt numFmtId="171" formatCode="0.000%"/>
    <numFmt numFmtId="172" formatCode="0.0000%"/>
    <numFmt numFmtId="173" formatCode="0.00000"/>
    <numFmt numFmtId="174" formatCode="0.0000"/>
    <numFmt numFmtId="175" formatCode="0.000"/>
    <numFmt numFmtId="176" formatCode="0.000_)"/>
    <numFmt numFmtId="177" formatCode="0.0000_)"/>
    <numFmt numFmtId="178" formatCode="0.0"/>
    <numFmt numFmtId="179" formatCode="0.00000%"/>
    <numFmt numFmtId="180" formatCode="0.000000%"/>
    <numFmt numFmtId="181" formatCode="0.0000000%"/>
    <numFmt numFmtId="182" formatCode="0.00000000%"/>
    <numFmt numFmtId="183" formatCode="0.000000000%"/>
    <numFmt numFmtId="184" formatCode="0.0000000000%"/>
    <numFmt numFmtId="185" formatCode="0.00000000000%"/>
    <numFmt numFmtId="186" formatCode="[$-409]dddd\,\ mmmm\ dd\,\ yyyy"/>
    <numFmt numFmtId="187" formatCode="mm/dd/yy;@"/>
  </numFmts>
  <fonts count="21">
    <font>
      <sz val="12"/>
      <name val="Arial MT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6"/>
      <name val="Arial"/>
      <family val="2"/>
    </font>
    <font>
      <i/>
      <sz val="12"/>
      <color indexed="8"/>
      <name val="Arial"/>
      <family val="0"/>
    </font>
    <font>
      <sz val="12"/>
      <color indexed="9"/>
      <name val="Arial"/>
      <family val="2"/>
    </font>
    <font>
      <sz val="18"/>
      <name val="Arial"/>
      <family val="0"/>
    </font>
    <font>
      <sz val="8"/>
      <name val="Arial"/>
      <family val="0"/>
    </font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b/>
      <sz val="18"/>
      <name val="Arial"/>
      <family val="0"/>
    </font>
    <font>
      <b/>
      <sz val="1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 applyProtection="0">
      <alignment/>
    </xf>
    <xf numFmtId="0" fontId="13" fillId="0" borderId="0" applyProtection="0">
      <alignment/>
    </xf>
    <xf numFmtId="0" fontId="14" fillId="0" borderId="0" applyProtection="0">
      <alignment/>
    </xf>
    <xf numFmtId="0" fontId="2" fillId="0" borderId="0" applyProtection="0">
      <alignment/>
    </xf>
    <xf numFmtId="0" fontId="15" fillId="0" borderId="0" applyProtection="0">
      <alignment/>
    </xf>
    <xf numFmtId="0" fontId="16" fillId="0" borderId="0" applyProtection="0">
      <alignment/>
    </xf>
    <xf numFmtId="0" fontId="17" fillId="0" borderId="0" applyProtection="0">
      <alignment/>
    </xf>
    <xf numFmtId="0" fontId="18" fillId="0" borderId="0" applyProtection="0">
      <alignment/>
    </xf>
    <xf numFmtId="2" fontId="4" fillId="0" borderId="0" applyProtection="0">
      <alignment/>
    </xf>
    <xf numFmtId="0" fontId="19" fillId="0" borderId="0" applyProtection="0">
      <alignment/>
    </xf>
    <xf numFmtId="0" fontId="1" fillId="0" borderId="0" applyProtection="0">
      <alignment/>
    </xf>
    <xf numFmtId="0" fontId="4" fillId="0" borderId="0">
      <alignment vertical="top"/>
      <protection/>
    </xf>
    <xf numFmtId="9" fontId="4" fillId="0" borderId="0" applyFont="0" applyFill="0" applyBorder="0" applyAlignment="0" applyProtection="0"/>
    <xf numFmtId="0" fontId="4" fillId="0" borderId="1" applyProtection="0">
      <alignment/>
    </xf>
  </cellStyleXfs>
  <cellXfs count="2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8" fillId="0" borderId="3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Continuous"/>
      <protection/>
    </xf>
    <xf numFmtId="0" fontId="6" fillId="0" borderId="7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6" xfId="0" applyFont="1" applyBorder="1" applyAlignment="1" applyProtection="1">
      <alignment horizontal="right"/>
      <protection/>
    </xf>
    <xf numFmtId="0" fontId="6" fillId="0" borderId="7" xfId="0" applyFont="1" applyBorder="1" applyAlignment="1" applyProtection="1">
      <alignment horizontal="right"/>
      <protection/>
    </xf>
    <xf numFmtId="164" fontId="6" fillId="0" borderId="6" xfId="0" applyNumberFormat="1" applyFont="1" applyBorder="1" applyAlignment="1" applyProtection="1">
      <alignment horizontal="right"/>
      <protection/>
    </xf>
    <xf numFmtId="164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8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right"/>
      <protection/>
    </xf>
    <xf numFmtId="0" fontId="6" fillId="0" borderId="6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/>
    </xf>
    <xf numFmtId="165" fontId="6" fillId="0" borderId="6" xfId="0" applyNumberFormat="1" applyFont="1" applyBorder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0" fontId="6" fillId="0" borderId="6" xfId="0" applyNumberFormat="1" applyFont="1" applyBorder="1" applyAlignment="1" applyProtection="1">
      <alignment/>
      <protection/>
    </xf>
    <xf numFmtId="166" fontId="6" fillId="0" borderId="7" xfId="0" applyNumberFormat="1" applyFont="1" applyBorder="1" applyAlignment="1" applyProtection="1">
      <alignment/>
      <protection/>
    </xf>
    <xf numFmtId="164" fontId="6" fillId="0" borderId="6" xfId="0" applyNumberFormat="1" applyFont="1" applyBorder="1" applyAlignment="1" applyProtection="1">
      <alignment/>
      <protection/>
    </xf>
    <xf numFmtId="165" fontId="6" fillId="0" borderId="6" xfId="0" applyNumberFormat="1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left"/>
      <protection/>
    </xf>
    <xf numFmtId="10" fontId="6" fillId="0" borderId="12" xfId="0" applyNumberFormat="1" applyFont="1" applyBorder="1" applyAlignment="1" applyProtection="1">
      <alignment/>
      <protection/>
    </xf>
    <xf numFmtId="10" fontId="6" fillId="0" borderId="4" xfId="0" applyNumberFormat="1" applyFont="1" applyBorder="1" applyAlignment="1" applyProtection="1">
      <alignment/>
      <protection/>
    </xf>
    <xf numFmtId="10" fontId="6" fillId="0" borderId="5" xfId="0" applyNumberFormat="1" applyFont="1" applyBorder="1" applyAlignment="1" applyProtection="1">
      <alignment/>
      <protection/>
    </xf>
    <xf numFmtId="166" fontId="6" fillId="0" borderId="11" xfId="0" applyNumberFormat="1" applyFont="1" applyBorder="1" applyAlignment="1" applyProtection="1">
      <alignment/>
      <protection/>
    </xf>
    <xf numFmtId="0" fontId="6" fillId="0" borderId="8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/>
      <protection/>
    </xf>
    <xf numFmtId="10" fontId="6" fillId="0" borderId="14" xfId="0" applyNumberFormat="1" applyFont="1" applyBorder="1" applyAlignment="1" applyProtection="1">
      <alignment/>
      <protection/>
    </xf>
    <xf numFmtId="10" fontId="6" fillId="0" borderId="15" xfId="0" applyNumberFormat="1" applyFont="1" applyBorder="1" applyAlignment="1" applyProtection="1">
      <alignment/>
      <protection/>
    </xf>
    <xf numFmtId="10" fontId="6" fillId="0" borderId="9" xfId="0" applyNumberFormat="1" applyFont="1" applyBorder="1" applyAlignment="1" applyProtection="1">
      <alignment/>
      <protection/>
    </xf>
    <xf numFmtId="10" fontId="6" fillId="0" borderId="16" xfId="0" applyNumberFormat="1" applyFont="1" applyBorder="1" applyAlignment="1" applyProtection="1">
      <alignment/>
      <protection/>
    </xf>
    <xf numFmtId="166" fontId="6" fillId="0" borderId="16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centerContinuous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right"/>
    </xf>
    <xf numFmtId="164" fontId="6" fillId="0" borderId="17" xfId="0" applyNumberFormat="1" applyFont="1" applyBorder="1" applyAlignment="1" applyProtection="1">
      <alignment/>
      <protection/>
    </xf>
    <xf numFmtId="164" fontId="6" fillId="0" borderId="2" xfId="0" applyNumberFormat="1" applyFont="1" applyBorder="1" applyAlignment="1" applyProtection="1">
      <alignment/>
      <protection/>
    </xf>
    <xf numFmtId="165" fontId="6" fillId="0" borderId="17" xfId="0" applyNumberFormat="1" applyFont="1" applyBorder="1" applyAlignment="1" applyProtection="1">
      <alignment/>
      <protection/>
    </xf>
    <xf numFmtId="165" fontId="6" fillId="0" borderId="2" xfId="0" applyNumberFormat="1" applyFont="1" applyBorder="1" applyAlignment="1" applyProtection="1">
      <alignment/>
      <protection/>
    </xf>
    <xf numFmtId="0" fontId="6" fillId="0" borderId="3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8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/>
    </xf>
    <xf numFmtId="164" fontId="6" fillId="0" borderId="0" xfId="0" applyNumberFormat="1" applyFont="1" applyAlignment="1" applyProtection="1">
      <alignment horizontal="right"/>
      <protection/>
    </xf>
    <xf numFmtId="10" fontId="6" fillId="0" borderId="0" xfId="0" applyNumberFormat="1" applyFont="1" applyAlignment="1" applyProtection="1">
      <alignment horizontal="centerContinuous"/>
      <protection/>
    </xf>
    <xf numFmtId="0" fontId="6" fillId="0" borderId="2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166" fontId="6" fillId="0" borderId="7" xfId="0" applyNumberFormat="1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center"/>
      <protection/>
    </xf>
    <xf numFmtId="166" fontId="6" fillId="0" borderId="19" xfId="0" applyNumberFormat="1" applyFont="1" applyBorder="1" applyAlignment="1" applyProtection="1">
      <alignment horizontal="center"/>
      <protection/>
    </xf>
    <xf numFmtId="166" fontId="6" fillId="0" borderId="20" xfId="0" applyNumberFormat="1" applyFont="1" applyBorder="1" applyAlignment="1" applyProtection="1">
      <alignment horizontal="center"/>
      <protection/>
    </xf>
    <xf numFmtId="166" fontId="6" fillId="0" borderId="21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9" xfId="0" applyFont="1" applyBorder="1" applyAlignment="1" quotePrefix="1">
      <alignment horizontal="right"/>
    </xf>
    <xf numFmtId="166" fontId="6" fillId="0" borderId="7" xfId="0" applyNumberFormat="1" applyFont="1" applyBorder="1" applyAlignment="1" applyProtection="1">
      <alignment horizontal="right"/>
      <protection/>
    </xf>
    <xf numFmtId="166" fontId="6" fillId="0" borderId="11" xfId="0" applyNumberFormat="1" applyFont="1" applyBorder="1" applyAlignment="1" applyProtection="1">
      <alignment horizontal="right"/>
      <protection/>
    </xf>
    <xf numFmtId="166" fontId="6" fillId="0" borderId="16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 quotePrefix="1">
      <alignment horizontal="centerContinuous"/>
      <protection/>
    </xf>
    <xf numFmtId="164" fontId="6" fillId="0" borderId="6" xfId="0" applyNumberFormat="1" applyFont="1" applyBorder="1" applyAlignment="1" applyProtection="1" quotePrefix="1">
      <alignment horizontal="right"/>
      <protection/>
    </xf>
    <xf numFmtId="0" fontId="6" fillId="0" borderId="8" xfId="0" applyFont="1" applyBorder="1" applyAlignment="1" applyProtection="1" quotePrefix="1">
      <alignment horizontal="right"/>
      <protection/>
    </xf>
    <xf numFmtId="0" fontId="6" fillId="0" borderId="0" xfId="0" applyFont="1" applyAlignment="1" applyProtection="1" quotePrefix="1">
      <alignment horizontal="right"/>
      <protection/>
    </xf>
    <xf numFmtId="0" fontId="6" fillId="0" borderId="9" xfId="0" applyFont="1" applyBorder="1" applyAlignment="1" applyProtection="1" quotePrefix="1">
      <alignment horizontal="right"/>
      <protection/>
    </xf>
    <xf numFmtId="0" fontId="8" fillId="0" borderId="17" xfId="0" applyFont="1" applyBorder="1" applyAlignment="1" applyProtection="1">
      <alignment horizontal="centerContinuous"/>
      <protection/>
    </xf>
    <xf numFmtId="0" fontId="11" fillId="0" borderId="18" xfId="0" applyFont="1" applyBorder="1" applyAlignment="1" applyProtection="1" quotePrefix="1">
      <alignment horizontal="right"/>
      <protection/>
    </xf>
    <xf numFmtId="0" fontId="11" fillId="0" borderId="8" xfId="0" applyFont="1" applyBorder="1" applyAlignment="1" applyProtection="1" quotePrefix="1">
      <alignment horizontal="right"/>
      <protection/>
    </xf>
    <xf numFmtId="0" fontId="8" fillId="0" borderId="7" xfId="0" applyFont="1" applyBorder="1" applyAlignment="1" applyProtection="1" quotePrefix="1">
      <alignment horizontal="right"/>
      <protection/>
    </xf>
    <xf numFmtId="0" fontId="6" fillId="0" borderId="7" xfId="0" applyFont="1" applyBorder="1" applyAlignment="1" quotePrefix="1">
      <alignment horizontal="right"/>
    </xf>
    <xf numFmtId="0" fontId="4" fillId="0" borderId="7" xfId="0" applyFont="1" applyBorder="1" applyAlignment="1" quotePrefix="1">
      <alignment horizontal="right"/>
    </xf>
    <xf numFmtId="0" fontId="11" fillId="0" borderId="18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left"/>
      <protection/>
    </xf>
    <xf numFmtId="10" fontId="6" fillId="0" borderId="0" xfId="0" applyNumberFormat="1" applyFont="1" applyAlignment="1" applyProtection="1">
      <alignment horizontal="right"/>
      <protection/>
    </xf>
    <xf numFmtId="0" fontId="6" fillId="0" borderId="0" xfId="0" applyFont="1" applyBorder="1" applyAlignment="1">
      <alignment horizontal="right"/>
    </xf>
    <xf numFmtId="166" fontId="6" fillId="2" borderId="0" xfId="0" applyNumberFormat="1" applyFont="1" applyFill="1" applyAlignment="1">
      <alignment horizontal="center"/>
    </xf>
    <xf numFmtId="0" fontId="12" fillId="2" borderId="0" xfId="0" applyFont="1" applyFill="1" applyAlignment="1" applyProtection="1">
      <alignment/>
      <protection/>
    </xf>
    <xf numFmtId="37" fontId="6" fillId="0" borderId="22" xfId="0" applyNumberFormat="1" applyFont="1" applyBorder="1" applyAlignment="1" applyProtection="1">
      <alignment/>
      <protection/>
    </xf>
    <xf numFmtId="37" fontId="6" fillId="0" borderId="12" xfId="0" applyNumberFormat="1" applyFont="1" applyBorder="1" applyAlignment="1" applyProtection="1">
      <alignment/>
      <protection/>
    </xf>
    <xf numFmtId="37" fontId="8" fillId="0" borderId="12" xfId="0" applyNumberFormat="1" applyFont="1" applyBorder="1" applyAlignment="1" applyProtection="1">
      <alignment horizontal="right"/>
      <protection/>
    </xf>
    <xf numFmtId="37" fontId="4" fillId="0" borderId="0" xfId="0" applyNumberFormat="1" applyFont="1" applyAlignment="1">
      <alignment/>
    </xf>
    <xf numFmtId="37" fontId="8" fillId="0" borderId="22" xfId="0" applyNumberFormat="1" applyFont="1" applyBorder="1" applyAlignment="1">
      <alignment/>
    </xf>
    <xf numFmtId="37" fontId="6" fillId="0" borderId="12" xfId="0" applyNumberFormat="1" applyFont="1" applyBorder="1" applyAlignment="1">
      <alignment/>
    </xf>
    <xf numFmtId="37" fontId="8" fillId="0" borderId="12" xfId="0" applyNumberFormat="1" applyFont="1" applyBorder="1" applyAlignment="1">
      <alignment horizontal="right"/>
    </xf>
    <xf numFmtId="37" fontId="8" fillId="0" borderId="23" xfId="0" applyNumberFormat="1" applyFont="1" applyBorder="1" applyAlignment="1">
      <alignment horizontal="right"/>
    </xf>
    <xf numFmtId="39" fontId="4" fillId="0" borderId="0" xfId="0" applyNumberFormat="1" applyFont="1" applyFill="1" applyAlignment="1">
      <alignment/>
    </xf>
    <xf numFmtId="0" fontId="6" fillId="0" borderId="4" xfId="0" applyFont="1" applyBorder="1" applyAlignment="1" applyProtection="1">
      <alignment horizontal="left"/>
      <protection/>
    </xf>
    <xf numFmtId="166" fontId="6" fillId="0" borderId="16" xfId="0" applyNumberFormat="1" applyFont="1" applyBorder="1" applyAlignment="1" applyProtection="1">
      <alignment horizontal="left"/>
      <protection/>
    </xf>
    <xf numFmtId="0" fontId="4" fillId="0" borderId="0" xfId="0" applyFont="1" applyFill="1" applyAlignment="1" quotePrefix="1">
      <alignment horizontal="left"/>
    </xf>
    <xf numFmtId="0" fontId="4" fillId="0" borderId="2" xfId="0" applyFont="1" applyFill="1" applyBorder="1" applyAlignment="1">
      <alignment horizontal="center"/>
    </xf>
    <xf numFmtId="39" fontId="4" fillId="0" borderId="0" xfId="0" applyNumberFormat="1" applyFont="1" applyFill="1" applyAlignment="1" applyProtection="1">
      <alignment/>
      <protection/>
    </xf>
    <xf numFmtId="171" fontId="0" fillId="0" borderId="0" xfId="0" applyNumberFormat="1" applyAlignment="1">
      <alignment/>
    </xf>
    <xf numFmtId="7" fontId="4" fillId="0" borderId="0" xfId="0" applyNumberFormat="1" applyFont="1" applyFill="1" applyAlignment="1" applyProtection="1">
      <alignment/>
      <protection/>
    </xf>
    <xf numFmtId="10" fontId="4" fillId="0" borderId="0" xfId="0" applyNumberFormat="1" applyFont="1" applyFill="1" applyAlignment="1" applyProtection="1">
      <alignment/>
      <protection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4" fillId="0" borderId="0" xfId="0" applyNumberFormat="1" applyFont="1" applyFill="1" applyAlignment="1" applyProtection="1">
      <alignment horizontal="right"/>
      <protection/>
    </xf>
    <xf numFmtId="0" fontId="10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 quotePrefix="1">
      <alignment horizontal="center"/>
    </xf>
    <xf numFmtId="39" fontId="4" fillId="0" borderId="2" xfId="0" applyNumberFormat="1" applyFont="1" applyFill="1" applyBorder="1" applyAlignment="1">
      <alignment horizontal="right"/>
    </xf>
    <xf numFmtId="39" fontId="4" fillId="0" borderId="2" xfId="0" applyNumberFormat="1" applyFont="1" applyFill="1" applyBorder="1" applyAlignment="1" quotePrefix="1">
      <alignment horizontal="right"/>
    </xf>
    <xf numFmtId="0" fontId="4" fillId="0" borderId="2" xfId="0" applyFont="1" applyFill="1" applyBorder="1" applyAlignment="1" quotePrefix="1">
      <alignment horizontal="right"/>
    </xf>
    <xf numFmtId="0" fontId="4" fillId="0" borderId="0" xfId="0" applyFont="1" applyFill="1" applyAlignment="1">
      <alignment horizontal="right"/>
    </xf>
    <xf numFmtId="0" fontId="9" fillId="0" borderId="0" xfId="0" applyFont="1" applyAlignment="1" applyProtection="1">
      <alignment horizontal="center"/>
      <protection/>
    </xf>
    <xf numFmtId="164" fontId="6" fillId="0" borderId="0" xfId="0" applyNumberFormat="1" applyFont="1" applyAlignment="1" applyProtection="1" quotePrefix="1">
      <alignment horizontal="right"/>
      <protection/>
    </xf>
    <xf numFmtId="0" fontId="4" fillId="0" borderId="0" xfId="30">
      <alignment/>
      <protection/>
    </xf>
    <xf numFmtId="10" fontId="4" fillId="0" borderId="0" xfId="31" applyNumberFormat="1" applyAlignment="1">
      <alignment/>
    </xf>
    <xf numFmtId="2" fontId="4" fillId="0" borderId="0" xfId="30" applyNumberFormat="1">
      <alignment/>
      <protection/>
    </xf>
    <xf numFmtId="0" fontId="4" fillId="0" borderId="24" xfId="30" applyFont="1" applyBorder="1" applyAlignment="1">
      <alignment horizontal="right"/>
      <protection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 applyProtection="1">
      <alignment horizontal="right"/>
      <protection/>
    </xf>
    <xf numFmtId="164" fontId="6" fillId="0" borderId="0" xfId="0" applyNumberFormat="1" applyFont="1" applyBorder="1" applyAlignment="1" applyProtection="1" quotePrefix="1">
      <alignment horizontal="right"/>
      <protection/>
    </xf>
    <xf numFmtId="164" fontId="6" fillId="0" borderId="0" xfId="0" applyNumberFormat="1" applyFont="1" applyBorder="1" applyAlignment="1" applyProtection="1">
      <alignment/>
      <protection/>
    </xf>
    <xf numFmtId="165" fontId="6" fillId="0" borderId="0" xfId="0" applyNumberFormat="1" applyFont="1" applyBorder="1" applyAlignment="1" applyProtection="1">
      <alignment/>
      <protection/>
    </xf>
    <xf numFmtId="0" fontId="4" fillId="0" borderId="0" xfId="30" applyBorder="1">
      <alignment/>
      <protection/>
    </xf>
    <xf numFmtId="0" fontId="6" fillId="0" borderId="24" xfId="0" applyFont="1" applyBorder="1" applyAlignment="1">
      <alignment horizontal="right"/>
    </xf>
    <xf numFmtId="0" fontId="6" fillId="0" borderId="24" xfId="0" applyFont="1" applyBorder="1" applyAlignment="1">
      <alignment/>
    </xf>
    <xf numFmtId="0" fontId="4" fillId="0" borderId="0" xfId="30" applyFont="1" applyBorder="1">
      <alignment/>
      <protection/>
    </xf>
    <xf numFmtId="10" fontId="4" fillId="0" borderId="25" xfId="30" applyNumberFormat="1" applyBorder="1">
      <alignment/>
      <protection/>
    </xf>
    <xf numFmtId="2" fontId="6" fillId="0" borderId="12" xfId="0" applyNumberFormat="1" applyFont="1" applyBorder="1" applyAlignment="1" applyProtection="1">
      <alignment/>
      <protection/>
    </xf>
    <xf numFmtId="165" fontId="6" fillId="0" borderId="12" xfId="0" applyNumberFormat="1" applyFont="1" applyBorder="1" applyAlignment="1">
      <alignment/>
    </xf>
    <xf numFmtId="2" fontId="6" fillId="0" borderId="22" xfId="0" applyNumberFormat="1" applyFont="1" applyBorder="1" applyAlignment="1" applyProtection="1">
      <alignment/>
      <protection/>
    </xf>
    <xf numFmtId="10" fontId="4" fillId="0" borderId="0" xfId="30" applyNumberFormat="1" applyBorder="1">
      <alignment/>
      <protection/>
    </xf>
    <xf numFmtId="0" fontId="4" fillId="0" borderId="7" xfId="0" applyFont="1" applyBorder="1" applyAlignment="1">
      <alignment/>
    </xf>
    <xf numFmtId="10" fontId="4" fillId="0" borderId="0" xfId="31" applyNumberFormat="1" applyFont="1" applyAlignment="1">
      <alignment/>
    </xf>
    <xf numFmtId="2" fontId="0" fillId="0" borderId="0" xfId="0" applyNumberFormat="1" applyFill="1" applyAlignment="1" applyProtection="1">
      <alignment/>
      <protection/>
    </xf>
    <xf numFmtId="0" fontId="6" fillId="0" borderId="6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6" fontId="6" fillId="0" borderId="7" xfId="0" applyNumberFormat="1" applyFont="1" applyFill="1" applyBorder="1" applyAlignment="1" applyProtection="1">
      <alignment horizontal="center"/>
      <protection/>
    </xf>
    <xf numFmtId="0" fontId="4" fillId="0" borderId="0" xfId="30" applyFont="1">
      <alignment/>
      <protection/>
    </xf>
    <xf numFmtId="10" fontId="4" fillId="0" borderId="26" xfId="30" applyNumberFormat="1" applyBorder="1">
      <alignment/>
      <protection/>
    </xf>
    <xf numFmtId="0" fontId="20" fillId="0" borderId="0" xfId="0" applyFont="1" applyAlignment="1">
      <alignment/>
    </xf>
    <xf numFmtId="10" fontId="1" fillId="0" borderId="0" xfId="30" applyNumberFormat="1" applyFont="1">
      <alignment/>
      <protection/>
    </xf>
    <xf numFmtId="0" fontId="1" fillId="0" borderId="0" xfId="0" applyFont="1" applyAlignment="1">
      <alignment horizontal="left"/>
    </xf>
    <xf numFmtId="0" fontId="8" fillId="0" borderId="7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17" xfId="0" applyFont="1" applyBorder="1" applyAlignment="1">
      <alignment horizontal="centerContinuous"/>
    </xf>
    <xf numFmtId="164" fontId="4" fillId="0" borderId="0" xfId="0" applyNumberFormat="1" applyFont="1" applyFill="1" applyAlignment="1">
      <alignment horizontal="center"/>
    </xf>
    <xf numFmtId="7" fontId="4" fillId="0" borderId="0" xfId="0" applyNumberFormat="1" applyFont="1" applyFill="1" applyAlignment="1">
      <alignment/>
    </xf>
    <xf numFmtId="166" fontId="12" fillId="2" borderId="0" xfId="0" applyNumberFormat="1" applyFont="1" applyFill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24" xfId="0" applyFill="1" applyBorder="1" applyAlignment="1">
      <alignment horizontal="right"/>
    </xf>
    <xf numFmtId="39" fontId="0" fillId="0" borderId="0" xfId="0" applyNumberFormat="1" applyFill="1" applyAlignment="1">
      <alignment/>
    </xf>
    <xf numFmtId="166" fontId="4" fillId="0" borderId="0" xfId="31" applyNumberFormat="1" applyFont="1" applyFill="1" applyAlignment="1">
      <alignment/>
    </xf>
    <xf numFmtId="0" fontId="6" fillId="0" borderId="0" xfId="0" applyFont="1" applyAlignment="1" applyProtection="1" quotePrefix="1">
      <alignment horizontal="centerContinuous"/>
      <protection/>
    </xf>
    <xf numFmtId="39" fontId="4" fillId="0" borderId="24" xfId="0" applyNumberFormat="1" applyFont="1" applyFill="1" applyBorder="1" applyAlignment="1">
      <alignment horizontal="right"/>
    </xf>
    <xf numFmtId="39" fontId="0" fillId="0" borderId="0" xfId="0" applyNumberFormat="1" applyFill="1" applyAlignment="1" applyProtection="1">
      <alignment/>
      <protection/>
    </xf>
    <xf numFmtId="166" fontId="4" fillId="0" borderId="0" xfId="31" applyNumberFormat="1" applyFont="1" applyFill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 quotePrefix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0" fontId="11" fillId="0" borderId="13" xfId="0" applyFont="1" applyBorder="1" applyAlignment="1" applyProtection="1" quotePrefix="1">
      <alignment horizontal="right"/>
      <protection/>
    </xf>
    <xf numFmtId="166" fontId="6" fillId="0" borderId="1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 quotePrefix="1">
      <alignment horizontal="centerContinuous"/>
      <protection/>
    </xf>
    <xf numFmtId="0" fontId="6" fillId="0" borderId="0" xfId="0" applyFont="1" applyBorder="1" applyAlignment="1" applyProtection="1">
      <alignment horizontal="right"/>
      <protection/>
    </xf>
    <xf numFmtId="10" fontId="6" fillId="0" borderId="0" xfId="0" applyNumberFormat="1" applyFont="1" applyBorder="1" applyAlignment="1" applyProtection="1">
      <alignment/>
      <protection/>
    </xf>
    <xf numFmtId="10" fontId="6" fillId="0" borderId="2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Continuous"/>
      <protection/>
    </xf>
    <xf numFmtId="37" fontId="8" fillId="0" borderId="23" xfId="0" applyNumberFormat="1" applyFont="1" applyBorder="1" applyAlignment="1" applyProtection="1">
      <alignment horizontal="right"/>
      <protection/>
    </xf>
    <xf numFmtId="10" fontId="6" fillId="0" borderId="6" xfId="0" applyNumberFormat="1" applyFont="1" applyBorder="1" applyAlignment="1" applyProtection="1">
      <alignment horizontal="right"/>
      <protection/>
    </xf>
    <xf numFmtId="0" fontId="6" fillId="0" borderId="18" xfId="0" applyFont="1" applyBorder="1" applyAlignment="1" applyProtection="1" quotePrefix="1">
      <alignment horizontal="center"/>
      <protection/>
    </xf>
    <xf numFmtId="1" fontId="6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>
      <alignment horizontal="right"/>
    </xf>
    <xf numFmtId="10" fontId="4" fillId="0" borderId="0" xfId="0" applyNumberFormat="1" applyFont="1" applyFill="1" applyAlignment="1">
      <alignment/>
    </xf>
    <xf numFmtId="10" fontId="0" fillId="0" borderId="0" xfId="0" applyNumberFormat="1" applyFill="1" applyAlignment="1" applyProtection="1">
      <alignment/>
      <protection/>
    </xf>
    <xf numFmtId="10" fontId="6" fillId="0" borderId="23" xfId="0" applyNumberFormat="1" applyFont="1" applyBorder="1" applyAlignment="1" applyProtection="1">
      <alignment/>
      <protection/>
    </xf>
    <xf numFmtId="10" fontId="6" fillId="0" borderId="22" xfId="0" applyNumberFormat="1" applyFont="1" applyBorder="1" applyAlignment="1" applyProtection="1">
      <alignment/>
      <protection/>
    </xf>
    <xf numFmtId="164" fontId="6" fillId="0" borderId="6" xfId="0" applyNumberFormat="1" applyFont="1" applyFill="1" applyBorder="1" applyAlignment="1" applyProtection="1" quotePrefix="1">
      <alignment horizontal="right"/>
      <protection/>
    </xf>
    <xf numFmtId="0" fontId="6" fillId="0" borderId="8" xfId="0" applyFont="1" applyFill="1" applyBorder="1" applyAlignment="1" applyProtection="1" quotePrefix="1">
      <alignment horizontal="right"/>
      <protection/>
    </xf>
    <xf numFmtId="10" fontId="6" fillId="0" borderId="0" xfId="31" applyNumberFormat="1" applyFont="1" applyFill="1" applyAlignment="1" applyProtection="1" quotePrefix="1">
      <alignment/>
      <protection/>
    </xf>
    <xf numFmtId="10" fontId="0" fillId="0" borderId="0" xfId="0" applyNumberFormat="1" applyFill="1" applyAlignment="1" applyProtection="1">
      <alignment horizontal="right"/>
      <protection/>
    </xf>
    <xf numFmtId="0" fontId="0" fillId="0" borderId="24" xfId="0" applyFill="1" applyBorder="1" applyAlignment="1">
      <alignment/>
    </xf>
    <xf numFmtId="166" fontId="0" fillId="0" borderId="0" xfId="31" applyNumberFormat="1" applyFill="1" applyAlignment="1">
      <alignment/>
    </xf>
    <xf numFmtId="169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right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 quotePrefix="1">
      <alignment horizontal="right"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8" fontId="0" fillId="0" borderId="0" xfId="0" applyNumberFormat="1" applyFill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4" xfId="0" applyFont="1" applyBorder="1" applyAlignment="1" applyProtection="1">
      <alignment horizontal="center"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Date" xfId="19"/>
    <cellStyle name="F2" xfId="20"/>
    <cellStyle name="F3" xfId="21"/>
    <cellStyle name="F4" xfId="22"/>
    <cellStyle name="F5" xfId="23"/>
    <cellStyle name="F6" xfId="24"/>
    <cellStyle name="F7" xfId="25"/>
    <cellStyle name="F8" xfId="26"/>
    <cellStyle name="Fixed" xfId="27"/>
    <cellStyle name="HEADING1" xfId="28"/>
    <cellStyle name="HEADING2" xfId="29"/>
    <cellStyle name="Normal_Zepp DCF" xfId="30"/>
    <cellStyle name="Percent" xfId="31"/>
    <cellStyle name="Total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F48"/>
  <sheetViews>
    <sheetView showGridLines="0" defaultGridColor="0" zoomScale="80" zoomScaleNormal="80" colorId="22" workbookViewId="0" topLeftCell="A1">
      <selection activeCell="A1" sqref="A1:E1"/>
    </sheetView>
  </sheetViews>
  <sheetFormatPr defaultColWidth="9.77734375" defaultRowHeight="15"/>
  <cols>
    <col min="1" max="1" width="3.77734375" style="1" customWidth="1"/>
    <col min="2" max="5" width="21.77734375" style="1" customWidth="1"/>
    <col min="6" max="16384" width="9.77734375" style="1" customWidth="1"/>
  </cols>
  <sheetData>
    <row r="1" spans="1:5" ht="20.25">
      <c r="A1" s="211" t="s">
        <v>265</v>
      </c>
      <c r="B1" s="211"/>
      <c r="C1" s="211"/>
      <c r="D1" s="211"/>
      <c r="E1" s="211"/>
    </row>
    <row r="2" spans="1:5" ht="18">
      <c r="A2" s="212" t="s">
        <v>264</v>
      </c>
      <c r="B2" s="212"/>
      <c r="C2" s="212"/>
      <c r="D2" s="212"/>
      <c r="E2" s="212"/>
    </row>
    <row r="3" spans="1:5" ht="18">
      <c r="A3" s="213" t="s">
        <v>53</v>
      </c>
      <c r="B3" s="213"/>
      <c r="C3" s="213"/>
      <c r="D3" s="213"/>
      <c r="E3" s="213"/>
    </row>
    <row r="4" spans="1:5" ht="18">
      <c r="A4" s="132"/>
      <c r="B4" s="132"/>
      <c r="C4" s="132"/>
      <c r="D4" s="132"/>
      <c r="E4" s="132"/>
    </row>
    <row r="5" spans="1:5" ht="15">
      <c r="A5"/>
      <c r="B5" s="16"/>
      <c r="C5" s="16"/>
      <c r="D5" s="16"/>
      <c r="E5" s="16"/>
    </row>
    <row r="6" spans="1:5" ht="15">
      <c r="A6" s="8"/>
      <c r="B6" s="9"/>
      <c r="C6" s="73"/>
      <c r="D6" s="73"/>
      <c r="E6" s="73"/>
    </row>
    <row r="7" spans="1:5" ht="15">
      <c r="A7" s="13"/>
      <c r="B7" s="6"/>
      <c r="C7" s="74"/>
      <c r="D7" s="74"/>
      <c r="E7" s="74"/>
    </row>
    <row r="8" spans="1:5" ht="15">
      <c r="A8" s="13"/>
      <c r="B8" s="6"/>
      <c r="C8" s="152"/>
      <c r="D8" s="74" t="s">
        <v>51</v>
      </c>
      <c r="E8" s="169" t="s">
        <v>215</v>
      </c>
    </row>
    <row r="9" spans="1:5" ht="15">
      <c r="A9" s="13"/>
      <c r="B9" s="6"/>
      <c r="C9" s="74" t="s">
        <v>51</v>
      </c>
      <c r="D9" s="74" t="s">
        <v>52</v>
      </c>
      <c r="E9" s="74" t="s">
        <v>208</v>
      </c>
    </row>
    <row r="10" spans="1:5" ht="15.75" thickBot="1">
      <c r="A10" s="22"/>
      <c r="B10" s="23" t="s">
        <v>0</v>
      </c>
      <c r="C10" s="75" t="s">
        <v>52</v>
      </c>
      <c r="D10" s="190" t="s">
        <v>256</v>
      </c>
      <c r="E10" s="75" t="s">
        <v>52</v>
      </c>
    </row>
    <row r="11" spans="1:5" ht="15.75" thickTop="1">
      <c r="A11" s="17"/>
      <c r="B11" s="87"/>
      <c r="C11" s="74"/>
      <c r="D11" s="74"/>
      <c r="E11" s="74"/>
    </row>
    <row r="12" spans="1:5" ht="15">
      <c r="A12" s="13">
        <f>'Page 2'!A13</f>
        <v>1</v>
      </c>
      <c r="B12" s="6" t="str">
        <f>'Page 2'!B13</f>
        <v>Ameren</v>
      </c>
      <c r="C12" s="76">
        <f>'Page 2'!P13</f>
        <v>0.09566869078535596</v>
      </c>
      <c r="D12" s="76">
        <f>'Page 3'!G13</f>
        <v>0.12430591476011937</v>
      </c>
      <c r="E12" s="76">
        <f>'Backup1-DO NOT PRINT'!G6</f>
        <v>0.11492456017359817</v>
      </c>
    </row>
    <row r="13" spans="1:5" ht="15">
      <c r="A13" s="13">
        <f>'Page 2'!A14</f>
        <v>2</v>
      </c>
      <c r="B13" s="6" t="str">
        <f>'Page 2'!B14</f>
        <v>CH Energy Group</v>
      </c>
      <c r="C13" s="76">
        <f>'Page 2'!P14</f>
        <v>0.07644187481577185</v>
      </c>
      <c r="D13" s="76">
        <f>'Page 3'!G14</f>
        <v>0.11277011909058102</v>
      </c>
      <c r="E13" s="76">
        <f>'Backup1-DO NOT PRINT'!G7</f>
        <v>0.10498393729588842</v>
      </c>
    </row>
    <row r="14" spans="1:5" ht="15">
      <c r="A14" s="13">
        <f>'Page 2'!A15</f>
        <v>3</v>
      </c>
      <c r="B14" s="6" t="str">
        <f>'Page 2'!B15</f>
        <v>Cleco Corporation</v>
      </c>
      <c r="C14" s="76">
        <f>'Page 2'!P15</f>
        <v>0.09238268103611269</v>
      </c>
      <c r="D14" s="76">
        <f>'Page 3'!G15</f>
        <v>0.11704934770277936</v>
      </c>
      <c r="E14" s="76">
        <f>'Backup1-DO NOT PRINT'!G8</f>
        <v>0.1086801298731735</v>
      </c>
    </row>
    <row r="15" spans="1:5" ht="15">
      <c r="A15" s="13">
        <f>'Page 2'!A16</f>
        <v>4</v>
      </c>
      <c r="B15" s="6" t="str">
        <f>'Page 2'!B16</f>
        <v>Con. Edison</v>
      </c>
      <c r="C15" s="76">
        <f>'Page 2'!P16</f>
        <v>0.09239066332706783</v>
      </c>
      <c r="D15" s="76">
        <f>'Page 3'!G16</f>
        <v>0.1222731386260798</v>
      </c>
      <c r="E15" s="76">
        <f>'Backup1-DO NOT PRINT'!G9</f>
        <v>0.1143272613012921</v>
      </c>
    </row>
    <row r="16" spans="1:5" ht="15">
      <c r="A16" s="13">
        <f>'Page 2'!A17</f>
        <v>5</v>
      </c>
      <c r="B16" s="6" t="str">
        <f>'Page 2'!B17</f>
        <v>DTE Energy Co.</v>
      </c>
      <c r="C16" s="76">
        <f>'Page 2'!P17</f>
        <v>0.10073175095134386</v>
      </c>
      <c r="D16" s="76">
        <f>'Page 3'!G17</f>
        <v>0.11776746523705814</v>
      </c>
      <c r="E16" s="76">
        <f>'Backup1-DO NOT PRINT'!G10</f>
        <v>0.11008802388817229</v>
      </c>
    </row>
    <row r="17" spans="1:5" s="3" customFormat="1" ht="15">
      <c r="A17" s="155">
        <f>'Page 2'!A18</f>
        <v>6</v>
      </c>
      <c r="B17" s="156" t="str">
        <f>'Page 2'!B18</f>
        <v>FPL Group, Inc.</v>
      </c>
      <c r="C17" s="157">
        <f>'Page 2'!P18</f>
        <v>0.0937407100423315</v>
      </c>
      <c r="D17" s="76">
        <f>'Page 3'!G18</f>
        <v>0.10622416592468445</v>
      </c>
      <c r="E17" s="157">
        <f>'Backup1-DO NOT PRINT'!G11</f>
        <v>0.10233199402534783</v>
      </c>
    </row>
    <row r="18" spans="1:5" s="3" customFormat="1" ht="15">
      <c r="A18" s="155">
        <f>'Page 2'!A19</f>
        <v>7</v>
      </c>
      <c r="B18" s="156" t="str">
        <f>'Page 2'!B19</f>
        <v>MGE Energy, Inc.</v>
      </c>
      <c r="C18" s="157">
        <f>'Page 2'!P19</f>
        <v>0.1040442473622227</v>
      </c>
      <c r="D18" s="76">
        <f>'Page 3'!G19</f>
        <v>0.11045165476963012</v>
      </c>
      <c r="E18" s="157">
        <f>'Backup1-DO NOT PRINT'!G12</f>
        <v>0.10375312836550629</v>
      </c>
    </row>
    <row r="19" spans="1:5" ht="15">
      <c r="A19" s="13">
        <f>'Page 2'!A20</f>
        <v>8</v>
      </c>
      <c r="B19" s="6" t="str">
        <f>'Page 2'!B20</f>
        <v>Northeast Utilities</v>
      </c>
      <c r="C19" s="76">
        <f>'Page 2'!P20</f>
        <v>0.10153776136494308</v>
      </c>
      <c r="D19" s="76">
        <f>'Page 3'!G20</f>
        <v>0.10141722565065736</v>
      </c>
      <c r="E19" s="76">
        <f>'Backup1-DO NOT PRINT'!G13</f>
        <v>0.10288213733795315</v>
      </c>
    </row>
    <row r="20" spans="1:5" s="3" customFormat="1" ht="15">
      <c r="A20" s="155">
        <f>'Page 2'!A21</f>
        <v>9</v>
      </c>
      <c r="B20" s="156" t="str">
        <f>'Page 2'!B21</f>
        <v>NSTAR</v>
      </c>
      <c r="C20" s="157">
        <f>'Page 2'!P21</f>
        <v>0.09456144801182294</v>
      </c>
      <c r="D20" s="76">
        <f>'Page 3'!G21</f>
        <v>0.11390668610706103</v>
      </c>
      <c r="E20" s="157">
        <f>'Backup1-DO NOT PRINT'!G14</f>
        <v>0.1092486383125684</v>
      </c>
    </row>
    <row r="21" spans="1:5" s="3" customFormat="1" ht="15">
      <c r="A21" s="155">
        <f>'Page 2'!A22</f>
        <v>10</v>
      </c>
      <c r="B21" s="156" t="str">
        <f>'Page 2'!B22</f>
        <v>Pinnacle West</v>
      </c>
      <c r="C21" s="157">
        <f>'Page 2'!P22</f>
        <v>0.09766357351731905</v>
      </c>
      <c r="D21" s="76">
        <f>'Page 3'!G22</f>
        <v>0.11467688909654675</v>
      </c>
      <c r="E21" s="157">
        <f>'Backup1-DO NOT PRINT'!G15</f>
        <v>0.11142394684117662</v>
      </c>
    </row>
    <row r="22" spans="1:5" s="3" customFormat="1" ht="15">
      <c r="A22" s="155">
        <f>'Page 2'!A23</f>
        <v>11</v>
      </c>
      <c r="B22" s="156" t="str">
        <f>'Page 2'!B23</f>
        <v>Progress Energy</v>
      </c>
      <c r="C22" s="157">
        <f>'Page 2'!P23</f>
        <v>0.09530280132437811</v>
      </c>
      <c r="D22" s="76">
        <f>'Page 3'!G23</f>
        <v>0.12091885239596954</v>
      </c>
      <c r="E22" s="157">
        <f>'Backup1-DO NOT PRINT'!G16</f>
        <v>0.11416422566794955</v>
      </c>
    </row>
    <row r="23" spans="1:5" s="3" customFormat="1" ht="15">
      <c r="A23" s="155">
        <f>'Page 2'!A24</f>
        <v>12</v>
      </c>
      <c r="B23" s="156" t="str">
        <f>'Page 2'!B24</f>
        <v>SCANA Corp.</v>
      </c>
      <c r="C23" s="157">
        <f>'Page 2'!P24</f>
        <v>0.09806129294250424</v>
      </c>
      <c r="D23" s="76">
        <f>'Page 3'!G24</f>
        <v>0.11005244338498213</v>
      </c>
      <c r="E23" s="157">
        <f>'Backup1-DO NOT PRINT'!G17</f>
        <v>0.10806294628194288</v>
      </c>
    </row>
    <row r="24" spans="1:5" s="3" customFormat="1" ht="15">
      <c r="A24" s="155">
        <f>'Page 2'!A25</f>
        <v>13</v>
      </c>
      <c r="B24" s="156" t="str">
        <f>'Page 2'!B25</f>
        <v>Sempra Energy</v>
      </c>
      <c r="C24" s="157">
        <f>'Page 2'!P25</f>
        <v>0.09699405206201253</v>
      </c>
      <c r="D24" s="76">
        <f>'Page 3'!G25</f>
        <v>0.09668896731624982</v>
      </c>
      <c r="E24" s="157">
        <f>'Backup1-DO NOT PRINT'!G18</f>
        <v>0.0907598953737035</v>
      </c>
    </row>
    <row r="25" spans="1:5" s="3" customFormat="1" ht="15">
      <c r="A25" s="155">
        <f>'Page 2'!A26</f>
        <v>14</v>
      </c>
      <c r="B25" s="156" t="str">
        <f>'Page 2'!B26</f>
        <v>Southern Co.</v>
      </c>
      <c r="C25" s="157">
        <f>'Page 2'!P26</f>
        <v>0.1023643281308093</v>
      </c>
      <c r="D25" s="76">
        <f>'Page 3'!G26</f>
        <v>0.1163911642890014</v>
      </c>
      <c r="E25" s="157">
        <f>'Backup1-DO NOT PRINT'!G19</f>
        <v>0.11242559186308475</v>
      </c>
    </row>
    <row r="26" spans="1:5" s="3" customFormat="1" ht="15">
      <c r="A26" s="155">
        <f>'Page 2'!A27</f>
        <v>15</v>
      </c>
      <c r="B26" s="156" t="str">
        <f>'Page 2'!B27</f>
        <v>Vectren Corp.</v>
      </c>
      <c r="C26" s="157">
        <f>'Page 2'!P27</f>
        <v>0.10705672753703487</v>
      </c>
      <c r="D26" s="76">
        <f>'Page 3'!G27</f>
        <v>0.1150856592877767</v>
      </c>
      <c r="E26" s="157">
        <f>'Backup1-DO NOT PRINT'!G20</f>
        <v>0.11086761487202947</v>
      </c>
    </row>
    <row r="27" spans="1:5" s="3" customFormat="1" ht="15">
      <c r="A27" s="155">
        <f>'Page 2'!A28</f>
        <v>16</v>
      </c>
      <c r="B27" s="156" t="str">
        <f>'Page 2'!B28</f>
        <v>Wisconsin Energy</v>
      </c>
      <c r="C27" s="157">
        <f>'Page 2'!P28</f>
        <v>0.08667579120027191</v>
      </c>
      <c r="D27" s="76">
        <f>'Page 3'!G28</f>
        <v>0.09366002543450615</v>
      </c>
      <c r="E27" s="157">
        <f>'Backup1-DO NOT PRINT'!G21</f>
        <v>0.09156291582919518</v>
      </c>
    </row>
    <row r="28" spans="1:5" s="3" customFormat="1" ht="15">
      <c r="A28" s="155">
        <f>'Page 2'!A29</f>
        <v>17</v>
      </c>
      <c r="B28" s="156" t="str">
        <f>'Page 2'!B29</f>
        <v>Xcel Energy Inc.</v>
      </c>
      <c r="C28" s="157">
        <f>'Page 2'!P29</f>
        <v>0.08810029132320324</v>
      </c>
      <c r="D28" s="76">
        <f>'Page 3'!G29</f>
        <v>0.11426695798986991</v>
      </c>
      <c r="E28" s="157">
        <f>'Backup1-DO NOT PRINT'!G22</f>
        <v>0.11279361662996734</v>
      </c>
    </row>
    <row r="29" spans="1:5" ht="15">
      <c r="A29" s="77"/>
      <c r="B29" s="72"/>
      <c r="C29" s="79"/>
      <c r="D29" s="78"/>
      <c r="E29" s="78"/>
    </row>
    <row r="30" spans="1:5" ht="15">
      <c r="A30" s="77"/>
      <c r="B30" s="114" t="s">
        <v>1</v>
      </c>
      <c r="C30" s="79">
        <f>'Page 2'!P31</f>
        <v>0.09551286386673562</v>
      </c>
      <c r="D30" s="80">
        <f>'Page 3'!G31</f>
        <v>0.11222980453315018</v>
      </c>
      <c r="E30" s="80">
        <f>'Backup1-DO NOT PRINT'!G24</f>
        <v>0.10725179787838526</v>
      </c>
    </row>
    <row r="31" spans="1:6" ht="15.75" thickBot="1">
      <c r="A31" s="40"/>
      <c r="B31" s="115" t="s">
        <v>2</v>
      </c>
      <c r="C31" s="81">
        <f>'Page 2'!P32</f>
        <v>0.09566869078535596</v>
      </c>
      <c r="D31" s="81">
        <f>'Page 3'!G32</f>
        <v>0.11426695798986991</v>
      </c>
      <c r="E31" s="81">
        <f>'Backup1-DO NOT PRINT'!G25</f>
        <v>0.1092486383125684</v>
      </c>
      <c r="F31"/>
    </row>
    <row r="32" spans="1:5" ht="15" customHeight="1" thickTop="1">
      <c r="A32"/>
      <c r="B32"/>
      <c r="C32"/>
      <c r="D32"/>
      <c r="E32"/>
    </row>
    <row r="33" spans="1:5" ht="15" customHeight="1">
      <c r="A33"/>
      <c r="B33"/>
      <c r="C33" s="119"/>
      <c r="D33" s="119"/>
      <c r="E33"/>
    </row>
    <row r="34" spans="1:5" ht="15" customHeight="1">
      <c r="A34"/>
      <c r="B34"/>
      <c r="C34"/>
      <c r="D34"/>
      <c r="E34"/>
    </row>
    <row r="35" spans="1:5" ht="15" customHeight="1">
      <c r="A35"/>
      <c r="B35"/>
      <c r="C35"/>
      <c r="D35"/>
      <c r="E35"/>
    </row>
    <row r="36" spans="1:5" ht="15" customHeight="1">
      <c r="A36"/>
      <c r="B36"/>
      <c r="C36"/>
      <c r="D36"/>
      <c r="E36"/>
    </row>
    <row r="37" spans="1:5" ht="15" customHeight="1">
      <c r="A37"/>
      <c r="B37"/>
      <c r="C37"/>
      <c r="D37"/>
      <c r="E37"/>
    </row>
    <row r="38" spans="1:5" ht="15" customHeight="1">
      <c r="A38"/>
      <c r="B38"/>
      <c r="D38"/>
      <c r="E38"/>
    </row>
    <row r="39" spans="1:5" ht="15">
      <c r="A39"/>
      <c r="B39"/>
      <c r="C39"/>
      <c r="D39"/>
      <c r="E39"/>
    </row>
    <row r="40" spans="1:5" ht="15">
      <c r="A40"/>
      <c r="B40"/>
      <c r="C40"/>
      <c r="D40"/>
      <c r="E40"/>
    </row>
    <row r="41" spans="1:5" ht="15">
      <c r="A41" s="51"/>
      <c r="B41" s="104" t="s">
        <v>3</v>
      </c>
      <c r="C41" s="168">
        <f>AVERAGEA(C12:C29)</f>
        <v>0.09551286386673562</v>
      </c>
      <c r="D41" s="168">
        <f>AVERAGEA(D12:D29)</f>
        <v>0.11222980453315018</v>
      </c>
      <c r="E41" s="168">
        <f>AVERAGEA(E12:E29)</f>
        <v>0.10725179787838526</v>
      </c>
    </row>
    <row r="42" spans="1:5" ht="15">
      <c r="A42" s="51"/>
      <c r="B42" s="104" t="s">
        <v>4</v>
      </c>
      <c r="C42" s="168">
        <f>MEDIAN(C12:C29)</f>
        <v>0.09566869078535596</v>
      </c>
      <c r="D42" s="168">
        <f>MEDIAN(D12:D29)</f>
        <v>0.11426695798986991</v>
      </c>
      <c r="E42" s="168">
        <f>MEDIAN(E12:E29)</f>
        <v>0.1092486383125684</v>
      </c>
    </row>
    <row r="43" spans="1:5" ht="15">
      <c r="A43" s="51"/>
      <c r="B43" s="6"/>
      <c r="C43" s="51"/>
      <c r="D43"/>
      <c r="E43" s="103"/>
    </row>
    <row r="44" spans="1:5" ht="15">
      <c r="A44" s="51"/>
      <c r="B44" s="51"/>
      <c r="C44" s="51"/>
      <c r="D44" s="51"/>
      <c r="E44" s="51"/>
    </row>
    <row r="45" spans="1:5" ht="15">
      <c r="A45" s="51"/>
      <c r="B45" s="51"/>
      <c r="C45" s="51"/>
      <c r="D45" s="51"/>
      <c r="E45" s="51"/>
    </row>
    <row r="46" spans="1:5" ht="15">
      <c r="A46" s="51"/>
      <c r="B46" s="51"/>
      <c r="C46" s="51"/>
      <c r="D46" s="51"/>
      <c r="E46" s="51"/>
    </row>
    <row r="47" spans="1:5" ht="15">
      <c r="A47" s="51"/>
      <c r="B47" s="51"/>
      <c r="C47" s="51"/>
      <c r="D47" s="51"/>
      <c r="E47" s="51"/>
    </row>
    <row r="48" spans="1:5" ht="15">
      <c r="A48" s="51"/>
      <c r="B48" s="51"/>
      <c r="C48" s="51"/>
      <c r="D48" s="51"/>
      <c r="E48" s="51"/>
    </row>
  </sheetData>
  <mergeCells count="3">
    <mergeCell ref="A1:E1"/>
    <mergeCell ref="A2:E2"/>
    <mergeCell ref="A3:E3"/>
  </mergeCells>
  <printOptions horizontalCentered="1"/>
  <pageMargins left="0.5" right="0.5" top="1" bottom="0.5" header="0.5" footer="0.5"/>
  <pageSetup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P38"/>
  <sheetViews>
    <sheetView showGridLines="0" defaultGridColor="0" zoomScale="75" zoomScaleNormal="75" colorId="22" workbookViewId="0" topLeftCell="D1">
      <selection activeCell="A1" sqref="A1:P1"/>
    </sheetView>
  </sheetViews>
  <sheetFormatPr defaultColWidth="9.77734375" defaultRowHeight="15"/>
  <cols>
    <col min="1" max="1" width="4.77734375" style="1" customWidth="1"/>
    <col min="2" max="2" width="20.6640625" style="1" customWidth="1"/>
    <col min="3" max="3" width="8.6640625" style="1" customWidth="1"/>
    <col min="4" max="4" width="6.99609375" style="1" customWidth="1"/>
    <col min="5" max="5" width="8.10546875" style="1" bestFit="1" customWidth="1"/>
    <col min="6" max="7" width="7.77734375" style="1" customWidth="1"/>
    <col min="8" max="8" width="8.88671875" style="1" bestFit="1" customWidth="1"/>
    <col min="9" max="14" width="7.77734375" style="1" customWidth="1"/>
    <col min="15" max="15" width="10.6640625" style="1" customWidth="1"/>
    <col min="16" max="16" width="11.6640625" style="1" customWidth="1"/>
    <col min="17" max="16384" width="9.77734375" style="1" customWidth="1"/>
  </cols>
  <sheetData>
    <row r="1" spans="1:16" ht="20.25">
      <c r="A1" s="211" t="str">
        <f>'Page 1'!A1</f>
        <v>PacifiCorp Utah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6" ht="18">
      <c r="A2" s="212" t="str">
        <f>'Page 1'!A2</f>
        <v>Discounted Cash Flow Analysis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ht="18">
      <c r="A3" s="212" t="str">
        <f>'Page 1'!C9&amp;" "&amp;'Page 1'!C10</f>
        <v>Constant Growth DCF Model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</row>
    <row r="4" spans="1:16" ht="18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108" customFormat="1" ht="15.75">
      <c r="A6" s="105"/>
      <c r="B6" s="106"/>
      <c r="C6" s="107">
        <v>-1</v>
      </c>
      <c r="D6" s="107">
        <f>C6-1</f>
        <v>-2</v>
      </c>
      <c r="E6" s="107">
        <f aca="true" t="shared" si="0" ref="E6:P6">D6-1</f>
        <v>-3</v>
      </c>
      <c r="F6" s="107">
        <f t="shared" si="0"/>
        <v>-4</v>
      </c>
      <c r="G6" s="107">
        <f t="shared" si="0"/>
        <v>-5</v>
      </c>
      <c r="H6" s="107">
        <f t="shared" si="0"/>
        <v>-6</v>
      </c>
      <c r="I6" s="107">
        <f t="shared" si="0"/>
        <v>-7</v>
      </c>
      <c r="J6" s="107">
        <f t="shared" si="0"/>
        <v>-8</v>
      </c>
      <c r="K6" s="107">
        <f t="shared" si="0"/>
        <v>-9</v>
      </c>
      <c r="L6" s="107">
        <f t="shared" si="0"/>
        <v>-10</v>
      </c>
      <c r="M6" s="107">
        <f t="shared" si="0"/>
        <v>-11</v>
      </c>
      <c r="N6" s="107">
        <f t="shared" si="0"/>
        <v>-12</v>
      </c>
      <c r="O6" s="107">
        <f t="shared" si="0"/>
        <v>-13</v>
      </c>
      <c r="P6" s="188">
        <f t="shared" si="0"/>
        <v>-14</v>
      </c>
    </row>
    <row r="7" spans="1:16" ht="15.75">
      <c r="A7" s="8"/>
      <c r="B7" s="9"/>
      <c r="C7" s="10"/>
      <c r="D7" s="11"/>
      <c r="E7" s="11"/>
      <c r="F7" s="10"/>
      <c r="G7" s="11"/>
      <c r="H7" s="11"/>
      <c r="I7" s="11"/>
      <c r="J7" s="11"/>
      <c r="K7" s="11"/>
      <c r="L7" s="11"/>
      <c r="M7" s="11"/>
      <c r="N7" s="11"/>
      <c r="O7" s="11"/>
      <c r="P7" s="12"/>
    </row>
    <row r="8" spans="1:16" ht="15.75">
      <c r="A8" s="13"/>
      <c r="B8" s="6"/>
      <c r="C8" s="13"/>
      <c r="D8" s="6"/>
      <c r="E8" s="6"/>
      <c r="F8" s="93" t="s">
        <v>5</v>
      </c>
      <c r="G8" s="14"/>
      <c r="H8" s="14"/>
      <c r="I8" s="14"/>
      <c r="J8" s="14"/>
      <c r="K8" s="14"/>
      <c r="L8" s="14"/>
      <c r="M8" s="14"/>
      <c r="N8" s="14"/>
      <c r="O8" s="14"/>
      <c r="P8" s="15"/>
    </row>
    <row r="9" spans="1:16" ht="15.75">
      <c r="A9" s="13"/>
      <c r="B9" s="6"/>
      <c r="C9" s="13"/>
      <c r="D9" s="21" t="s">
        <v>6</v>
      </c>
      <c r="E9" s="6"/>
      <c r="F9" s="214" t="s">
        <v>253</v>
      </c>
      <c r="G9" s="215"/>
      <c r="H9" s="215"/>
      <c r="I9" s="215"/>
      <c r="J9" s="215"/>
      <c r="K9" s="216"/>
      <c r="L9" s="88"/>
      <c r="M9" s="16"/>
      <c r="N9" s="173"/>
      <c r="O9" s="17" t="s">
        <v>7</v>
      </c>
      <c r="P9" s="96" t="s">
        <v>8</v>
      </c>
    </row>
    <row r="10" spans="1:16" ht="15">
      <c r="A10" s="13"/>
      <c r="B10" s="6"/>
      <c r="C10" s="197" t="s">
        <v>9</v>
      </c>
      <c r="D10" s="70" t="s">
        <v>10</v>
      </c>
      <c r="E10" s="91" t="s">
        <v>11</v>
      </c>
      <c r="F10" s="13"/>
      <c r="G10" s="6"/>
      <c r="H10" s="21" t="s">
        <v>12</v>
      </c>
      <c r="I10" s="6"/>
      <c r="J10" s="21"/>
      <c r="K10" s="21" t="s">
        <v>13</v>
      </c>
      <c r="L10" s="88"/>
      <c r="M10" s="21" t="s">
        <v>14</v>
      </c>
      <c r="N10" s="21" t="s">
        <v>242</v>
      </c>
      <c r="O10" s="17" t="s">
        <v>15</v>
      </c>
      <c r="P10" s="18" t="s">
        <v>16</v>
      </c>
    </row>
    <row r="11" spans="1:16" ht="15.75" thickBot="1">
      <c r="A11" s="22"/>
      <c r="B11" s="23" t="s">
        <v>0</v>
      </c>
      <c r="C11" s="198" t="s">
        <v>17</v>
      </c>
      <c r="D11" s="24" t="s">
        <v>18</v>
      </c>
      <c r="E11" s="92" t="s">
        <v>19</v>
      </c>
      <c r="F11" s="22" t="s">
        <v>20</v>
      </c>
      <c r="G11" s="24" t="s">
        <v>21</v>
      </c>
      <c r="H11" s="92" t="s">
        <v>22</v>
      </c>
      <c r="I11" s="92" t="s">
        <v>23</v>
      </c>
      <c r="J11" s="24" t="s">
        <v>24</v>
      </c>
      <c r="K11" s="92" t="s">
        <v>15</v>
      </c>
      <c r="L11" s="22" t="s">
        <v>55</v>
      </c>
      <c r="M11" s="24" t="s">
        <v>25</v>
      </c>
      <c r="N11" s="24" t="s">
        <v>15</v>
      </c>
      <c r="O11" s="95" t="s">
        <v>279</v>
      </c>
      <c r="P11" s="94" t="s">
        <v>278</v>
      </c>
    </row>
    <row r="12" spans="1:16" ht="15.75" thickTop="1">
      <c r="A12" s="13"/>
      <c r="B12" s="6"/>
      <c r="C12" s="13"/>
      <c r="D12" s="6"/>
      <c r="E12" s="6"/>
      <c r="F12" s="13"/>
      <c r="G12" s="6"/>
      <c r="H12" s="6"/>
      <c r="I12" s="6"/>
      <c r="J12" s="6"/>
      <c r="K12" s="6"/>
      <c r="L12" s="13"/>
      <c r="M12" s="6"/>
      <c r="N12" s="6"/>
      <c r="O12" s="13"/>
      <c r="P12" s="15"/>
    </row>
    <row r="13" spans="1:16" ht="15">
      <c r="A13" s="25">
        <f>A12+1</f>
        <v>1</v>
      </c>
      <c r="B13" s="26" t="str">
        <f>'Backup2-DO NOT PRINT'!B4</f>
        <v>Ameren</v>
      </c>
      <c r="C13" s="154">
        <f>'Backup2-DO NOT PRINT'!T4</f>
        <v>43.56333333333333</v>
      </c>
      <c r="D13" s="27">
        <f>'Backup2-DO NOT PRINT'!K4</f>
        <v>2.54</v>
      </c>
      <c r="E13" s="28">
        <f>D13/C13</f>
        <v>0.05830591476011937</v>
      </c>
      <c r="F13" s="29">
        <f>'Backup2-DO NOT PRINT'!L4</f>
        <v>2.54</v>
      </c>
      <c r="G13" s="30">
        <f>'Backup2-DO NOT PRINT'!I4</f>
        <v>3.05</v>
      </c>
      <c r="H13" s="28">
        <f>1-F13/G13</f>
        <v>0.16721311475409828</v>
      </c>
      <c r="I13" s="30">
        <f>'Backup2-DO NOT PRINT'!M4</f>
        <v>31.7</v>
      </c>
      <c r="J13" s="28">
        <f>G13/I13</f>
        <v>0.09621451104100946</v>
      </c>
      <c r="K13" s="28">
        <f>H13*J13</f>
        <v>0.01608832807570977</v>
      </c>
      <c r="L13" s="189">
        <f>'Backup2-DO NOT PRINT'!P4</f>
        <v>0.03</v>
      </c>
      <c r="M13" s="101" t="s">
        <v>268</v>
      </c>
      <c r="N13" s="28">
        <v>0.066</v>
      </c>
      <c r="O13" s="31">
        <f>AVERAGE(K13:N13)</f>
        <v>0.03736277602523659</v>
      </c>
      <c r="P13" s="32">
        <f>E13+O13</f>
        <v>0.09566869078535596</v>
      </c>
    </row>
    <row r="14" spans="1:16" ht="15">
      <c r="A14" s="25">
        <f aca="true" t="shared" si="1" ref="A14:A27">A13+1</f>
        <v>2</v>
      </c>
      <c r="B14" s="26" t="str">
        <f>'Backup2-DO NOT PRINT'!B5</f>
        <v>CH Energy Group</v>
      </c>
      <c r="C14" s="154">
        <f>'Backup2-DO NOT PRINT'!T5</f>
        <v>46.18333333333334</v>
      </c>
      <c r="D14" s="27">
        <f>'Backup2-DO NOT PRINT'!K5</f>
        <v>2.16</v>
      </c>
      <c r="E14" s="28">
        <f aca="true" t="shared" si="2" ref="E14:E27">D14/C14</f>
        <v>0.046770119090581014</v>
      </c>
      <c r="F14" s="29">
        <f>'Backup2-DO NOT PRINT'!L5</f>
        <v>2.16</v>
      </c>
      <c r="G14" s="30">
        <f>'Backup2-DO NOT PRINT'!I5</f>
        <v>2.75</v>
      </c>
      <c r="H14" s="28">
        <f aca="true" t="shared" si="3" ref="H14:H27">1-F14/G14</f>
        <v>0.21454545454545448</v>
      </c>
      <c r="I14" s="30">
        <f>'Backup2-DO NOT PRINT'!M5</f>
        <v>32.75</v>
      </c>
      <c r="J14" s="28">
        <f aca="true" t="shared" si="4" ref="J14:J27">G14/I14</f>
        <v>0.08396946564885496</v>
      </c>
      <c r="K14" s="28">
        <f aca="true" t="shared" si="5" ref="K14:K27">H14*J14</f>
        <v>0.018015267175572513</v>
      </c>
      <c r="L14" s="189" t="str">
        <f>'Backup2-DO NOT PRINT'!P5</f>
        <v>NA</v>
      </c>
      <c r="M14" s="28">
        <f>'Backup2-DO NOT PRINT'!O5</f>
        <v>0.005</v>
      </c>
      <c r="N14" s="28">
        <v>0.066</v>
      </c>
      <c r="O14" s="31">
        <f aca="true" t="shared" si="6" ref="O14:O27">AVERAGE(K14:N14)</f>
        <v>0.029671755725190836</v>
      </c>
      <c r="P14" s="32">
        <f aca="true" t="shared" si="7" ref="P14:P27">E14+O14</f>
        <v>0.07644187481577185</v>
      </c>
    </row>
    <row r="15" spans="1:16" ht="15">
      <c r="A15" s="25">
        <f t="shared" si="1"/>
        <v>3</v>
      </c>
      <c r="B15" s="26" t="str">
        <f>'Backup2-DO NOT PRINT'!B6</f>
        <v>Cleco Corporation</v>
      </c>
      <c r="C15" s="154">
        <f>'Backup2-DO NOT PRINT'!T6</f>
        <v>17.63</v>
      </c>
      <c r="D15" s="27">
        <f>'Backup2-DO NOT PRINT'!K6</f>
        <v>0.9</v>
      </c>
      <c r="E15" s="28">
        <f t="shared" si="2"/>
        <v>0.05104934770277936</v>
      </c>
      <c r="F15" s="29">
        <f>'Backup2-DO NOT PRINT'!L6</f>
        <v>0.9</v>
      </c>
      <c r="G15" s="30">
        <f>'Backup2-DO NOT PRINT'!I6</f>
        <v>1.5</v>
      </c>
      <c r="H15" s="28">
        <f t="shared" si="3"/>
        <v>0.4</v>
      </c>
      <c r="I15" s="30">
        <f>'Backup2-DO NOT PRINT'!M6</f>
        <v>12.5</v>
      </c>
      <c r="J15" s="28">
        <f t="shared" si="4"/>
        <v>0.12</v>
      </c>
      <c r="K15" s="28">
        <f t="shared" si="5"/>
        <v>0.048</v>
      </c>
      <c r="L15" s="189" t="str">
        <f>'Backup2-DO NOT PRINT'!P6</f>
        <v>NA</v>
      </c>
      <c r="M15" s="28">
        <f>'Backup2-DO NOT PRINT'!O6</f>
        <v>0.01</v>
      </c>
      <c r="N15" s="28">
        <v>0.066</v>
      </c>
      <c r="O15" s="31">
        <f t="shared" si="6"/>
        <v>0.04133333333333333</v>
      </c>
      <c r="P15" s="32">
        <f t="shared" si="7"/>
        <v>0.09238268103611269</v>
      </c>
    </row>
    <row r="16" spans="1:16" ht="15">
      <c r="A16" s="25">
        <f t="shared" si="1"/>
        <v>4</v>
      </c>
      <c r="B16" s="26" t="str">
        <f>'Backup2-DO NOT PRINT'!B7</f>
        <v>Con. Edison</v>
      </c>
      <c r="C16" s="154">
        <f>'Backup2-DO NOT PRINT'!T7</f>
        <v>40.51666666666667</v>
      </c>
      <c r="D16" s="27">
        <f>'Backup2-DO NOT PRINT'!K7</f>
        <v>2.28</v>
      </c>
      <c r="E16" s="28">
        <f t="shared" si="2"/>
        <v>0.05627313862607979</v>
      </c>
      <c r="F16" s="29">
        <f>'Backup2-DO NOT PRINT'!L7</f>
        <v>2.34</v>
      </c>
      <c r="G16" s="30">
        <f>'Backup2-DO NOT PRINT'!I7</f>
        <v>2.8</v>
      </c>
      <c r="H16" s="28">
        <f t="shared" si="3"/>
        <v>0.16428571428571426</v>
      </c>
      <c r="I16" s="30">
        <f>'Backup2-DO NOT PRINT'!M7</f>
        <v>32.05</v>
      </c>
      <c r="J16" s="28">
        <f t="shared" si="4"/>
        <v>0.0873634945397816</v>
      </c>
      <c r="K16" s="28">
        <f t="shared" si="5"/>
        <v>0.014352574102964116</v>
      </c>
      <c r="L16" s="189">
        <f>'Backup2-DO NOT PRINT'!P7</f>
        <v>0.028</v>
      </c>
      <c r="M16" s="101" t="s">
        <v>268</v>
      </c>
      <c r="N16" s="28">
        <v>0.066</v>
      </c>
      <c r="O16" s="31">
        <f t="shared" si="6"/>
        <v>0.036117524700988037</v>
      </c>
      <c r="P16" s="32">
        <f t="shared" si="7"/>
        <v>0.09239066332706783</v>
      </c>
    </row>
    <row r="17" spans="1:16" ht="15">
      <c r="A17" s="25">
        <f t="shared" si="1"/>
        <v>5</v>
      </c>
      <c r="B17" s="26" t="str">
        <f>'Backup2-DO NOT PRINT'!B8</f>
        <v>DTE Energy Co.</v>
      </c>
      <c r="C17" s="154">
        <f>'Backup2-DO NOT PRINT'!T8</f>
        <v>39.79333333333333</v>
      </c>
      <c r="D17" s="27">
        <f>'Backup2-DO NOT PRINT'!K8</f>
        <v>2.06</v>
      </c>
      <c r="E17" s="28">
        <f t="shared" si="2"/>
        <v>0.05176746523705814</v>
      </c>
      <c r="F17" s="29">
        <f>'Backup2-DO NOT PRINT'!L8</f>
        <v>2.1</v>
      </c>
      <c r="G17" s="30">
        <f>'Backup2-DO NOT PRINT'!I8</f>
        <v>3.75</v>
      </c>
      <c r="H17" s="28">
        <f t="shared" si="3"/>
        <v>0.43999999999999995</v>
      </c>
      <c r="I17" s="30">
        <f>'Backup2-DO NOT PRINT'!M8</f>
        <v>38.5</v>
      </c>
      <c r="J17" s="28">
        <f t="shared" si="4"/>
        <v>0.09740259740259741</v>
      </c>
      <c r="K17" s="28">
        <f t="shared" si="5"/>
        <v>0.04285714285714285</v>
      </c>
      <c r="L17" s="189">
        <f>'Backup2-DO NOT PRINT'!P8</f>
        <v>0.047</v>
      </c>
      <c r="M17" s="28">
        <f>'Backup2-DO NOT PRINT'!O8</f>
        <v>0.04</v>
      </c>
      <c r="N17" s="28">
        <v>0.066</v>
      </c>
      <c r="O17" s="31">
        <f t="shared" si="6"/>
        <v>0.04896428571428572</v>
      </c>
      <c r="P17" s="32">
        <f t="shared" si="7"/>
        <v>0.10073175095134386</v>
      </c>
    </row>
    <row r="18" spans="1:16" ht="15">
      <c r="A18" s="25">
        <f t="shared" si="1"/>
        <v>6</v>
      </c>
      <c r="B18" s="26" t="str">
        <f>'Backup2-DO NOT PRINT'!B9</f>
        <v>FPL Group, Inc.</v>
      </c>
      <c r="C18" s="154">
        <f>'Backup2-DO NOT PRINT'!T9</f>
        <v>63.64333333333334</v>
      </c>
      <c r="D18" s="27">
        <f>'Backup2-DO NOT PRINT'!K9</f>
        <v>2.56</v>
      </c>
      <c r="E18" s="28">
        <f t="shared" si="2"/>
        <v>0.04022416592468444</v>
      </c>
      <c r="F18" s="29">
        <f>'Backup2-DO NOT PRINT'!L9</f>
        <v>2.8</v>
      </c>
      <c r="G18" s="30">
        <f>'Backup2-DO NOT PRINT'!I9</f>
        <v>5.85</v>
      </c>
      <c r="H18" s="28">
        <f t="shared" si="3"/>
        <v>0.5213675213675213</v>
      </c>
      <c r="I18" s="30">
        <f>'Backup2-DO NOT PRINT'!M9</f>
        <v>54.4</v>
      </c>
      <c r="J18" s="28">
        <f t="shared" si="4"/>
        <v>0.10753676470588235</v>
      </c>
      <c r="K18" s="28">
        <f t="shared" si="5"/>
        <v>0.05606617647058822</v>
      </c>
      <c r="L18" s="189">
        <f>'Backup2-DO NOT PRINT'!P9</f>
        <v>0.047</v>
      </c>
      <c r="M18" s="28">
        <f>'Backup2-DO NOT PRINT'!O9</f>
        <v>0.045</v>
      </c>
      <c r="N18" s="28">
        <v>0.066</v>
      </c>
      <c r="O18" s="31">
        <f t="shared" si="6"/>
        <v>0.05351654411764706</v>
      </c>
      <c r="P18" s="32">
        <f t="shared" si="7"/>
        <v>0.0937407100423315</v>
      </c>
    </row>
    <row r="19" spans="1:16" ht="15">
      <c r="A19" s="25">
        <f t="shared" si="1"/>
        <v>7</v>
      </c>
      <c r="B19" s="26" t="str">
        <f>'Backup2-DO NOT PRINT'!B10</f>
        <v>MGE Energy, Inc.</v>
      </c>
      <c r="C19" s="154">
        <f>'Backup2-DO NOT PRINT'!T10</f>
        <v>30.82</v>
      </c>
      <c r="D19" s="27">
        <f>'Backup2-DO NOT PRINT'!K10</f>
        <v>1.37</v>
      </c>
      <c r="E19" s="28">
        <f t="shared" si="2"/>
        <v>0.04445165476963012</v>
      </c>
      <c r="F19" s="29">
        <f>'Backup2-DO NOT PRINT'!L10</f>
        <v>1.4</v>
      </c>
      <c r="G19" s="30">
        <f>'Backup2-DO NOT PRINT'!I10</f>
        <v>2.35</v>
      </c>
      <c r="H19" s="28">
        <f t="shared" si="3"/>
        <v>0.4042553191489362</v>
      </c>
      <c r="I19" s="30">
        <f>'Backup2-DO NOT PRINT'!M10</f>
        <v>18</v>
      </c>
      <c r="J19" s="28">
        <f t="shared" si="4"/>
        <v>0.13055555555555556</v>
      </c>
      <c r="K19" s="28">
        <f t="shared" si="5"/>
        <v>0.052777777777777785</v>
      </c>
      <c r="L19" s="189" t="str">
        <f>'Backup2-DO NOT PRINT'!P10</f>
        <v>NA</v>
      </c>
      <c r="M19" s="28">
        <f>'Backup2-DO NOT PRINT'!O10</f>
        <v>0.06</v>
      </c>
      <c r="N19" s="28">
        <v>0.066</v>
      </c>
      <c r="O19" s="31">
        <f t="shared" si="6"/>
        <v>0.05959259259259259</v>
      </c>
      <c r="P19" s="32">
        <f t="shared" si="7"/>
        <v>0.1040442473622227</v>
      </c>
    </row>
    <row r="20" spans="1:16" ht="15">
      <c r="A20" s="25">
        <f t="shared" si="1"/>
        <v>8</v>
      </c>
      <c r="B20" s="26" t="str">
        <f>'Backup2-DO NOT PRINT'!B11</f>
        <v>Northeast Utilities</v>
      </c>
      <c r="C20" s="154">
        <f>'Backup2-DO NOT PRINT'!T11</f>
        <v>18.635</v>
      </c>
      <c r="D20" s="27">
        <f>'Backup2-DO NOT PRINT'!K11</f>
        <v>0.66</v>
      </c>
      <c r="E20" s="28">
        <f t="shared" si="2"/>
        <v>0.035417225650657365</v>
      </c>
      <c r="F20" s="29">
        <f>'Backup2-DO NOT PRINT'!L11</f>
        <v>0.84</v>
      </c>
      <c r="G20" s="30">
        <f>'Backup2-DO NOT PRINT'!I11</f>
        <v>2.15</v>
      </c>
      <c r="H20" s="28">
        <f t="shared" si="3"/>
        <v>0.6093023255813954</v>
      </c>
      <c r="I20" s="30">
        <f>'Backup2-DO NOT PRINT'!M11</f>
        <v>22.4</v>
      </c>
      <c r="J20" s="28">
        <f t="shared" si="4"/>
        <v>0.09598214285714286</v>
      </c>
      <c r="K20" s="28">
        <f t="shared" si="5"/>
        <v>0.058482142857142864</v>
      </c>
      <c r="L20" s="189">
        <f>'Backup2-DO NOT PRINT'!P11</f>
        <v>0.04</v>
      </c>
      <c r="M20" s="28">
        <f>'Backup2-DO NOT PRINT'!O11</f>
        <v>0.1</v>
      </c>
      <c r="N20" s="28">
        <v>0.066</v>
      </c>
      <c r="O20" s="31">
        <f t="shared" si="6"/>
        <v>0.06612053571428572</v>
      </c>
      <c r="P20" s="32">
        <f t="shared" si="7"/>
        <v>0.10153776136494308</v>
      </c>
    </row>
    <row r="21" spans="1:16" ht="15">
      <c r="A21" s="25">
        <f t="shared" si="1"/>
        <v>9</v>
      </c>
      <c r="B21" s="26" t="str">
        <f>'Backup2-DO NOT PRINT'!B12</f>
        <v>NSTAR</v>
      </c>
      <c r="C21" s="154">
        <f>'Backup2-DO NOT PRINT'!T12</f>
        <v>48.01</v>
      </c>
      <c r="D21" s="27">
        <f>'Backup2-DO NOT PRINT'!K12</f>
        <v>2.3</v>
      </c>
      <c r="E21" s="28">
        <f t="shared" si="2"/>
        <v>0.04790668610706103</v>
      </c>
      <c r="F21" s="29">
        <f>'Backup2-DO NOT PRINT'!L12</f>
        <v>2.5</v>
      </c>
      <c r="G21" s="30">
        <f>'Backup2-DO NOT PRINT'!I12</f>
        <v>4</v>
      </c>
      <c r="H21" s="28">
        <f t="shared" si="3"/>
        <v>0.375</v>
      </c>
      <c r="I21" s="30">
        <f>'Backup2-DO NOT PRINT'!M12</f>
        <v>31.5</v>
      </c>
      <c r="J21" s="28">
        <f t="shared" si="4"/>
        <v>0.12698412698412698</v>
      </c>
      <c r="K21" s="28">
        <f t="shared" si="5"/>
        <v>0.047619047619047616</v>
      </c>
      <c r="L21" s="189">
        <f>'Backup2-DO NOT PRINT'!P12</f>
        <v>0.043</v>
      </c>
      <c r="M21" s="28">
        <f>'Backup2-DO NOT PRINT'!O12</f>
        <v>0.03</v>
      </c>
      <c r="N21" s="28">
        <v>0.066</v>
      </c>
      <c r="O21" s="31">
        <f t="shared" si="6"/>
        <v>0.04665476190476191</v>
      </c>
      <c r="P21" s="32">
        <f t="shared" si="7"/>
        <v>0.09456144801182294</v>
      </c>
    </row>
    <row r="22" spans="1:16" ht="15">
      <c r="A22" s="25">
        <f t="shared" si="1"/>
        <v>10</v>
      </c>
      <c r="B22" s="26" t="str">
        <f>'Backup2-DO NOT PRINT'!B13</f>
        <v>Pinnacle West</v>
      </c>
      <c r="C22" s="154">
        <f>'Backup2-DO NOT PRINT'!T13</f>
        <v>39.23833333333334</v>
      </c>
      <c r="D22" s="27">
        <f>'Backup2-DO NOT PRINT'!K13</f>
        <v>1.91</v>
      </c>
      <c r="E22" s="28">
        <f t="shared" si="2"/>
        <v>0.04867688909654674</v>
      </c>
      <c r="F22" s="29">
        <f>'Backup2-DO NOT PRINT'!L13</f>
        <v>2.15</v>
      </c>
      <c r="G22" s="30">
        <f>'Backup2-DO NOT PRINT'!I13</f>
        <v>3.65</v>
      </c>
      <c r="H22" s="28">
        <f t="shared" si="3"/>
        <v>0.410958904109589</v>
      </c>
      <c r="I22" s="30">
        <f>'Backup2-DO NOT PRINT'!M13</f>
        <v>37.55</v>
      </c>
      <c r="J22" s="28">
        <f t="shared" si="4"/>
        <v>0.09720372836218376</v>
      </c>
      <c r="K22" s="28">
        <f t="shared" si="5"/>
        <v>0.03994673768308921</v>
      </c>
      <c r="L22" s="189">
        <f>'Backup2-DO NOT PRINT'!P13</f>
        <v>0.05</v>
      </c>
      <c r="M22" s="28">
        <f>'Backup2-DO NOT PRINT'!O13</f>
        <v>0.04</v>
      </c>
      <c r="N22" s="28">
        <v>0.066</v>
      </c>
      <c r="O22" s="31">
        <f t="shared" si="6"/>
        <v>0.04898668442077231</v>
      </c>
      <c r="P22" s="32">
        <f t="shared" si="7"/>
        <v>0.09766357351731905</v>
      </c>
    </row>
    <row r="23" spans="1:16" ht="15">
      <c r="A23" s="25">
        <f t="shared" si="1"/>
        <v>11</v>
      </c>
      <c r="B23" s="26" t="str">
        <f>'Backup2-DO NOT PRINT'!B14</f>
        <v>Progress Energy</v>
      </c>
      <c r="C23" s="154">
        <f>'Backup2-DO NOT PRINT'!T14</f>
        <v>43.336666666666666</v>
      </c>
      <c r="D23" s="27">
        <f>'Backup2-DO NOT PRINT'!K14</f>
        <v>2.38</v>
      </c>
      <c r="E23" s="28">
        <f t="shared" si="2"/>
        <v>0.05491885239596954</v>
      </c>
      <c r="F23" s="29">
        <f>'Backup2-DO NOT PRINT'!L14</f>
        <v>2.5</v>
      </c>
      <c r="G23" s="30">
        <f>'Backup2-DO NOT PRINT'!I14</f>
        <v>3.2</v>
      </c>
      <c r="H23" s="28">
        <f t="shared" si="3"/>
        <v>0.21875</v>
      </c>
      <c r="I23" s="30">
        <f>'Backup2-DO NOT PRINT'!M14</f>
        <v>36.55</v>
      </c>
      <c r="J23" s="28">
        <f t="shared" si="4"/>
        <v>0.0875512995896033</v>
      </c>
      <c r="K23" s="28">
        <f t="shared" si="5"/>
        <v>0.01915184678522572</v>
      </c>
      <c r="L23" s="189">
        <f>'Backup2-DO NOT PRINT'!P14</f>
        <v>0.036</v>
      </c>
      <c r="M23" s="101" t="s">
        <v>268</v>
      </c>
      <c r="N23" s="28">
        <v>0.066</v>
      </c>
      <c r="O23" s="31">
        <f t="shared" si="6"/>
        <v>0.040383948928408575</v>
      </c>
      <c r="P23" s="32">
        <f t="shared" si="7"/>
        <v>0.09530280132437811</v>
      </c>
    </row>
    <row r="24" spans="1:16" ht="15">
      <c r="A24" s="25">
        <f t="shared" si="1"/>
        <v>12</v>
      </c>
      <c r="B24" s="26" t="str">
        <f>'Backup2-DO NOT PRINT'!B15</f>
        <v>SCANA Corp.</v>
      </c>
      <c r="C24" s="154">
        <f>'Backup2-DO NOT PRINT'!T15</f>
        <v>34.958333333333336</v>
      </c>
      <c r="D24" s="27">
        <f>'Backup2-DO NOT PRINT'!K15</f>
        <v>1.54</v>
      </c>
      <c r="E24" s="28">
        <f t="shared" si="2"/>
        <v>0.04405244338498212</v>
      </c>
      <c r="F24" s="29">
        <f>'Backup2-DO NOT PRINT'!L15</f>
        <v>1.78</v>
      </c>
      <c r="G24" s="30">
        <f>'Backup2-DO NOT PRINT'!I15</f>
        <v>3.25</v>
      </c>
      <c r="H24" s="28">
        <f t="shared" si="3"/>
        <v>0.4523076923076923</v>
      </c>
      <c r="I24" s="30">
        <f>'Backup2-DO NOT PRINT'!M15</f>
        <v>28.25</v>
      </c>
      <c r="J24" s="28">
        <f t="shared" si="4"/>
        <v>0.11504424778761062</v>
      </c>
      <c r="K24" s="28">
        <f t="shared" si="5"/>
        <v>0.05203539823008849</v>
      </c>
      <c r="L24" s="189">
        <f>'Backup2-DO NOT PRINT'!P15</f>
        <v>0.043</v>
      </c>
      <c r="M24" s="28">
        <f>'Backup2-DO NOT PRINT'!O15</f>
        <v>0.055</v>
      </c>
      <c r="N24" s="28">
        <v>0.066</v>
      </c>
      <c r="O24" s="31">
        <f t="shared" si="6"/>
        <v>0.05400884955752212</v>
      </c>
      <c r="P24" s="32">
        <f t="shared" si="7"/>
        <v>0.09806129294250424</v>
      </c>
    </row>
    <row r="25" spans="1:16" ht="15">
      <c r="A25" s="25">
        <f t="shared" si="1"/>
        <v>13</v>
      </c>
      <c r="B25" s="26" t="str">
        <f>'Backup2-DO NOT PRINT'!B16</f>
        <v>Sempra Energy</v>
      </c>
      <c r="C25" s="154">
        <f>'Backup2-DO NOT PRINT'!T16</f>
        <v>32.585</v>
      </c>
      <c r="D25" s="27">
        <f>'Backup2-DO NOT PRINT'!K16</f>
        <v>1</v>
      </c>
      <c r="E25" s="28">
        <f t="shared" si="2"/>
        <v>0.03068896731624981</v>
      </c>
      <c r="F25" s="29">
        <f>'Backup2-DO NOT PRINT'!L16</f>
        <v>1</v>
      </c>
      <c r="G25" s="30">
        <f>'Backup2-DO NOT PRINT'!I16</f>
        <v>3.75</v>
      </c>
      <c r="H25" s="28">
        <f t="shared" si="3"/>
        <v>0.7333333333333334</v>
      </c>
      <c r="I25" s="30">
        <f>'Backup2-DO NOT PRINT'!M16</f>
        <v>29.5</v>
      </c>
      <c r="J25" s="28">
        <f t="shared" si="4"/>
        <v>0.1271186440677966</v>
      </c>
      <c r="K25" s="28">
        <f t="shared" si="5"/>
        <v>0.09322033898305085</v>
      </c>
      <c r="L25" s="189">
        <f>'Backup2-DO NOT PRINT'!P16</f>
        <v>0.056</v>
      </c>
      <c r="M25" s="28">
        <f>'Backup2-DO NOT PRINT'!O16</f>
        <v>0.05</v>
      </c>
      <c r="N25" s="28">
        <v>0.066</v>
      </c>
      <c r="O25" s="31">
        <f t="shared" si="6"/>
        <v>0.06630508474576272</v>
      </c>
      <c r="P25" s="32">
        <f t="shared" si="7"/>
        <v>0.09699405206201253</v>
      </c>
    </row>
    <row r="26" spans="1:16" ht="15">
      <c r="A26" s="25">
        <f t="shared" si="1"/>
        <v>14</v>
      </c>
      <c r="B26" s="26" t="str">
        <f>'Backup2-DO NOT PRINT'!B17</f>
        <v>Southern Co.</v>
      </c>
      <c r="C26" s="154">
        <f>'Backup2-DO NOT PRINT'!T17</f>
        <v>28.97333333333333</v>
      </c>
      <c r="D26" s="27">
        <f>'Backup2-DO NOT PRINT'!K17</f>
        <v>1.46</v>
      </c>
      <c r="E26" s="28">
        <f t="shared" si="2"/>
        <v>0.05039116428900139</v>
      </c>
      <c r="F26" s="29">
        <f>'Backup2-DO NOT PRINT'!L17</f>
        <v>1.62</v>
      </c>
      <c r="G26" s="30">
        <f>'Backup2-DO NOT PRINT'!I17</f>
        <v>2.45</v>
      </c>
      <c r="H26" s="28">
        <f t="shared" si="3"/>
        <v>0.3387755102040816</v>
      </c>
      <c r="I26" s="30">
        <f>'Backup2-DO NOT PRINT'!M17</f>
        <v>17.7</v>
      </c>
      <c r="J26" s="28">
        <f t="shared" si="4"/>
        <v>0.13841807909604523</v>
      </c>
      <c r="K26" s="28">
        <f t="shared" si="5"/>
        <v>0.04689265536723164</v>
      </c>
      <c r="L26" s="189">
        <f>'Backup2-DO NOT PRINT'!P17</f>
        <v>0.045</v>
      </c>
      <c r="M26" s="28">
        <f>'Backup2-DO NOT PRINT'!O17</f>
        <v>0.05</v>
      </c>
      <c r="N26" s="28">
        <v>0.066</v>
      </c>
      <c r="O26" s="31">
        <f t="shared" si="6"/>
        <v>0.05197316384180791</v>
      </c>
      <c r="P26" s="32">
        <f t="shared" si="7"/>
        <v>0.1023643281308093</v>
      </c>
    </row>
    <row r="27" spans="1:16" ht="15">
      <c r="A27" s="25">
        <f t="shared" si="1"/>
        <v>15</v>
      </c>
      <c r="B27" s="26" t="str">
        <f>'Backup2-DO NOT PRINT'!B18</f>
        <v>Vectren Corp.</v>
      </c>
      <c r="C27" s="154">
        <f>'Backup2-DO NOT PRINT'!T18</f>
        <v>24.243333333333336</v>
      </c>
      <c r="D27" s="27">
        <f>'Backup2-DO NOT PRINT'!K18</f>
        <v>1.19</v>
      </c>
      <c r="E27" s="28">
        <f t="shared" si="2"/>
        <v>0.0490856592877767</v>
      </c>
      <c r="F27" s="29">
        <f>'Backup2-DO NOT PRINT'!L18</f>
        <v>1.31</v>
      </c>
      <c r="G27" s="30">
        <f>'Backup2-DO NOT PRINT'!I18</f>
        <v>2.1</v>
      </c>
      <c r="H27" s="28">
        <f t="shared" si="3"/>
        <v>0.3761904761904762</v>
      </c>
      <c r="I27" s="30">
        <f>'Backup2-DO NOT PRINT'!M18</f>
        <v>16.85</v>
      </c>
      <c r="J27" s="28">
        <f t="shared" si="4"/>
        <v>0.12462908011869436</v>
      </c>
      <c r="K27" s="28">
        <f t="shared" si="5"/>
        <v>0.04688427299703264</v>
      </c>
      <c r="L27" s="189">
        <f>'Backup2-DO NOT PRINT'!P18</f>
        <v>0.064</v>
      </c>
      <c r="M27" s="28">
        <f>'Backup2-DO NOT PRINT'!O18</f>
        <v>0.055</v>
      </c>
      <c r="N27" s="28">
        <v>0.066</v>
      </c>
      <c r="O27" s="31">
        <f t="shared" si="6"/>
        <v>0.05797106824925816</v>
      </c>
      <c r="P27" s="32">
        <f t="shared" si="7"/>
        <v>0.10705672753703487</v>
      </c>
    </row>
    <row r="28" spans="1:16" ht="15">
      <c r="A28" s="25">
        <f>A27+1</f>
        <v>16</v>
      </c>
      <c r="B28" s="26" t="str">
        <f>'Backup2-DO NOT PRINT'!B19</f>
        <v>Wisconsin Energy</v>
      </c>
      <c r="C28" s="154">
        <f>'Backup2-DO NOT PRINT'!T19</f>
        <v>31.453333333333333</v>
      </c>
      <c r="D28" s="27">
        <f>'Backup2-DO NOT PRINT'!K19</f>
        <v>0.87</v>
      </c>
      <c r="E28" s="28">
        <f>D28/C28</f>
        <v>0.027660025434506148</v>
      </c>
      <c r="F28" s="29">
        <f>'Backup2-DO NOT PRINT'!L19</f>
        <v>1</v>
      </c>
      <c r="G28" s="30">
        <f>'Backup2-DO NOT PRINT'!I19</f>
        <v>2.75</v>
      </c>
      <c r="H28" s="28">
        <f>1-F28/G28</f>
        <v>0.6363636363636364</v>
      </c>
      <c r="I28" s="30">
        <f>'Backup2-DO NOT PRINT'!M19</f>
        <v>27.75</v>
      </c>
      <c r="J28" s="28">
        <f>G28/I28</f>
        <v>0.0990990990990991</v>
      </c>
      <c r="K28" s="28">
        <f>H28*J28</f>
        <v>0.06306306306306306</v>
      </c>
      <c r="L28" s="189">
        <f>'Backup2-DO NOT PRINT'!P19</f>
        <v>0.062</v>
      </c>
      <c r="M28" s="28">
        <f>'Backup2-DO NOT PRINT'!O19</f>
        <v>0.045</v>
      </c>
      <c r="N28" s="28">
        <v>0.066</v>
      </c>
      <c r="O28" s="31">
        <f>AVERAGE(K28:N28)</f>
        <v>0.05901576576576577</v>
      </c>
      <c r="P28" s="32">
        <f>E28+O28</f>
        <v>0.08667579120027191</v>
      </c>
    </row>
    <row r="29" spans="1:16" ht="15">
      <c r="A29" s="25">
        <f>A28+1</f>
        <v>17</v>
      </c>
      <c r="B29" s="26" t="str">
        <f>'Backup2-DO NOT PRINT'!B20</f>
        <v>Xcel Energy Inc.</v>
      </c>
      <c r="C29" s="154">
        <f>'Backup2-DO NOT PRINT'!T20</f>
        <v>16.781666666666666</v>
      </c>
      <c r="D29" s="27">
        <f>'Backup2-DO NOT PRINT'!K20</f>
        <v>0.81</v>
      </c>
      <c r="E29" s="28">
        <f>D29/C29</f>
        <v>0.0482669579898699</v>
      </c>
      <c r="F29" s="29">
        <f>'Backup2-DO NOT PRINT'!L20</f>
        <v>0.95</v>
      </c>
      <c r="G29" s="30">
        <f>'Backup2-DO NOT PRINT'!I20</f>
        <v>1.5</v>
      </c>
      <c r="H29" s="28">
        <f>1-F29/G29</f>
        <v>0.3666666666666667</v>
      </c>
      <c r="I29" s="30">
        <f>'Backup2-DO NOT PRINT'!M20</f>
        <v>16.5</v>
      </c>
      <c r="J29" s="28">
        <f>G29/I29</f>
        <v>0.09090909090909091</v>
      </c>
      <c r="K29" s="28">
        <f>H29*J29</f>
        <v>0.03333333333333334</v>
      </c>
      <c r="L29" s="189">
        <f>'Backup2-DO NOT PRINT'!P20</f>
        <v>0.035</v>
      </c>
      <c r="M29" s="28">
        <f>'Backup2-DO NOT PRINT'!O20</f>
        <v>0.025</v>
      </c>
      <c r="N29" s="28">
        <v>0.066</v>
      </c>
      <c r="O29" s="31">
        <f>AVERAGE(K29:N29)</f>
        <v>0.03983333333333334</v>
      </c>
      <c r="P29" s="32">
        <f>E29+O29</f>
        <v>0.08810029132320324</v>
      </c>
    </row>
    <row r="30" spans="1:16" ht="15">
      <c r="A30" s="33"/>
      <c r="B30" s="20"/>
      <c r="C30" s="34"/>
      <c r="D30" s="27"/>
      <c r="E30" s="28"/>
      <c r="F30" s="31"/>
      <c r="G30" s="28"/>
      <c r="H30" s="28"/>
      <c r="I30" s="28"/>
      <c r="J30" s="28"/>
      <c r="K30" s="28"/>
      <c r="L30" s="31"/>
      <c r="M30" s="28"/>
      <c r="N30" s="28"/>
      <c r="O30" s="31"/>
      <c r="P30" s="32"/>
    </row>
    <row r="31" spans="1:16" ht="15">
      <c r="A31" s="8"/>
      <c r="B31" s="35" t="s">
        <v>1</v>
      </c>
      <c r="C31" s="148"/>
      <c r="D31" s="148"/>
      <c r="E31" s="36">
        <f>AVERAGEA(E13:E30)</f>
        <v>0.046229804533150176</v>
      </c>
      <c r="F31" s="150"/>
      <c r="G31" s="36"/>
      <c r="H31" s="36"/>
      <c r="I31" s="36"/>
      <c r="J31" s="36"/>
      <c r="K31" s="195">
        <f>AVERAGE(K13:K30)</f>
        <v>0.04404624137518005</v>
      </c>
      <c r="L31" s="196">
        <f>AVERAGE(L13:L30)</f>
        <v>0.04471428571428571</v>
      </c>
      <c r="M31" s="37">
        <f>AVERAGE(M13:M30)</f>
        <v>0.04357142857142858</v>
      </c>
      <c r="N31" s="37">
        <f>AVERAGE(N13:N30)</f>
        <v>0.06600000000000003</v>
      </c>
      <c r="O31" s="38">
        <f>AVERAGE(O13:O30)</f>
        <v>0.049283059333585455</v>
      </c>
      <c r="P31" s="39">
        <f>AVERAGEA(P13:P30)</f>
        <v>0.09551286386673562</v>
      </c>
    </row>
    <row r="32" spans="1:16" ht="15.75" thickBot="1">
      <c r="A32" s="40"/>
      <c r="B32" s="41" t="s">
        <v>2</v>
      </c>
      <c r="C32" s="42"/>
      <c r="D32" s="42"/>
      <c r="E32" s="43">
        <f>MEDIAN(E13:E30)</f>
        <v>0.0482669579898699</v>
      </c>
      <c r="F32" s="44"/>
      <c r="G32" s="45"/>
      <c r="H32" s="45"/>
      <c r="I32" s="45"/>
      <c r="J32" s="45"/>
      <c r="K32" s="43"/>
      <c r="L32" s="43"/>
      <c r="M32" s="43"/>
      <c r="N32" s="43"/>
      <c r="O32" s="46"/>
      <c r="P32" s="47">
        <f>MEDIAN(P13:P30)</f>
        <v>0.09566869078535596</v>
      </c>
    </row>
    <row r="33" spans="1:16" ht="15.75" thickTop="1">
      <c r="A33" s="6"/>
      <c r="B33" s="6"/>
      <c r="C33" s="6"/>
      <c r="D33" s="6"/>
      <c r="E33" s="6"/>
      <c r="F33" s="6"/>
      <c r="G33" s="6"/>
      <c r="H33" s="6"/>
      <c r="I33" s="6"/>
      <c r="J33" s="6"/>
      <c r="K33" s="28"/>
      <c r="L33" s="28"/>
      <c r="M33" s="28"/>
      <c r="N33" s="28"/>
      <c r="O33" s="6"/>
      <c r="P33" s="28"/>
    </row>
    <row r="34" spans="1:16" ht="15">
      <c r="A34" s="82" t="s">
        <v>257</v>
      </c>
      <c r="B34"/>
      <c r="C34" s="82"/>
      <c r="D34" s="6"/>
      <c r="E34" s="6"/>
      <c r="F34" s="6"/>
      <c r="G34" s="28"/>
      <c r="H34" s="28"/>
      <c r="I34" s="28"/>
      <c r="J34" s="28"/>
      <c r="K34" s="20"/>
      <c r="L34" s="20"/>
      <c r="M34" s="20"/>
      <c r="N34" s="20"/>
      <c r="O34" s="48"/>
      <c r="P34" s="20"/>
    </row>
    <row r="35" spans="1:16" ht="15">
      <c r="A35" s="6"/>
      <c r="B35" s="6"/>
      <c r="C35" s="6"/>
      <c r="D35" s="6"/>
      <c r="E35" s="6"/>
      <c r="F35" s="6"/>
      <c r="G35" s="28"/>
      <c r="H35" s="28"/>
      <c r="I35" s="28"/>
      <c r="J35" s="28"/>
      <c r="K35" s="20"/>
      <c r="L35" s="20"/>
      <c r="M35" s="20"/>
      <c r="N35" s="20"/>
      <c r="O35" s="48"/>
      <c r="P35" s="20"/>
    </row>
    <row r="36" spans="1:16" ht="15">
      <c r="A36" s="6" t="s">
        <v>54</v>
      </c>
      <c r="B36" s="6"/>
      <c r="C36" s="6"/>
      <c r="D36" s="6"/>
      <c r="E36" s="6"/>
      <c r="F36" s="6"/>
      <c r="G36" s="28"/>
      <c r="H36" s="28"/>
      <c r="I36" s="28"/>
      <c r="J36" s="28"/>
      <c r="K36" s="20"/>
      <c r="L36" s="20"/>
      <c r="M36" s="20"/>
      <c r="N36" s="20"/>
      <c r="O36" s="48"/>
      <c r="P36" s="20"/>
    </row>
    <row r="37" spans="1:16" ht="15">
      <c r="A37" s="6"/>
      <c r="B37" s="6"/>
      <c r="C37" s="6"/>
      <c r="D37" s="6"/>
      <c r="E37" s="6"/>
      <c r="F37" s="6"/>
      <c r="G37" s="28"/>
      <c r="H37" s="28"/>
      <c r="I37" s="28"/>
      <c r="J37" s="28"/>
      <c r="K37" s="20"/>
      <c r="L37" s="20"/>
      <c r="M37" s="20"/>
      <c r="N37" s="20"/>
      <c r="O37" s="48"/>
      <c r="P37" s="20"/>
    </row>
    <row r="38" ht="15">
      <c r="A38" s="82"/>
    </row>
  </sheetData>
  <mergeCells count="4">
    <mergeCell ref="F9:K9"/>
    <mergeCell ref="A2:P2"/>
    <mergeCell ref="A3:P3"/>
    <mergeCell ref="A1:P1"/>
  </mergeCells>
  <printOptions horizontalCentered="1"/>
  <pageMargins left="0.5" right="0.75" top="1" bottom="0.5" header="0.5" footer="0.5"/>
  <pageSetup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G38"/>
  <sheetViews>
    <sheetView showGridLines="0" defaultGridColor="0" zoomScale="75" zoomScaleNormal="75" colorId="22" workbookViewId="0" topLeftCell="A1">
      <selection activeCell="A1" sqref="A1:G1"/>
    </sheetView>
  </sheetViews>
  <sheetFormatPr defaultColWidth="9.77734375" defaultRowHeight="15"/>
  <cols>
    <col min="1" max="1" width="4.77734375" style="1" customWidth="1"/>
    <col min="2" max="2" width="20.6640625" style="1" customWidth="1"/>
    <col min="3" max="3" width="8.6640625" style="1" customWidth="1"/>
    <col min="4" max="4" width="6.99609375" style="1" customWidth="1"/>
    <col min="5" max="5" width="8.10546875" style="1" bestFit="1" customWidth="1"/>
    <col min="6" max="6" width="7.77734375" style="1" customWidth="1"/>
    <col min="7" max="7" width="11.6640625" style="1" customWidth="1"/>
    <col min="8" max="16384" width="9.77734375" style="1" customWidth="1"/>
  </cols>
  <sheetData>
    <row r="1" spans="1:7" ht="20.25">
      <c r="A1" s="211" t="str">
        <f>'Page 1'!A1</f>
        <v>PacifiCorp Utah</v>
      </c>
      <c r="B1" s="211"/>
      <c r="C1" s="211"/>
      <c r="D1" s="211"/>
      <c r="E1" s="211"/>
      <c r="F1" s="211"/>
      <c r="G1" s="211"/>
    </row>
    <row r="2" spans="1:7" ht="18">
      <c r="A2" s="212" t="str">
        <f>'Page 1'!A2</f>
        <v>Discounted Cash Flow Analysis</v>
      </c>
      <c r="B2" s="212"/>
      <c r="C2" s="212"/>
      <c r="D2" s="212"/>
      <c r="E2" s="212"/>
      <c r="F2" s="212"/>
      <c r="G2" s="212"/>
    </row>
    <row r="3" spans="1:7" ht="18">
      <c r="A3" s="212" t="str">
        <f>'Page 1'!C9&amp;" "&amp;'Page 1'!C10</f>
        <v>Constant Growth DCF Model</v>
      </c>
      <c r="B3" s="212"/>
      <c r="C3" s="212"/>
      <c r="D3" s="212"/>
      <c r="E3" s="212"/>
      <c r="F3" s="212"/>
      <c r="G3" s="212"/>
    </row>
    <row r="4" spans="1:7" ht="18">
      <c r="A4" s="5"/>
      <c r="B4" s="4"/>
      <c r="C4" s="4"/>
      <c r="D4" s="4"/>
      <c r="E4" s="4"/>
      <c r="F4" s="4"/>
      <c r="G4" s="4"/>
    </row>
    <row r="5" spans="1:7" ht="15">
      <c r="A5"/>
      <c r="B5" s="4"/>
      <c r="C5" s="4"/>
      <c r="D5" s="4"/>
      <c r="E5" s="4"/>
      <c r="F5" s="4"/>
      <c r="G5" s="4"/>
    </row>
    <row r="6" spans="1:7" s="108" customFormat="1" ht="15.75">
      <c r="A6" s="105"/>
      <c r="B6" s="106"/>
      <c r="C6" s="107">
        <v>-15</v>
      </c>
      <c r="D6" s="107">
        <f>C6-1</f>
        <v>-16</v>
      </c>
      <c r="E6" s="107">
        <f>D6-1</f>
        <v>-17</v>
      </c>
      <c r="F6" s="107">
        <f>E6-1</f>
        <v>-18</v>
      </c>
      <c r="G6" s="188">
        <f>F6-1</f>
        <v>-19</v>
      </c>
    </row>
    <row r="7" spans="1:7" ht="15.75">
      <c r="A7" s="8"/>
      <c r="B7" s="9"/>
      <c r="C7" s="10"/>
      <c r="D7" s="11"/>
      <c r="E7" s="11"/>
      <c r="F7" s="11"/>
      <c r="G7" s="177"/>
    </row>
    <row r="8" spans="1:7" ht="15">
      <c r="A8" s="13"/>
      <c r="B8" s="6"/>
      <c r="C8" s="13"/>
      <c r="D8" s="6"/>
      <c r="E8" s="6"/>
      <c r="F8" s="187"/>
      <c r="G8" s="178"/>
    </row>
    <row r="9" spans="1:7" ht="15.75">
      <c r="A9" s="13"/>
      <c r="B9" s="6"/>
      <c r="C9" s="13"/>
      <c r="D9" s="21" t="s">
        <v>6</v>
      </c>
      <c r="E9" s="6"/>
      <c r="F9" s="183"/>
      <c r="G9" s="179" t="s">
        <v>8</v>
      </c>
    </row>
    <row r="10" spans="1:7" ht="15">
      <c r="A10" s="13"/>
      <c r="B10" s="6"/>
      <c r="C10" s="89" t="s">
        <v>9</v>
      </c>
      <c r="D10" s="70" t="s">
        <v>10</v>
      </c>
      <c r="E10" s="91" t="s">
        <v>11</v>
      </c>
      <c r="F10" s="184" t="s">
        <v>242</v>
      </c>
      <c r="G10" s="180" t="s">
        <v>16</v>
      </c>
    </row>
    <row r="11" spans="1:7" ht="15.75" thickBot="1">
      <c r="A11" s="22"/>
      <c r="B11" s="23" t="s">
        <v>0</v>
      </c>
      <c r="C11" s="90" t="s">
        <v>17</v>
      </c>
      <c r="D11" s="24" t="s">
        <v>18</v>
      </c>
      <c r="E11" s="92" t="s">
        <v>19</v>
      </c>
      <c r="F11" s="24" t="s">
        <v>15</v>
      </c>
      <c r="G11" s="181" t="s">
        <v>285</v>
      </c>
    </row>
    <row r="12" spans="1:7" ht="15.75" thickTop="1">
      <c r="A12" s="13"/>
      <c r="B12" s="6"/>
      <c r="C12" s="13"/>
      <c r="D12" s="6"/>
      <c r="E12" s="6"/>
      <c r="F12" s="87"/>
      <c r="G12" s="178"/>
    </row>
    <row r="13" spans="1:7" ht="15">
      <c r="A13" s="25">
        <f>A12+1</f>
        <v>1</v>
      </c>
      <c r="B13" s="26" t="str">
        <f>'Backup2-DO NOT PRINT'!B4</f>
        <v>Ameren</v>
      </c>
      <c r="C13" s="154">
        <f>'Page 2'!C13</f>
        <v>43.56333333333333</v>
      </c>
      <c r="D13" s="27">
        <f>'Page 2'!D13</f>
        <v>2.54</v>
      </c>
      <c r="E13" s="28">
        <f>D13/C13</f>
        <v>0.05830591476011937</v>
      </c>
      <c r="F13" s="185">
        <f>'Page 2'!N13</f>
        <v>0.066</v>
      </c>
      <c r="G13" s="182">
        <f>E13+F13</f>
        <v>0.12430591476011937</v>
      </c>
    </row>
    <row r="14" spans="1:7" ht="15">
      <c r="A14" s="25">
        <f>A13+1</f>
        <v>2</v>
      </c>
      <c r="B14" s="26" t="str">
        <f>'Backup2-DO NOT PRINT'!B5</f>
        <v>CH Energy Group</v>
      </c>
      <c r="C14" s="154">
        <f>'Page 2'!C14</f>
        <v>46.18333333333334</v>
      </c>
      <c r="D14" s="27">
        <f>'Page 2'!D14</f>
        <v>2.16</v>
      </c>
      <c r="E14" s="28">
        <f>D14/C14</f>
        <v>0.046770119090581014</v>
      </c>
      <c r="F14" s="185">
        <f>'Page 2'!N14</f>
        <v>0.066</v>
      </c>
      <c r="G14" s="182">
        <f>E14+F14</f>
        <v>0.11277011909058102</v>
      </c>
    </row>
    <row r="15" spans="1:7" ht="15">
      <c r="A15" s="25">
        <f aca="true" t="shared" si="0" ref="A15:A27">A14+1</f>
        <v>3</v>
      </c>
      <c r="B15" s="26" t="str">
        <f>'Backup2-DO NOT PRINT'!B6</f>
        <v>Cleco Corporation</v>
      </c>
      <c r="C15" s="154">
        <f>'Page 2'!C15</f>
        <v>17.63</v>
      </c>
      <c r="D15" s="27">
        <f>'Page 2'!D15</f>
        <v>0.9</v>
      </c>
      <c r="E15" s="28">
        <f aca="true" t="shared" si="1" ref="E15:E27">D15/C15</f>
        <v>0.05104934770277936</v>
      </c>
      <c r="F15" s="185">
        <f>'Page 2'!N15</f>
        <v>0.066</v>
      </c>
      <c r="G15" s="182">
        <f aca="true" t="shared" si="2" ref="G15:G27">E15+F15</f>
        <v>0.11704934770277936</v>
      </c>
    </row>
    <row r="16" spans="1:7" ht="15">
      <c r="A16" s="25">
        <f t="shared" si="0"/>
        <v>4</v>
      </c>
      <c r="B16" s="26" t="str">
        <f>'Backup2-DO NOT PRINT'!B7</f>
        <v>Con. Edison</v>
      </c>
      <c r="C16" s="154">
        <f>'Page 2'!C16</f>
        <v>40.51666666666667</v>
      </c>
      <c r="D16" s="27">
        <f>'Page 2'!D16</f>
        <v>2.28</v>
      </c>
      <c r="E16" s="28">
        <f t="shared" si="1"/>
        <v>0.05627313862607979</v>
      </c>
      <c r="F16" s="185">
        <f>'Page 2'!N16</f>
        <v>0.066</v>
      </c>
      <c r="G16" s="182">
        <f t="shared" si="2"/>
        <v>0.1222731386260798</v>
      </c>
    </row>
    <row r="17" spans="1:7" ht="15">
      <c r="A17" s="25">
        <f t="shared" si="0"/>
        <v>5</v>
      </c>
      <c r="B17" s="26" t="str">
        <f>'Backup2-DO NOT PRINT'!B8</f>
        <v>DTE Energy Co.</v>
      </c>
      <c r="C17" s="154">
        <f>'Page 2'!C17</f>
        <v>39.79333333333333</v>
      </c>
      <c r="D17" s="27">
        <f>'Page 2'!D17</f>
        <v>2.06</v>
      </c>
      <c r="E17" s="28">
        <f t="shared" si="1"/>
        <v>0.05176746523705814</v>
      </c>
      <c r="F17" s="185">
        <f>'Page 2'!N17</f>
        <v>0.066</v>
      </c>
      <c r="G17" s="182">
        <f t="shared" si="2"/>
        <v>0.11776746523705814</v>
      </c>
    </row>
    <row r="18" spans="1:7" ht="15">
      <c r="A18" s="25">
        <f t="shared" si="0"/>
        <v>6</v>
      </c>
      <c r="B18" s="26" t="str">
        <f>'Backup2-DO NOT PRINT'!B9</f>
        <v>FPL Group, Inc.</v>
      </c>
      <c r="C18" s="154">
        <f>'Page 2'!C18</f>
        <v>63.64333333333334</v>
      </c>
      <c r="D18" s="27">
        <f>'Page 2'!D18</f>
        <v>2.56</v>
      </c>
      <c r="E18" s="28">
        <f t="shared" si="1"/>
        <v>0.04022416592468444</v>
      </c>
      <c r="F18" s="185">
        <f>'Page 2'!N18</f>
        <v>0.066</v>
      </c>
      <c r="G18" s="182">
        <f t="shared" si="2"/>
        <v>0.10622416592468445</v>
      </c>
    </row>
    <row r="19" spans="1:7" ht="15">
      <c r="A19" s="25">
        <f t="shared" si="0"/>
        <v>7</v>
      </c>
      <c r="B19" s="26" t="str">
        <f>'Backup2-DO NOT PRINT'!B10</f>
        <v>MGE Energy, Inc.</v>
      </c>
      <c r="C19" s="154">
        <f>'Page 2'!C19</f>
        <v>30.82</v>
      </c>
      <c r="D19" s="27">
        <f>'Page 2'!D19</f>
        <v>1.37</v>
      </c>
      <c r="E19" s="28">
        <f t="shared" si="1"/>
        <v>0.04445165476963012</v>
      </c>
      <c r="F19" s="185">
        <f>'Page 2'!N19</f>
        <v>0.066</v>
      </c>
      <c r="G19" s="182">
        <f t="shared" si="2"/>
        <v>0.11045165476963012</v>
      </c>
    </row>
    <row r="20" spans="1:7" ht="15">
      <c r="A20" s="25">
        <f t="shared" si="0"/>
        <v>8</v>
      </c>
      <c r="B20" s="26" t="str">
        <f>'Backup2-DO NOT PRINT'!B11</f>
        <v>Northeast Utilities</v>
      </c>
      <c r="C20" s="154">
        <f>'Page 2'!C20</f>
        <v>18.635</v>
      </c>
      <c r="D20" s="27">
        <f>'Page 2'!D20</f>
        <v>0.66</v>
      </c>
      <c r="E20" s="28">
        <f t="shared" si="1"/>
        <v>0.035417225650657365</v>
      </c>
      <c r="F20" s="185">
        <f>'Page 2'!N20</f>
        <v>0.066</v>
      </c>
      <c r="G20" s="182">
        <f t="shared" si="2"/>
        <v>0.10141722565065736</v>
      </c>
    </row>
    <row r="21" spans="1:7" ht="15">
      <c r="A21" s="25">
        <f t="shared" si="0"/>
        <v>9</v>
      </c>
      <c r="B21" s="26" t="str">
        <f>'Backup2-DO NOT PRINT'!B12</f>
        <v>NSTAR</v>
      </c>
      <c r="C21" s="154">
        <f>'Page 2'!C21</f>
        <v>48.01</v>
      </c>
      <c r="D21" s="27">
        <f>'Page 2'!D21</f>
        <v>2.3</v>
      </c>
      <c r="E21" s="28">
        <f t="shared" si="1"/>
        <v>0.04790668610706103</v>
      </c>
      <c r="F21" s="185">
        <f>'Page 2'!N21</f>
        <v>0.066</v>
      </c>
      <c r="G21" s="182">
        <f t="shared" si="2"/>
        <v>0.11390668610706103</v>
      </c>
    </row>
    <row r="22" spans="1:7" ht="15">
      <c r="A22" s="25">
        <f t="shared" si="0"/>
        <v>10</v>
      </c>
      <c r="B22" s="26" t="str">
        <f>'Backup2-DO NOT PRINT'!B13</f>
        <v>Pinnacle West</v>
      </c>
      <c r="C22" s="154">
        <f>'Page 2'!C22</f>
        <v>39.23833333333334</v>
      </c>
      <c r="D22" s="27">
        <f>'Page 2'!D22</f>
        <v>1.91</v>
      </c>
      <c r="E22" s="28">
        <f t="shared" si="1"/>
        <v>0.04867688909654674</v>
      </c>
      <c r="F22" s="185">
        <f>'Page 2'!N22</f>
        <v>0.066</v>
      </c>
      <c r="G22" s="182">
        <f t="shared" si="2"/>
        <v>0.11467688909654675</v>
      </c>
    </row>
    <row r="23" spans="1:7" ht="15">
      <c r="A23" s="25">
        <f t="shared" si="0"/>
        <v>11</v>
      </c>
      <c r="B23" s="26" t="str">
        <f>'Backup2-DO NOT PRINT'!B14</f>
        <v>Progress Energy</v>
      </c>
      <c r="C23" s="154">
        <f>'Page 2'!C23</f>
        <v>43.336666666666666</v>
      </c>
      <c r="D23" s="27">
        <f>'Page 2'!D23</f>
        <v>2.38</v>
      </c>
      <c r="E23" s="28">
        <f t="shared" si="1"/>
        <v>0.05491885239596954</v>
      </c>
      <c r="F23" s="185">
        <f>'Page 2'!N23</f>
        <v>0.066</v>
      </c>
      <c r="G23" s="182">
        <f t="shared" si="2"/>
        <v>0.12091885239596954</v>
      </c>
    </row>
    <row r="24" spans="1:7" ht="15">
      <c r="A24" s="25">
        <f t="shared" si="0"/>
        <v>12</v>
      </c>
      <c r="B24" s="26" t="str">
        <f>'Backup2-DO NOT PRINT'!B15</f>
        <v>SCANA Corp.</v>
      </c>
      <c r="C24" s="154">
        <f>'Page 2'!C24</f>
        <v>34.958333333333336</v>
      </c>
      <c r="D24" s="27">
        <f>'Page 2'!D24</f>
        <v>1.54</v>
      </c>
      <c r="E24" s="28">
        <f t="shared" si="1"/>
        <v>0.04405244338498212</v>
      </c>
      <c r="F24" s="185">
        <f>'Page 2'!N24</f>
        <v>0.066</v>
      </c>
      <c r="G24" s="182">
        <f t="shared" si="2"/>
        <v>0.11005244338498213</v>
      </c>
    </row>
    <row r="25" spans="1:7" ht="15">
      <c r="A25" s="25">
        <f t="shared" si="0"/>
        <v>13</v>
      </c>
      <c r="B25" s="26" t="str">
        <f>'Backup2-DO NOT PRINT'!B16</f>
        <v>Sempra Energy</v>
      </c>
      <c r="C25" s="154">
        <f>'Page 2'!C25</f>
        <v>32.585</v>
      </c>
      <c r="D25" s="27">
        <f>'Page 2'!D25</f>
        <v>1</v>
      </c>
      <c r="E25" s="28">
        <f t="shared" si="1"/>
        <v>0.03068896731624981</v>
      </c>
      <c r="F25" s="185">
        <f>'Page 2'!N25</f>
        <v>0.066</v>
      </c>
      <c r="G25" s="182">
        <f t="shared" si="2"/>
        <v>0.09668896731624982</v>
      </c>
    </row>
    <row r="26" spans="1:7" ht="15">
      <c r="A26" s="25">
        <f t="shared" si="0"/>
        <v>14</v>
      </c>
      <c r="B26" s="26" t="str">
        <f>'Backup2-DO NOT PRINT'!B17</f>
        <v>Southern Co.</v>
      </c>
      <c r="C26" s="154">
        <f>'Page 2'!C26</f>
        <v>28.97333333333333</v>
      </c>
      <c r="D26" s="27">
        <f>'Page 2'!D26</f>
        <v>1.46</v>
      </c>
      <c r="E26" s="28">
        <f t="shared" si="1"/>
        <v>0.05039116428900139</v>
      </c>
      <c r="F26" s="185">
        <f>'Page 2'!N26</f>
        <v>0.066</v>
      </c>
      <c r="G26" s="182">
        <f t="shared" si="2"/>
        <v>0.1163911642890014</v>
      </c>
    </row>
    <row r="27" spans="1:7" ht="15">
      <c r="A27" s="25">
        <f t="shared" si="0"/>
        <v>15</v>
      </c>
      <c r="B27" s="26" t="str">
        <f>'Backup2-DO NOT PRINT'!B18</f>
        <v>Vectren Corp.</v>
      </c>
      <c r="C27" s="154">
        <f>'Page 2'!C27</f>
        <v>24.243333333333336</v>
      </c>
      <c r="D27" s="27">
        <f>'Page 2'!D27</f>
        <v>1.19</v>
      </c>
      <c r="E27" s="28">
        <f t="shared" si="1"/>
        <v>0.0490856592877767</v>
      </c>
      <c r="F27" s="185">
        <f>'Page 2'!N27</f>
        <v>0.066</v>
      </c>
      <c r="G27" s="182">
        <f t="shared" si="2"/>
        <v>0.1150856592877767</v>
      </c>
    </row>
    <row r="28" spans="1:7" ht="15">
      <c r="A28" s="25">
        <f>A27+1</f>
        <v>16</v>
      </c>
      <c r="B28" s="26" t="str">
        <f>'Backup2-DO NOT PRINT'!B19</f>
        <v>Wisconsin Energy</v>
      </c>
      <c r="C28" s="154">
        <f>'Page 2'!C28</f>
        <v>31.453333333333333</v>
      </c>
      <c r="D28" s="27">
        <f>'Page 2'!D28</f>
        <v>0.87</v>
      </c>
      <c r="E28" s="28">
        <f>D28/C28</f>
        <v>0.027660025434506148</v>
      </c>
      <c r="F28" s="185">
        <f>'Page 2'!N28</f>
        <v>0.066</v>
      </c>
      <c r="G28" s="182">
        <f>E28+F28</f>
        <v>0.09366002543450615</v>
      </c>
    </row>
    <row r="29" spans="1:7" ht="15">
      <c r="A29" s="25">
        <f>A28+1</f>
        <v>17</v>
      </c>
      <c r="B29" s="26" t="str">
        <f>'Backup2-DO NOT PRINT'!B20</f>
        <v>Xcel Energy Inc.</v>
      </c>
      <c r="C29" s="154">
        <f>'Page 2'!C29</f>
        <v>16.781666666666666</v>
      </c>
      <c r="D29" s="27">
        <f>'Page 2'!D29</f>
        <v>0.81</v>
      </c>
      <c r="E29" s="28">
        <f>D29/C29</f>
        <v>0.0482669579898699</v>
      </c>
      <c r="F29" s="185">
        <f>'Page 2'!N29</f>
        <v>0.066</v>
      </c>
      <c r="G29" s="182">
        <f>E29+F29</f>
        <v>0.11426695798986991</v>
      </c>
    </row>
    <row r="30" spans="1:7" ht="15">
      <c r="A30" s="33"/>
      <c r="B30" s="20"/>
      <c r="C30" s="34"/>
      <c r="D30" s="27"/>
      <c r="E30" s="28"/>
      <c r="F30" s="186"/>
      <c r="G30" s="182"/>
    </row>
    <row r="31" spans="1:7" ht="15">
      <c r="A31" s="8"/>
      <c r="B31" s="35" t="s">
        <v>1</v>
      </c>
      <c r="C31" s="148"/>
      <c r="D31" s="148"/>
      <c r="E31" s="36">
        <f>AVERAGEA(E13:E30)</f>
        <v>0.046229804533150176</v>
      </c>
      <c r="F31" s="37">
        <f>AVERAGE(F13:F30)</f>
        <v>0.06600000000000003</v>
      </c>
      <c r="G31" s="39">
        <f>AVERAGEA(G13:G30)</f>
        <v>0.11222980453315018</v>
      </c>
    </row>
    <row r="32" spans="1:7" ht="15.75" thickBot="1">
      <c r="A32" s="40"/>
      <c r="B32" s="41" t="s">
        <v>2</v>
      </c>
      <c r="C32" s="42"/>
      <c r="D32" s="42"/>
      <c r="E32" s="43">
        <f>MEDIAN(E13:E30)</f>
        <v>0.0482669579898699</v>
      </c>
      <c r="F32" s="43"/>
      <c r="G32" s="47">
        <f>MEDIAN(G13:G30)</f>
        <v>0.11426695798986991</v>
      </c>
    </row>
    <row r="33" spans="1:7" ht="15.75" thickTop="1">
      <c r="A33" s="6"/>
      <c r="B33" s="6"/>
      <c r="C33" s="6"/>
      <c r="D33" s="6"/>
      <c r="E33" s="6"/>
      <c r="F33" s="28"/>
      <c r="G33" s="28"/>
    </row>
    <row r="34" spans="1:7" ht="15">
      <c r="A34" s="82" t="s">
        <v>257</v>
      </c>
      <c r="B34"/>
      <c r="C34" s="82"/>
      <c r="D34" s="6"/>
      <c r="E34" s="6"/>
      <c r="F34" s="20"/>
      <c r="G34" s="20"/>
    </row>
    <row r="35" spans="1:7" ht="15">
      <c r="A35" s="6"/>
      <c r="B35" s="6"/>
      <c r="C35" s="6"/>
      <c r="D35" s="6"/>
      <c r="E35" s="6"/>
      <c r="F35" s="20"/>
      <c r="G35" s="20"/>
    </row>
    <row r="36" spans="1:7" ht="15">
      <c r="A36" s="6" t="s">
        <v>54</v>
      </c>
      <c r="B36" s="6"/>
      <c r="C36" s="6"/>
      <c r="D36" s="6"/>
      <c r="E36" s="6"/>
      <c r="F36" s="20"/>
      <c r="G36" s="20"/>
    </row>
    <row r="37" spans="1:7" ht="15">
      <c r="A37" s="6"/>
      <c r="B37" s="6"/>
      <c r="C37" s="6"/>
      <c r="D37" s="6"/>
      <c r="E37" s="6"/>
      <c r="F37" s="20"/>
      <c r="G37" s="20"/>
    </row>
    <row r="38" ht="15">
      <c r="A38" s="82"/>
    </row>
  </sheetData>
  <mergeCells count="3">
    <mergeCell ref="A2:G2"/>
    <mergeCell ref="A3:G3"/>
    <mergeCell ref="A1:G1"/>
  </mergeCells>
  <printOptions horizontalCentered="1"/>
  <pageMargins left="0.5" right="0.75" top="1" bottom="0.5" header="0.5" footer="0.5"/>
  <pageSetup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 transitionEvaluation="1"/>
  <dimension ref="A1:O36"/>
  <sheetViews>
    <sheetView showGridLines="0" defaultGridColor="0" zoomScale="75" zoomScaleNormal="75" colorId="22" workbookViewId="0" topLeftCell="A1">
      <selection activeCell="A1" sqref="A1:M1"/>
    </sheetView>
  </sheetViews>
  <sheetFormatPr defaultColWidth="9.77734375" defaultRowHeight="15"/>
  <cols>
    <col min="1" max="1" width="3.99609375" style="1" customWidth="1"/>
    <col min="2" max="2" width="19.5546875" style="1" customWidth="1"/>
    <col min="3" max="4" width="6.77734375" style="1" customWidth="1"/>
    <col min="5" max="5" width="8.3359375" style="1" customWidth="1"/>
    <col min="6" max="6" width="8.77734375" style="1" customWidth="1"/>
    <col min="7" max="7" width="7.6640625" style="1" customWidth="1"/>
    <col min="8" max="11" width="6.77734375" style="1" customWidth="1"/>
    <col min="12" max="12" width="10.21484375" style="1" bestFit="1" customWidth="1"/>
    <col min="13" max="13" width="12.4453125" style="1" customWidth="1"/>
    <col min="14" max="16384" width="9.77734375" style="1" customWidth="1"/>
  </cols>
  <sheetData>
    <row r="1" spans="1:13" ht="20.25">
      <c r="A1" s="211" t="str">
        <f>'Page 1'!A1</f>
        <v>PacifiCorp Utah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8">
      <c r="A2" s="212" t="str">
        <f>'Page 1'!A2</f>
        <v>Discounted Cash Flow Analysis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18">
      <c r="A3" s="217" t="str">
        <f>'Page 1'!E8</f>
        <v>Low Near-Term Growth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</row>
    <row r="4" spans="1:13" ht="18">
      <c r="A4" s="217" t="str">
        <f>'Page 1'!E9&amp;" "&amp;'Page 1'!E10</f>
        <v>Two-Stage Growth DCF Model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</row>
    <row r="5" spans="1:13" ht="18">
      <c r="A5" s="50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15">
      <c r="A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s="108" customFormat="1" ht="15.75">
      <c r="A7" s="109"/>
      <c r="B7" s="110"/>
      <c r="C7" s="111">
        <v>-20</v>
      </c>
      <c r="D7" s="111">
        <f aca="true" t="shared" si="0" ref="D7:M7">C7-1</f>
        <v>-21</v>
      </c>
      <c r="E7" s="111">
        <f t="shared" si="0"/>
        <v>-22</v>
      </c>
      <c r="F7" s="111">
        <f t="shared" si="0"/>
        <v>-23</v>
      </c>
      <c r="G7" s="111">
        <f t="shared" si="0"/>
        <v>-24</v>
      </c>
      <c r="H7" s="111">
        <f t="shared" si="0"/>
        <v>-25</v>
      </c>
      <c r="I7" s="111">
        <f t="shared" si="0"/>
        <v>-26</v>
      </c>
      <c r="J7" s="111">
        <f t="shared" si="0"/>
        <v>-27</v>
      </c>
      <c r="K7" s="111">
        <f t="shared" si="0"/>
        <v>-28</v>
      </c>
      <c r="L7" s="111">
        <f t="shared" si="0"/>
        <v>-29</v>
      </c>
      <c r="M7" s="112">
        <f t="shared" si="0"/>
        <v>-30</v>
      </c>
    </row>
    <row r="8" spans="1:13" ht="15">
      <c r="A8" s="53"/>
      <c r="B8" s="51"/>
      <c r="C8" s="53"/>
      <c r="D8" s="51"/>
      <c r="F8" s="65"/>
      <c r="G8" s="51"/>
      <c r="H8" s="51"/>
      <c r="I8" s="51"/>
      <c r="J8" s="51"/>
      <c r="K8" s="51"/>
      <c r="L8" s="51"/>
      <c r="M8" s="54"/>
    </row>
    <row r="9" spans="1:13" ht="15">
      <c r="A9" s="53"/>
      <c r="B9" s="51"/>
      <c r="C9" s="17" t="s">
        <v>6</v>
      </c>
      <c r="D9" s="51"/>
      <c r="E9" s="55" t="s">
        <v>26</v>
      </c>
      <c r="F9" s="165" t="s">
        <v>27</v>
      </c>
      <c r="G9" s="56"/>
      <c r="H9" s="2"/>
      <c r="I9" s="2"/>
      <c r="J9" s="2"/>
      <c r="K9" s="2"/>
      <c r="L9" s="2"/>
      <c r="M9" s="97" t="s">
        <v>28</v>
      </c>
    </row>
    <row r="10" spans="1:13" ht="15">
      <c r="A10" s="53"/>
      <c r="B10" s="51"/>
      <c r="C10" s="19" t="s">
        <v>10</v>
      </c>
      <c r="D10" s="133" t="s">
        <v>254</v>
      </c>
      <c r="E10" s="55" t="s">
        <v>29</v>
      </c>
      <c r="F10" s="19" t="s">
        <v>9</v>
      </c>
      <c r="G10" s="102" t="s">
        <v>30</v>
      </c>
      <c r="H10" s="102" t="s">
        <v>31</v>
      </c>
      <c r="I10" s="102" t="s">
        <v>32</v>
      </c>
      <c r="J10" s="102" t="s">
        <v>33</v>
      </c>
      <c r="K10" s="102" t="s">
        <v>209</v>
      </c>
      <c r="L10" s="102" t="s">
        <v>212</v>
      </c>
      <c r="M10" s="98" t="s">
        <v>34</v>
      </c>
    </row>
    <row r="11" spans="1:13" ht="15.75" thickBot="1">
      <c r="A11" s="58"/>
      <c r="B11" s="59" t="s">
        <v>0</v>
      </c>
      <c r="C11" s="58" t="s">
        <v>35</v>
      </c>
      <c r="D11" s="60" t="s">
        <v>35</v>
      </c>
      <c r="E11" s="83" t="s">
        <v>255</v>
      </c>
      <c r="F11" s="58" t="s">
        <v>36</v>
      </c>
      <c r="G11" s="60" t="s">
        <v>35</v>
      </c>
      <c r="H11" s="60" t="s">
        <v>35</v>
      </c>
      <c r="I11" s="60" t="s">
        <v>35</v>
      </c>
      <c r="J11" s="60" t="s">
        <v>35</v>
      </c>
      <c r="K11" s="60" t="s">
        <v>35</v>
      </c>
      <c r="L11" s="83" t="s">
        <v>210</v>
      </c>
      <c r="M11" s="99" t="s">
        <v>211</v>
      </c>
    </row>
    <row r="12" spans="1:13" ht="15.75" thickTop="1">
      <c r="A12" s="53"/>
      <c r="B12" s="51"/>
      <c r="C12" s="53"/>
      <c r="D12" s="51"/>
      <c r="E12" s="51"/>
      <c r="F12" s="53"/>
      <c r="G12" s="51"/>
      <c r="H12" s="51"/>
      <c r="I12" s="51"/>
      <c r="J12" s="51"/>
      <c r="K12" s="51"/>
      <c r="L12" s="51"/>
      <c r="M12" s="54"/>
    </row>
    <row r="13" spans="1:15" ht="15">
      <c r="A13" s="33">
        <f>'Page 2'!A13</f>
        <v>1</v>
      </c>
      <c r="B13" s="20" t="str">
        <f>'Page 2'!B13</f>
        <v>Ameren</v>
      </c>
      <c r="C13" s="29">
        <f>'Page 2'!D13</f>
        <v>2.54</v>
      </c>
      <c r="D13" s="30">
        <f>'Backup2-DO NOT PRINT'!L4</f>
        <v>2.54</v>
      </c>
      <c r="E13" s="30">
        <f>(D13-C13)/3</f>
        <v>0</v>
      </c>
      <c r="F13" s="29">
        <f>'Backup1-DO NOT PRINT'!H6</f>
        <v>-43.56333333333333</v>
      </c>
      <c r="G13" s="30">
        <f>'Backup1-DO NOT PRINT'!I6</f>
        <v>2.54</v>
      </c>
      <c r="H13" s="30">
        <f>'Backup1-DO NOT PRINT'!J6</f>
        <v>2.54</v>
      </c>
      <c r="I13" s="30">
        <f>'Backup1-DO NOT PRINT'!K6</f>
        <v>2.54</v>
      </c>
      <c r="J13" s="30">
        <f>'Backup1-DO NOT PRINT'!L6</f>
        <v>2.54</v>
      </c>
      <c r="K13" s="30">
        <f>'Backup1-DO NOT PRINT'!M6</f>
        <v>2.70764</v>
      </c>
      <c r="L13" s="199">
        <f>'Backup1-DO NOT PRINT'!$M$3</f>
        <v>0.06600000000000003</v>
      </c>
      <c r="M13" s="84">
        <f>'Backup1-DO NOT PRINT'!G6</f>
        <v>0.11492456017359817</v>
      </c>
      <c r="O13" s="153"/>
    </row>
    <row r="14" spans="1:15" ht="15">
      <c r="A14" s="33">
        <f>'Page 2'!A14</f>
        <v>2</v>
      </c>
      <c r="B14" s="20" t="str">
        <f>'Page 2'!B14</f>
        <v>CH Energy Group</v>
      </c>
      <c r="C14" s="29">
        <f>'Page 2'!D14</f>
        <v>2.16</v>
      </c>
      <c r="D14" s="30">
        <f>'Backup2-DO NOT PRINT'!L5</f>
        <v>2.16</v>
      </c>
      <c r="E14" s="30">
        <f aca="true" t="shared" si="1" ref="E14:E27">(D14-C14)/3</f>
        <v>0</v>
      </c>
      <c r="F14" s="29">
        <f>'Backup1-DO NOT PRINT'!H7</f>
        <v>-46.18333333333334</v>
      </c>
      <c r="G14" s="30">
        <f>'Backup1-DO NOT PRINT'!I7</f>
        <v>2.16</v>
      </c>
      <c r="H14" s="30">
        <f>'Backup1-DO NOT PRINT'!J7</f>
        <v>2.16</v>
      </c>
      <c r="I14" s="30">
        <f>'Backup1-DO NOT PRINT'!K7</f>
        <v>2.16</v>
      </c>
      <c r="J14" s="30">
        <f>'Backup1-DO NOT PRINT'!L7</f>
        <v>2.16</v>
      </c>
      <c r="K14" s="30">
        <f>'Backup1-DO NOT PRINT'!M7</f>
        <v>2.30256</v>
      </c>
      <c r="L14" s="199">
        <f>'Backup1-DO NOT PRINT'!$M$3</f>
        <v>0.06600000000000003</v>
      </c>
      <c r="M14" s="84">
        <f>'Backup1-DO NOT PRINT'!G7</f>
        <v>0.10498393729588842</v>
      </c>
      <c r="O14" s="153"/>
    </row>
    <row r="15" spans="1:15" ht="15">
      <c r="A15" s="33">
        <f>'Page 2'!A15</f>
        <v>3</v>
      </c>
      <c r="B15" s="20" t="str">
        <f>'Page 2'!B15</f>
        <v>Cleco Corporation</v>
      </c>
      <c r="C15" s="29">
        <f>'Page 2'!D15</f>
        <v>0.9</v>
      </c>
      <c r="D15" s="30">
        <f>'Backup2-DO NOT PRINT'!L6</f>
        <v>0.9</v>
      </c>
      <c r="E15" s="30">
        <f t="shared" si="1"/>
        <v>0</v>
      </c>
      <c r="F15" s="29">
        <f>'Backup1-DO NOT PRINT'!H8</f>
        <v>-17.63</v>
      </c>
      <c r="G15" s="30">
        <f>'Backup1-DO NOT PRINT'!I8</f>
        <v>0.9</v>
      </c>
      <c r="H15" s="30">
        <f>'Backup1-DO NOT PRINT'!J8</f>
        <v>0.9</v>
      </c>
      <c r="I15" s="30">
        <f>'Backup1-DO NOT PRINT'!K8</f>
        <v>0.9</v>
      </c>
      <c r="J15" s="30">
        <f>'Backup1-DO NOT PRINT'!L8</f>
        <v>0.9</v>
      </c>
      <c r="K15" s="30">
        <f>'Backup1-DO NOT PRINT'!M8</f>
        <v>0.9594</v>
      </c>
      <c r="L15" s="199">
        <f>'Backup1-DO NOT PRINT'!$M$3</f>
        <v>0.06600000000000003</v>
      </c>
      <c r="M15" s="84">
        <f>'Backup1-DO NOT PRINT'!G8</f>
        <v>0.1086801298731735</v>
      </c>
      <c r="O15" s="153"/>
    </row>
    <row r="16" spans="1:15" ht="15">
      <c r="A16" s="33">
        <f>'Page 2'!A16</f>
        <v>4</v>
      </c>
      <c r="B16" s="20" t="str">
        <f>'Page 2'!B16</f>
        <v>Con. Edison</v>
      </c>
      <c r="C16" s="29">
        <f>'Page 2'!D16</f>
        <v>2.28</v>
      </c>
      <c r="D16" s="30">
        <f>'Backup2-DO NOT PRINT'!L7</f>
        <v>2.34</v>
      </c>
      <c r="E16" s="30">
        <f t="shared" si="1"/>
        <v>0.020000000000000018</v>
      </c>
      <c r="F16" s="29">
        <f>'Backup1-DO NOT PRINT'!H9</f>
        <v>-40.51666666666667</v>
      </c>
      <c r="G16" s="30">
        <f>'Backup1-DO NOT PRINT'!I9</f>
        <v>2.28</v>
      </c>
      <c r="H16" s="30">
        <f>'Backup1-DO NOT PRINT'!J9</f>
        <v>2.3</v>
      </c>
      <c r="I16" s="30">
        <f>'Backup1-DO NOT PRINT'!K9</f>
        <v>2.32</v>
      </c>
      <c r="J16" s="30">
        <f>'Backup1-DO NOT PRINT'!L9</f>
        <v>2.34</v>
      </c>
      <c r="K16" s="30">
        <f>'Backup1-DO NOT PRINT'!M9</f>
        <v>2.49444</v>
      </c>
      <c r="L16" s="199">
        <f>'Backup1-DO NOT PRINT'!$M$3</f>
        <v>0.06600000000000003</v>
      </c>
      <c r="M16" s="84">
        <f>'Backup1-DO NOT PRINT'!G9</f>
        <v>0.1143272613012921</v>
      </c>
      <c r="O16" s="153"/>
    </row>
    <row r="17" spans="1:15" ht="15">
      <c r="A17" s="33">
        <f>'Page 2'!A17</f>
        <v>5</v>
      </c>
      <c r="B17" s="20" t="str">
        <f>'Page 2'!B17</f>
        <v>DTE Energy Co.</v>
      </c>
      <c r="C17" s="29">
        <f>'Page 2'!D17</f>
        <v>2.06</v>
      </c>
      <c r="D17" s="30">
        <f>'Backup2-DO NOT PRINT'!L8</f>
        <v>2.1</v>
      </c>
      <c r="E17" s="30">
        <f t="shared" si="1"/>
        <v>0.013333333333333345</v>
      </c>
      <c r="F17" s="29">
        <f>'Backup1-DO NOT PRINT'!H10</f>
        <v>-39.79333333333333</v>
      </c>
      <c r="G17" s="30">
        <f>'Backup1-DO NOT PRINT'!I10</f>
        <v>2.06</v>
      </c>
      <c r="H17" s="30">
        <f>'Backup1-DO NOT PRINT'!J10</f>
        <v>2.0733333333333333</v>
      </c>
      <c r="I17" s="30">
        <f>'Backup1-DO NOT PRINT'!K10</f>
        <v>2.0866666666666664</v>
      </c>
      <c r="J17" s="30">
        <f>'Backup1-DO NOT PRINT'!L10</f>
        <v>2.1</v>
      </c>
      <c r="K17" s="30">
        <f>'Backup1-DO NOT PRINT'!M10</f>
        <v>2.2386000000000004</v>
      </c>
      <c r="L17" s="199">
        <f>'Backup1-DO NOT PRINT'!$M$3</f>
        <v>0.06600000000000003</v>
      </c>
      <c r="M17" s="84">
        <f>'Backup1-DO NOT PRINT'!G10</f>
        <v>0.11008802388817229</v>
      </c>
      <c r="O17" s="153"/>
    </row>
    <row r="18" spans="1:15" ht="15">
      <c r="A18" s="33">
        <f>'Page 2'!A18</f>
        <v>6</v>
      </c>
      <c r="B18" s="20" t="str">
        <f>'Page 2'!B18</f>
        <v>FPL Group, Inc.</v>
      </c>
      <c r="C18" s="29">
        <f>'Page 2'!D18</f>
        <v>2.56</v>
      </c>
      <c r="D18" s="30">
        <f>'Backup2-DO NOT PRINT'!L9</f>
        <v>2.8</v>
      </c>
      <c r="E18" s="30">
        <f t="shared" si="1"/>
        <v>0.07999999999999992</v>
      </c>
      <c r="F18" s="29">
        <f>'Backup1-DO NOT PRINT'!H11</f>
        <v>-63.64333333333334</v>
      </c>
      <c r="G18" s="30">
        <f>'Backup1-DO NOT PRINT'!I11</f>
        <v>2.56</v>
      </c>
      <c r="H18" s="30">
        <f>'Backup1-DO NOT PRINT'!J11</f>
        <v>2.64</v>
      </c>
      <c r="I18" s="30">
        <f>'Backup1-DO NOT PRINT'!K11</f>
        <v>2.72</v>
      </c>
      <c r="J18" s="30">
        <f>'Backup1-DO NOT PRINT'!L11</f>
        <v>2.8</v>
      </c>
      <c r="K18" s="30">
        <f>'Backup1-DO NOT PRINT'!M11</f>
        <v>2.9848</v>
      </c>
      <c r="L18" s="199">
        <f>'Backup1-DO NOT PRINT'!$M$3</f>
        <v>0.06600000000000003</v>
      </c>
      <c r="M18" s="84">
        <f>'Backup1-DO NOT PRINT'!G11</f>
        <v>0.10233199402534783</v>
      </c>
      <c r="O18" s="153"/>
    </row>
    <row r="19" spans="1:15" ht="15">
      <c r="A19" s="33">
        <f>'Page 2'!A19</f>
        <v>7</v>
      </c>
      <c r="B19" s="20" t="str">
        <f>'Page 2'!B19</f>
        <v>MGE Energy, Inc.</v>
      </c>
      <c r="C19" s="29">
        <f>'Page 2'!D19</f>
        <v>1.37</v>
      </c>
      <c r="D19" s="30">
        <f>'Backup2-DO NOT PRINT'!L10</f>
        <v>1.4</v>
      </c>
      <c r="E19" s="30">
        <f t="shared" si="1"/>
        <v>0.009999999999999934</v>
      </c>
      <c r="F19" s="29">
        <f>'Backup1-DO NOT PRINT'!H12</f>
        <v>-30.82</v>
      </c>
      <c r="G19" s="30">
        <f>'Backup1-DO NOT PRINT'!I12</f>
        <v>1.37</v>
      </c>
      <c r="H19" s="30">
        <f>'Backup1-DO NOT PRINT'!J12</f>
        <v>1.3800000000000001</v>
      </c>
      <c r="I19" s="30">
        <f>'Backup1-DO NOT PRINT'!K12</f>
        <v>1.3900000000000001</v>
      </c>
      <c r="J19" s="30">
        <f>'Backup1-DO NOT PRINT'!L12</f>
        <v>1.4</v>
      </c>
      <c r="K19" s="30">
        <f>'Backup1-DO NOT PRINT'!M12</f>
        <v>1.4924</v>
      </c>
      <c r="L19" s="199">
        <f>'Backup1-DO NOT PRINT'!$M$3</f>
        <v>0.06600000000000003</v>
      </c>
      <c r="M19" s="84">
        <f>'Backup1-DO NOT PRINT'!G12</f>
        <v>0.10375312836550629</v>
      </c>
      <c r="O19" s="153"/>
    </row>
    <row r="20" spans="1:15" ht="15">
      <c r="A20" s="33">
        <f>'Page 2'!A20</f>
        <v>8</v>
      </c>
      <c r="B20" s="20" t="str">
        <f>'Page 2'!B20</f>
        <v>Northeast Utilities</v>
      </c>
      <c r="C20" s="29">
        <f>'Page 2'!D20</f>
        <v>0.66</v>
      </c>
      <c r="D20" s="30">
        <f>'Backup2-DO NOT PRINT'!L11</f>
        <v>0.84</v>
      </c>
      <c r="E20" s="30">
        <f t="shared" si="1"/>
        <v>0.05999999999999998</v>
      </c>
      <c r="F20" s="29">
        <f>'Backup1-DO NOT PRINT'!H13</f>
        <v>-18.635</v>
      </c>
      <c r="G20" s="30">
        <f>'Backup1-DO NOT PRINT'!I13</f>
        <v>0.66</v>
      </c>
      <c r="H20" s="30">
        <f>'Backup1-DO NOT PRINT'!J13</f>
        <v>0.72</v>
      </c>
      <c r="I20" s="30">
        <f>'Backup1-DO NOT PRINT'!K13</f>
        <v>0.7799999999999999</v>
      </c>
      <c r="J20" s="30">
        <f>'Backup1-DO NOT PRINT'!L13</f>
        <v>0.84</v>
      </c>
      <c r="K20" s="30">
        <f>'Backup1-DO NOT PRINT'!M13</f>
        <v>0.89544</v>
      </c>
      <c r="L20" s="199">
        <f>'Backup1-DO NOT PRINT'!$M$3</f>
        <v>0.06600000000000003</v>
      </c>
      <c r="M20" s="84">
        <f>'Backup1-DO NOT PRINT'!G13</f>
        <v>0.10288213733795315</v>
      </c>
      <c r="O20" s="153"/>
    </row>
    <row r="21" spans="1:15" ht="15">
      <c r="A21" s="33">
        <f>'Page 2'!A21</f>
        <v>9</v>
      </c>
      <c r="B21" s="20" t="str">
        <f>'Page 2'!B21</f>
        <v>NSTAR</v>
      </c>
      <c r="C21" s="29">
        <f>'Page 2'!D21</f>
        <v>2.3</v>
      </c>
      <c r="D21" s="30">
        <f>'Backup2-DO NOT PRINT'!L12</f>
        <v>2.5</v>
      </c>
      <c r="E21" s="30">
        <f t="shared" si="1"/>
        <v>0.06666666666666672</v>
      </c>
      <c r="F21" s="29">
        <f>'Backup1-DO NOT PRINT'!H14</f>
        <v>-48.01</v>
      </c>
      <c r="G21" s="30">
        <f>'Backup1-DO NOT PRINT'!I14</f>
        <v>2.3</v>
      </c>
      <c r="H21" s="30">
        <f>'Backup1-DO NOT PRINT'!J14</f>
        <v>2.3666666666666667</v>
      </c>
      <c r="I21" s="30">
        <f>'Backup1-DO NOT PRINT'!K14</f>
        <v>2.4333333333333336</v>
      </c>
      <c r="J21" s="30">
        <f>'Backup1-DO NOT PRINT'!L14</f>
        <v>2.5</v>
      </c>
      <c r="K21" s="30">
        <f>'Backup1-DO NOT PRINT'!M14</f>
        <v>2.665</v>
      </c>
      <c r="L21" s="199">
        <f>'Backup1-DO NOT PRINT'!$M$3</f>
        <v>0.06600000000000003</v>
      </c>
      <c r="M21" s="84">
        <f>'Backup1-DO NOT PRINT'!G14</f>
        <v>0.1092486383125684</v>
      </c>
      <c r="O21" s="153"/>
    </row>
    <row r="22" spans="1:15" ht="15">
      <c r="A22" s="33">
        <f>'Page 2'!A22</f>
        <v>10</v>
      </c>
      <c r="B22" s="20" t="str">
        <f>'Page 2'!B22</f>
        <v>Pinnacle West</v>
      </c>
      <c r="C22" s="29">
        <f>'Page 2'!D22</f>
        <v>1.91</v>
      </c>
      <c r="D22" s="30">
        <f>'Backup2-DO NOT PRINT'!L13</f>
        <v>2.15</v>
      </c>
      <c r="E22" s="30">
        <f t="shared" si="1"/>
        <v>0.08</v>
      </c>
      <c r="F22" s="29">
        <f>'Backup1-DO NOT PRINT'!H15</f>
        <v>-39.23833333333334</v>
      </c>
      <c r="G22" s="30">
        <f>'Backup1-DO NOT PRINT'!I15</f>
        <v>1.91</v>
      </c>
      <c r="H22" s="30">
        <f>'Backup1-DO NOT PRINT'!J15</f>
        <v>1.99</v>
      </c>
      <c r="I22" s="30">
        <f>'Backup1-DO NOT PRINT'!K15</f>
        <v>2.07</v>
      </c>
      <c r="J22" s="30">
        <f>'Backup1-DO NOT PRINT'!L15</f>
        <v>2.15</v>
      </c>
      <c r="K22" s="30">
        <f>'Backup1-DO NOT PRINT'!M15</f>
        <v>2.2919</v>
      </c>
      <c r="L22" s="199">
        <f>'Backup1-DO NOT PRINT'!$M$3</f>
        <v>0.06600000000000003</v>
      </c>
      <c r="M22" s="84">
        <f>'Backup1-DO NOT PRINT'!G15</f>
        <v>0.11142394684117662</v>
      </c>
      <c r="O22" s="153"/>
    </row>
    <row r="23" spans="1:15" ht="15">
      <c r="A23" s="33">
        <f>'Page 2'!A23</f>
        <v>11</v>
      </c>
      <c r="B23" s="20" t="str">
        <f>'Page 2'!B23</f>
        <v>Progress Energy</v>
      </c>
      <c r="C23" s="29">
        <f>'Page 2'!D23</f>
        <v>2.38</v>
      </c>
      <c r="D23" s="30">
        <f>'Backup2-DO NOT PRINT'!L14</f>
        <v>2.5</v>
      </c>
      <c r="E23" s="30">
        <f t="shared" si="1"/>
        <v>0.040000000000000036</v>
      </c>
      <c r="F23" s="29">
        <f>'Backup1-DO NOT PRINT'!H16</f>
        <v>-43.336666666666666</v>
      </c>
      <c r="G23" s="30">
        <f>'Backup1-DO NOT PRINT'!I16</f>
        <v>2.38</v>
      </c>
      <c r="H23" s="30">
        <f>'Backup1-DO NOT PRINT'!J16</f>
        <v>2.42</v>
      </c>
      <c r="I23" s="30">
        <f>'Backup1-DO NOT PRINT'!K16</f>
        <v>2.46</v>
      </c>
      <c r="J23" s="30">
        <f>'Backup1-DO NOT PRINT'!L16</f>
        <v>2.5</v>
      </c>
      <c r="K23" s="30">
        <f>'Backup1-DO NOT PRINT'!M16</f>
        <v>2.665</v>
      </c>
      <c r="L23" s="199">
        <f>'Backup1-DO NOT PRINT'!$M$3</f>
        <v>0.06600000000000003</v>
      </c>
      <c r="M23" s="84">
        <f>'Backup1-DO NOT PRINT'!G16</f>
        <v>0.11416422566794955</v>
      </c>
      <c r="O23" s="153"/>
    </row>
    <row r="24" spans="1:15" ht="15">
      <c r="A24" s="33">
        <f>'Page 2'!A24</f>
        <v>12</v>
      </c>
      <c r="B24" s="20" t="str">
        <f>'Page 2'!B24</f>
        <v>SCANA Corp.</v>
      </c>
      <c r="C24" s="29">
        <f>'Page 2'!D24</f>
        <v>1.54</v>
      </c>
      <c r="D24" s="30">
        <f>'Backup2-DO NOT PRINT'!L15</f>
        <v>1.78</v>
      </c>
      <c r="E24" s="30">
        <f t="shared" si="1"/>
        <v>0.08</v>
      </c>
      <c r="F24" s="29">
        <f>'Backup1-DO NOT PRINT'!H17</f>
        <v>-34.958333333333336</v>
      </c>
      <c r="G24" s="30">
        <f>'Backup1-DO NOT PRINT'!I17</f>
        <v>1.54</v>
      </c>
      <c r="H24" s="30">
        <f>'Backup1-DO NOT PRINT'!J17</f>
        <v>1.62</v>
      </c>
      <c r="I24" s="30">
        <f>'Backup1-DO NOT PRINT'!K17</f>
        <v>1.7000000000000002</v>
      </c>
      <c r="J24" s="30">
        <f>'Backup1-DO NOT PRINT'!L17</f>
        <v>1.78</v>
      </c>
      <c r="K24" s="30">
        <f>'Backup1-DO NOT PRINT'!M17</f>
        <v>1.89748</v>
      </c>
      <c r="L24" s="199">
        <f>'Backup1-DO NOT PRINT'!$M$3</f>
        <v>0.06600000000000003</v>
      </c>
      <c r="M24" s="84">
        <f>'Backup1-DO NOT PRINT'!G17</f>
        <v>0.10806294628194288</v>
      </c>
      <c r="O24" s="153"/>
    </row>
    <row r="25" spans="1:15" ht="15">
      <c r="A25" s="33">
        <f>'Page 2'!A25</f>
        <v>13</v>
      </c>
      <c r="B25" s="20" t="str">
        <f>'Page 2'!B25</f>
        <v>Sempra Energy</v>
      </c>
      <c r="C25" s="29">
        <f>'Page 2'!D25</f>
        <v>1</v>
      </c>
      <c r="D25" s="30">
        <f>'Backup2-DO NOT PRINT'!L16</f>
        <v>1</v>
      </c>
      <c r="E25" s="30">
        <f t="shared" si="1"/>
        <v>0</v>
      </c>
      <c r="F25" s="29">
        <f>'Backup1-DO NOT PRINT'!H18</f>
        <v>-32.585</v>
      </c>
      <c r="G25" s="30">
        <f>'Backup1-DO NOT PRINT'!I18</f>
        <v>1</v>
      </c>
      <c r="H25" s="30">
        <f>'Backup1-DO NOT PRINT'!J18</f>
        <v>1</v>
      </c>
      <c r="I25" s="30">
        <f>'Backup1-DO NOT PRINT'!K18</f>
        <v>1</v>
      </c>
      <c r="J25" s="30">
        <f>'Backup1-DO NOT PRINT'!L18</f>
        <v>1</v>
      </c>
      <c r="K25" s="30">
        <f>'Backup1-DO NOT PRINT'!M18</f>
        <v>1.066</v>
      </c>
      <c r="L25" s="199">
        <f>'Backup1-DO NOT PRINT'!$M$3</f>
        <v>0.06600000000000003</v>
      </c>
      <c r="M25" s="84">
        <f>'Backup1-DO NOT PRINT'!G18</f>
        <v>0.0907598953737035</v>
      </c>
      <c r="O25" s="153"/>
    </row>
    <row r="26" spans="1:15" ht="15">
      <c r="A26" s="33">
        <f>'Page 2'!A26</f>
        <v>14</v>
      </c>
      <c r="B26" s="20" t="str">
        <f>'Page 2'!B26</f>
        <v>Southern Co.</v>
      </c>
      <c r="C26" s="29">
        <f>'Page 2'!D26</f>
        <v>1.46</v>
      </c>
      <c r="D26" s="30">
        <f>'Backup2-DO NOT PRINT'!L17</f>
        <v>1.62</v>
      </c>
      <c r="E26" s="30">
        <f t="shared" si="1"/>
        <v>0.05333333333333338</v>
      </c>
      <c r="F26" s="29">
        <f>'Backup1-DO NOT PRINT'!H19</f>
        <v>-28.97333333333333</v>
      </c>
      <c r="G26" s="30">
        <f>'Backup1-DO NOT PRINT'!I19</f>
        <v>1.46</v>
      </c>
      <c r="H26" s="30">
        <f>'Backup1-DO NOT PRINT'!J19</f>
        <v>1.5133333333333334</v>
      </c>
      <c r="I26" s="30">
        <f>'Backup1-DO NOT PRINT'!K19</f>
        <v>1.5666666666666669</v>
      </c>
      <c r="J26" s="30">
        <f>'Backup1-DO NOT PRINT'!L19</f>
        <v>1.62</v>
      </c>
      <c r="K26" s="30">
        <f>'Backup1-DO NOT PRINT'!M19</f>
        <v>1.7269200000000002</v>
      </c>
      <c r="L26" s="199">
        <f>'Backup1-DO NOT PRINT'!$M$3</f>
        <v>0.06600000000000003</v>
      </c>
      <c r="M26" s="84">
        <f>'Backup1-DO NOT PRINT'!G19</f>
        <v>0.11242559186308475</v>
      </c>
      <c r="O26" s="153"/>
    </row>
    <row r="27" spans="1:15" ht="15">
      <c r="A27" s="33">
        <f>'Page 2'!A27</f>
        <v>15</v>
      </c>
      <c r="B27" s="20" t="str">
        <f>'Page 2'!B27</f>
        <v>Vectren Corp.</v>
      </c>
      <c r="C27" s="29">
        <f>'Page 2'!D27</f>
        <v>1.19</v>
      </c>
      <c r="D27" s="30">
        <f>'Backup2-DO NOT PRINT'!L18</f>
        <v>1.31</v>
      </c>
      <c r="E27" s="30">
        <f t="shared" si="1"/>
        <v>0.040000000000000036</v>
      </c>
      <c r="F27" s="29">
        <f>'Backup1-DO NOT PRINT'!H20</f>
        <v>-24.243333333333336</v>
      </c>
      <c r="G27" s="30">
        <f>'Backup1-DO NOT PRINT'!I20</f>
        <v>1.19</v>
      </c>
      <c r="H27" s="30">
        <f>'Backup1-DO NOT PRINT'!J20</f>
        <v>1.23</v>
      </c>
      <c r="I27" s="30">
        <f>'Backup1-DO NOT PRINT'!K20</f>
        <v>1.27</v>
      </c>
      <c r="J27" s="30">
        <f>'Backup1-DO NOT PRINT'!L20</f>
        <v>1.31</v>
      </c>
      <c r="K27" s="30">
        <f>'Backup1-DO NOT PRINT'!M20</f>
        <v>1.39646</v>
      </c>
      <c r="L27" s="199">
        <f>'Backup1-DO NOT PRINT'!$M$3</f>
        <v>0.06600000000000003</v>
      </c>
      <c r="M27" s="84">
        <f>'Backup1-DO NOT PRINT'!G20</f>
        <v>0.11086761487202947</v>
      </c>
      <c r="O27" s="153"/>
    </row>
    <row r="28" spans="1:15" ht="15">
      <c r="A28" s="33">
        <f>'Page 2'!A28</f>
        <v>16</v>
      </c>
      <c r="B28" s="20" t="str">
        <f>'Page 2'!B28</f>
        <v>Wisconsin Energy</v>
      </c>
      <c r="C28" s="29">
        <f>'Page 2'!D28</f>
        <v>0.87</v>
      </c>
      <c r="D28" s="30">
        <f>'Backup2-DO NOT PRINT'!L19</f>
        <v>1</v>
      </c>
      <c r="E28" s="30">
        <f>(D28-C28)/3</f>
        <v>0.043333333333333335</v>
      </c>
      <c r="F28" s="29">
        <f>'Backup1-DO NOT PRINT'!H21</f>
        <v>-31.453333333333333</v>
      </c>
      <c r="G28" s="30">
        <f>'Backup1-DO NOT PRINT'!I21</f>
        <v>0.87</v>
      </c>
      <c r="H28" s="30">
        <f>'Backup1-DO NOT PRINT'!J21</f>
        <v>0.9133333333333333</v>
      </c>
      <c r="I28" s="30">
        <f>'Backup1-DO NOT PRINT'!K21</f>
        <v>0.9566666666666667</v>
      </c>
      <c r="J28" s="30">
        <f>'Backup1-DO NOT PRINT'!L21</f>
        <v>1</v>
      </c>
      <c r="K28" s="30">
        <f>'Backup1-DO NOT PRINT'!M21</f>
        <v>1.066</v>
      </c>
      <c r="L28" s="199">
        <f>'Backup1-DO NOT PRINT'!$M$3</f>
        <v>0.06600000000000003</v>
      </c>
      <c r="M28" s="84">
        <f>'Backup1-DO NOT PRINT'!G21</f>
        <v>0.09156291582919518</v>
      </c>
      <c r="O28" s="153"/>
    </row>
    <row r="29" spans="1:15" ht="15">
      <c r="A29" s="33">
        <f>'Page 2'!A29</f>
        <v>17</v>
      </c>
      <c r="B29" s="20" t="str">
        <f>'Page 2'!B29</f>
        <v>Xcel Energy Inc.</v>
      </c>
      <c r="C29" s="29">
        <f>'Page 2'!D29</f>
        <v>0.81</v>
      </c>
      <c r="D29" s="30">
        <f>'Backup2-DO NOT PRINT'!L20</f>
        <v>0.95</v>
      </c>
      <c r="E29" s="30">
        <f>(D29-C29)/3</f>
        <v>0.046666666666666634</v>
      </c>
      <c r="F29" s="29">
        <f>'Backup1-DO NOT PRINT'!H22</f>
        <v>-16.781666666666666</v>
      </c>
      <c r="G29" s="30">
        <f>'Backup1-DO NOT PRINT'!I22</f>
        <v>0.81</v>
      </c>
      <c r="H29" s="30">
        <f>'Backup1-DO NOT PRINT'!J22</f>
        <v>0.8566666666666667</v>
      </c>
      <c r="I29" s="30">
        <f>'Backup1-DO NOT PRINT'!K22</f>
        <v>0.9033333333333333</v>
      </c>
      <c r="J29" s="30">
        <f>'Backup1-DO NOT PRINT'!L22</f>
        <v>0.95</v>
      </c>
      <c r="K29" s="30">
        <f>'Backup1-DO NOT PRINT'!M22</f>
        <v>1.0127</v>
      </c>
      <c r="L29" s="199">
        <f>'Backup1-DO NOT PRINT'!$M$3</f>
        <v>0.06600000000000003</v>
      </c>
      <c r="M29" s="84">
        <f>'Backup1-DO NOT PRINT'!G22</f>
        <v>0.11279361662996734</v>
      </c>
      <c r="O29" s="153"/>
    </row>
    <row r="30" spans="1:15" ht="14.25" customHeight="1">
      <c r="A30" s="61"/>
      <c r="B30" s="62"/>
      <c r="C30" s="63"/>
      <c r="D30" s="64"/>
      <c r="E30" s="64"/>
      <c r="F30" s="63"/>
      <c r="G30" s="64"/>
      <c r="H30" s="64"/>
      <c r="I30" s="64"/>
      <c r="J30" s="64"/>
      <c r="K30" s="64"/>
      <c r="L30" s="64"/>
      <c r="M30" s="57"/>
      <c r="O30" s="153"/>
    </row>
    <row r="31" spans="1:13" ht="15">
      <c r="A31" s="65"/>
      <c r="B31" s="66" t="s">
        <v>1</v>
      </c>
      <c r="C31" s="52"/>
      <c r="D31" s="149"/>
      <c r="E31" s="36"/>
      <c r="F31" s="36"/>
      <c r="G31" s="37"/>
      <c r="H31" s="37"/>
      <c r="I31" s="37"/>
      <c r="J31" s="37"/>
      <c r="K31" s="37"/>
      <c r="L31" s="37"/>
      <c r="M31" s="85">
        <f>AVERAGEA(M13:M30)</f>
        <v>0.10725179787838526</v>
      </c>
    </row>
    <row r="32" spans="1:13" ht="15.75" thickBot="1">
      <c r="A32" s="67"/>
      <c r="B32" s="68" t="s">
        <v>2</v>
      </c>
      <c r="C32" s="69"/>
      <c r="D32" s="69"/>
      <c r="E32" s="43"/>
      <c r="F32" s="45"/>
      <c r="G32" s="43"/>
      <c r="H32" s="43"/>
      <c r="I32" s="43"/>
      <c r="J32" s="43"/>
      <c r="K32" s="43"/>
      <c r="L32" s="43"/>
      <c r="M32" s="86">
        <f>MEDIAN(M13:M30)</f>
        <v>0.1092486383125684</v>
      </c>
    </row>
    <row r="33" spans="1:13" ht="15.75" thickTop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ht="15">
      <c r="A34" s="82" t="s">
        <v>257</v>
      </c>
    </row>
    <row r="35" ht="15">
      <c r="A35" s="6"/>
    </row>
    <row r="36" ht="15">
      <c r="A36" s="6" t="s">
        <v>54</v>
      </c>
    </row>
  </sheetData>
  <mergeCells count="4">
    <mergeCell ref="A1:M1"/>
    <mergeCell ref="A2:M2"/>
    <mergeCell ref="A3:M3"/>
    <mergeCell ref="A4:M4"/>
  </mergeCells>
  <printOptions horizontalCentered="1"/>
  <pageMargins left="0.5" right="0.75" top="1" bottom="0.5" header="0.5" footer="0.5"/>
  <pageSetup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 transitionEvaluation="1"/>
  <dimension ref="A1:P75"/>
  <sheetViews>
    <sheetView showGridLines="0" tabSelected="1" defaultGridColor="0" zoomScale="80" zoomScaleNormal="80" colorId="22" workbookViewId="0" topLeftCell="A1">
      <selection activeCell="A1" sqref="A1:L1"/>
    </sheetView>
  </sheetViews>
  <sheetFormatPr defaultColWidth="9.77734375" defaultRowHeight="15"/>
  <cols>
    <col min="1" max="16384" width="9.77734375" style="1" customWidth="1"/>
  </cols>
  <sheetData>
    <row r="1" spans="1:12" ht="20.25">
      <c r="A1" s="219" t="str">
        <f>'Page 1'!A1</f>
        <v>PacifiCorp Utah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4" ht="18">
      <c r="A2" s="218" t="str">
        <f>'Page 1'!A2</f>
        <v>Discounted Cash Flow Analysis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N2" s="101"/>
    </row>
    <row r="3" spans="1:16" ht="18">
      <c r="A3" s="5" t="s">
        <v>37</v>
      </c>
      <c r="B3" s="16"/>
      <c r="C3" s="16"/>
      <c r="D3" s="16"/>
      <c r="E3" s="16"/>
      <c r="F3" s="71"/>
      <c r="G3" s="71"/>
      <c r="H3" s="71"/>
      <c r="I3" s="71"/>
      <c r="J3" s="4"/>
      <c r="K3" s="71"/>
      <c r="L3" s="71"/>
      <c r="M3"/>
      <c r="N3"/>
      <c r="O3" s="28"/>
      <c r="P3" s="28"/>
    </row>
    <row r="4" spans="1:16" ht="15">
      <c r="A4" s="7"/>
      <c r="B4" s="6"/>
      <c r="C4" s="6"/>
      <c r="D4" s="6"/>
      <c r="E4" s="6"/>
      <c r="F4" s="28"/>
      <c r="G4" s="28"/>
      <c r="H4" s="28"/>
      <c r="I4" s="28"/>
      <c r="J4" s="7"/>
      <c r="K4" s="28"/>
      <c r="L4" s="28"/>
      <c r="M4" s="28"/>
      <c r="N4" s="28"/>
      <c r="O4" s="28"/>
      <c r="P4" s="28"/>
    </row>
    <row r="5" spans="1:16" ht="15">
      <c r="A5" s="7"/>
      <c r="B5" s="6"/>
      <c r="C5" s="6"/>
      <c r="D5" s="6"/>
      <c r="E5" s="6"/>
      <c r="F5" s="28"/>
      <c r="G5" s="28"/>
      <c r="H5" s="28"/>
      <c r="I5" s="28"/>
      <c r="J5" s="7"/>
      <c r="K5" s="28"/>
      <c r="L5" s="28"/>
      <c r="M5" s="28"/>
      <c r="N5" s="28"/>
      <c r="O5" s="28"/>
      <c r="P5" s="28"/>
    </row>
    <row r="6" spans="1:16" ht="15">
      <c r="A6" s="100" t="s">
        <v>305</v>
      </c>
      <c r="B6" s="6"/>
      <c r="C6" s="6"/>
      <c r="D6" s="6"/>
      <c r="E6" s="6"/>
      <c r="F6" s="28"/>
      <c r="G6" s="7"/>
      <c r="H6" s="100" t="s">
        <v>282</v>
      </c>
      <c r="I6" s="6"/>
      <c r="J6" s="6"/>
      <c r="K6" s="28"/>
      <c r="L6" s="28"/>
      <c r="M6" s="28"/>
      <c r="N6" s="28"/>
      <c r="O6" s="28"/>
      <c r="P6" s="28"/>
    </row>
    <row r="7" spans="1:16" ht="15">
      <c r="A7" s="6"/>
      <c r="B7" s="6"/>
      <c r="C7" s="6"/>
      <c r="D7" s="6"/>
      <c r="E7" s="6"/>
      <c r="F7" s="28"/>
      <c r="G7" s="7"/>
      <c r="H7" s="6"/>
      <c r="I7" s="6"/>
      <c r="J7" s="7"/>
      <c r="K7" s="28"/>
      <c r="L7" s="28"/>
      <c r="M7" s="28"/>
      <c r="N7" s="28"/>
      <c r="O7" s="28"/>
      <c r="P7" s="28"/>
    </row>
    <row r="8" spans="1:16" ht="15">
      <c r="A8" s="100" t="s">
        <v>277</v>
      </c>
      <c r="B8" s="6"/>
      <c r="C8" s="6"/>
      <c r="D8" s="6"/>
      <c r="E8" s="6"/>
      <c r="F8" s="28"/>
      <c r="G8" s="7"/>
      <c r="H8" s="100" t="s">
        <v>283</v>
      </c>
      <c r="I8" s="6"/>
      <c r="J8" s="7"/>
      <c r="K8" s="28"/>
      <c r="L8" s="28"/>
      <c r="M8" s="28"/>
      <c r="N8" s="28"/>
      <c r="O8" s="28"/>
      <c r="P8" s="28"/>
    </row>
    <row r="9" spans="1:16" ht="15">
      <c r="A9" s="6"/>
      <c r="B9" s="6"/>
      <c r="C9" s="6"/>
      <c r="D9" s="6"/>
      <c r="E9" s="6"/>
      <c r="F9" s="28"/>
      <c r="G9" s="7"/>
      <c r="H9" s="100" t="s">
        <v>213</v>
      </c>
      <c r="I9" s="6"/>
      <c r="J9" s="7"/>
      <c r="K9" s="28"/>
      <c r="L9" s="28"/>
      <c r="M9" s="28"/>
      <c r="N9" s="28"/>
      <c r="O9" s="28"/>
      <c r="P9" s="28"/>
    </row>
    <row r="10" spans="1:16" ht="15">
      <c r="A10" s="100" t="s">
        <v>38</v>
      </c>
      <c r="B10" s="6"/>
      <c r="C10" s="6"/>
      <c r="D10" s="6"/>
      <c r="E10" s="6"/>
      <c r="F10" s="28"/>
      <c r="G10" s="7"/>
      <c r="I10" s="6"/>
      <c r="J10" s="7"/>
      <c r="K10" s="28"/>
      <c r="L10" s="28"/>
      <c r="M10" s="28"/>
      <c r="N10" s="28"/>
      <c r="O10" s="28"/>
      <c r="P10" s="28"/>
    </row>
    <row r="11" spans="1:16" ht="15">
      <c r="A11" s="6"/>
      <c r="B11" s="6"/>
      <c r="C11" s="6"/>
      <c r="D11" s="6"/>
      <c r="E11" s="6"/>
      <c r="F11" s="28"/>
      <c r="G11" s="7"/>
      <c r="H11" s="6" t="s">
        <v>284</v>
      </c>
      <c r="I11" s="6"/>
      <c r="J11" s="7"/>
      <c r="K11" s="28"/>
      <c r="L11" s="28"/>
      <c r="M11" s="28"/>
      <c r="N11" s="28"/>
      <c r="O11" s="28"/>
      <c r="P11" s="28"/>
    </row>
    <row r="12" spans="1:16" ht="15">
      <c r="A12" s="100" t="s">
        <v>258</v>
      </c>
      <c r="B12" s="6"/>
      <c r="C12" s="6"/>
      <c r="D12" s="6"/>
      <c r="E12" s="6"/>
      <c r="F12" s="28"/>
      <c r="G12" s="7"/>
      <c r="I12" s="6"/>
      <c r="J12" s="7"/>
      <c r="K12" s="28"/>
      <c r="L12" s="28"/>
      <c r="M12" s="28"/>
      <c r="N12" s="28"/>
      <c r="O12" s="28"/>
      <c r="P12" s="28"/>
    </row>
    <row r="13" spans="1:16" ht="15">
      <c r="A13" s="6"/>
      <c r="B13" s="6"/>
      <c r="C13" s="6"/>
      <c r="D13" s="6"/>
      <c r="E13" s="6"/>
      <c r="F13" s="28"/>
      <c r="G13" s="7"/>
      <c r="H13" s="6" t="s">
        <v>286</v>
      </c>
      <c r="I13" s="6"/>
      <c r="J13" s="7"/>
      <c r="K13" s="28"/>
      <c r="L13" s="28"/>
      <c r="M13" s="28"/>
      <c r="N13" s="28"/>
      <c r="O13" s="28"/>
      <c r="P13" s="28"/>
    </row>
    <row r="14" spans="1:16" ht="15">
      <c r="A14" s="100" t="s">
        <v>259</v>
      </c>
      <c r="B14" s="6"/>
      <c r="C14" s="6"/>
      <c r="D14" s="6"/>
      <c r="E14" s="6"/>
      <c r="F14" s="28"/>
      <c r="G14" s="7"/>
      <c r="H14" s="6"/>
      <c r="I14" s="6"/>
      <c r="J14" s="7"/>
      <c r="K14" s="28"/>
      <c r="L14" s="28"/>
      <c r="M14" s="28"/>
      <c r="N14" s="28"/>
      <c r="O14" s="28"/>
      <c r="P14" s="28"/>
    </row>
    <row r="15" spans="1:16" ht="15">
      <c r="A15" s="6"/>
      <c r="B15" s="6"/>
      <c r="C15" s="6"/>
      <c r="D15" s="6"/>
      <c r="E15" s="6"/>
      <c r="F15" s="28"/>
      <c r="G15" s="7"/>
      <c r="H15" s="6" t="s">
        <v>290</v>
      </c>
      <c r="I15" s="6"/>
      <c r="J15" s="7"/>
      <c r="K15" s="28"/>
      <c r="L15" s="28"/>
      <c r="M15" s="28"/>
      <c r="N15" s="28"/>
      <c r="O15" s="28"/>
      <c r="P15" s="28"/>
    </row>
    <row r="16" spans="1:16" ht="15">
      <c r="A16" s="100" t="s">
        <v>39</v>
      </c>
      <c r="B16" s="6"/>
      <c r="C16" s="6"/>
      <c r="D16" s="6"/>
      <c r="E16" s="6"/>
      <c r="F16" s="28"/>
      <c r="G16" s="7"/>
      <c r="H16" s="100"/>
      <c r="I16" s="6"/>
      <c r="J16" s="7"/>
      <c r="K16" s="28"/>
      <c r="L16" s="28"/>
      <c r="M16" s="28"/>
      <c r="N16" s="28"/>
      <c r="O16" s="28"/>
      <c r="P16" s="28"/>
    </row>
    <row r="17" spans="1:16" ht="15">
      <c r="A17" s="6"/>
      <c r="B17" s="6"/>
      <c r="C17" s="6"/>
      <c r="D17" s="6"/>
      <c r="E17" s="6"/>
      <c r="F17" s="28"/>
      <c r="G17" s="7"/>
      <c r="H17" s="100" t="s">
        <v>291</v>
      </c>
      <c r="I17" s="6"/>
      <c r="J17" s="7"/>
      <c r="K17" s="28"/>
      <c r="L17" s="28"/>
      <c r="M17" s="28"/>
      <c r="N17" s="28"/>
      <c r="O17" s="28"/>
      <c r="P17" s="28"/>
    </row>
    <row r="18" spans="1:16" ht="15">
      <c r="A18" s="100" t="s">
        <v>260</v>
      </c>
      <c r="B18" s="6"/>
      <c r="C18" s="6"/>
      <c r="D18" s="6"/>
      <c r="E18" s="6"/>
      <c r="F18" s="28"/>
      <c r="G18" s="7"/>
      <c r="H18" s="100"/>
      <c r="I18" s="6"/>
      <c r="J18" s="7"/>
      <c r="K18" s="28"/>
      <c r="L18" s="28"/>
      <c r="M18" s="28"/>
      <c r="N18" s="28"/>
      <c r="O18" s="28"/>
      <c r="P18" s="28"/>
    </row>
    <row r="19" spans="1:16" ht="15">
      <c r="A19" s="6"/>
      <c r="B19" s="6"/>
      <c r="C19" s="6"/>
      <c r="D19" s="6"/>
      <c r="E19" s="6"/>
      <c r="F19" s="28"/>
      <c r="G19" s="7"/>
      <c r="H19" s="6" t="s">
        <v>287</v>
      </c>
      <c r="I19" s="6"/>
      <c r="J19" s="7"/>
      <c r="K19" s="28"/>
      <c r="L19" s="28"/>
      <c r="M19" s="28"/>
      <c r="N19" s="28"/>
      <c r="O19" s="28"/>
      <c r="P19" s="28"/>
    </row>
    <row r="20" spans="1:16" ht="15">
      <c r="A20" s="100" t="s">
        <v>40</v>
      </c>
      <c r="B20" s="6"/>
      <c r="C20" s="6"/>
      <c r="D20" s="6"/>
      <c r="E20" s="6"/>
      <c r="F20" s="28"/>
      <c r="G20" s="7"/>
      <c r="H20" s="6"/>
      <c r="I20" s="6"/>
      <c r="J20" s="7"/>
      <c r="K20" s="28"/>
      <c r="L20" s="28"/>
      <c r="M20" s="28"/>
      <c r="N20" s="28"/>
      <c r="O20" s="28"/>
      <c r="P20" s="28"/>
    </row>
    <row r="21" spans="1:16" ht="15">
      <c r="A21" s="6"/>
      <c r="B21" s="6"/>
      <c r="C21" s="6"/>
      <c r="D21" s="6"/>
      <c r="E21" s="6"/>
      <c r="F21" s="28"/>
      <c r="G21" s="7"/>
      <c r="H21" s="6" t="s">
        <v>292</v>
      </c>
      <c r="I21" s="6"/>
      <c r="J21" s="7"/>
      <c r="K21" s="28"/>
      <c r="L21" s="28"/>
      <c r="M21" s="28"/>
      <c r="N21" s="28"/>
      <c r="O21" s="28"/>
      <c r="P21" s="28"/>
    </row>
    <row r="22" spans="1:16" ht="15">
      <c r="A22" s="100" t="s">
        <v>41</v>
      </c>
      <c r="B22" s="6"/>
      <c r="C22" s="6"/>
      <c r="D22" s="6"/>
      <c r="E22" s="6"/>
      <c r="F22" s="28"/>
      <c r="G22" s="7"/>
      <c r="H22" s="100"/>
      <c r="I22" s="6"/>
      <c r="J22" s="7"/>
      <c r="K22" s="28"/>
      <c r="L22" s="28"/>
      <c r="M22" s="28"/>
      <c r="N22" s="28"/>
      <c r="O22" s="28"/>
      <c r="P22" s="28"/>
    </row>
    <row r="23" spans="1:16" ht="15">
      <c r="A23" s="6"/>
      <c r="B23" s="6"/>
      <c r="C23" s="6"/>
      <c r="D23" s="6"/>
      <c r="E23" s="6"/>
      <c r="F23" s="28"/>
      <c r="G23" s="7"/>
      <c r="H23" s="100" t="s">
        <v>293</v>
      </c>
      <c r="I23" s="6"/>
      <c r="J23" s="7"/>
      <c r="K23" s="28"/>
      <c r="L23" s="28"/>
      <c r="M23" s="28"/>
      <c r="N23" s="28"/>
      <c r="O23" s="28"/>
      <c r="P23" s="28"/>
    </row>
    <row r="24" spans="1:16" ht="15">
      <c r="A24" s="100" t="s">
        <v>244</v>
      </c>
      <c r="B24" s="6"/>
      <c r="C24" s="6"/>
      <c r="D24" s="6"/>
      <c r="E24" s="6"/>
      <c r="F24" s="28"/>
      <c r="G24" s="7"/>
      <c r="H24" s="6"/>
      <c r="I24" s="6"/>
      <c r="J24" s="7"/>
      <c r="K24" s="28"/>
      <c r="L24" s="28"/>
      <c r="M24" s="28"/>
      <c r="N24" s="28"/>
      <c r="O24" s="28"/>
      <c r="P24" s="28"/>
    </row>
    <row r="25" spans="1:16" ht="15">
      <c r="A25" s="100" t="s">
        <v>245</v>
      </c>
      <c r="B25" s="6"/>
      <c r="C25" s="6"/>
      <c r="D25" s="6"/>
      <c r="E25" s="6"/>
      <c r="F25" s="28"/>
      <c r="G25" s="7"/>
      <c r="H25" s="100" t="s">
        <v>294</v>
      </c>
      <c r="I25" s="6"/>
      <c r="J25" s="7"/>
      <c r="K25" s="28"/>
      <c r="L25" s="28"/>
      <c r="M25" s="28"/>
      <c r="N25" s="28"/>
      <c r="O25" s="28"/>
      <c r="P25" s="28"/>
    </row>
    <row r="26" spans="1:16" ht="15">
      <c r="A26" s="6"/>
      <c r="B26" s="6"/>
      <c r="C26" s="6"/>
      <c r="D26" s="6"/>
      <c r="E26" s="6"/>
      <c r="F26" s="6"/>
      <c r="G26" s="7"/>
      <c r="H26" s="100"/>
      <c r="I26" s="6"/>
      <c r="J26" s="7"/>
      <c r="K26" s="28"/>
      <c r="L26" s="28"/>
      <c r="M26" s="28"/>
      <c r="N26" s="28"/>
      <c r="O26" s="28"/>
      <c r="P26" s="28"/>
    </row>
    <row r="27" spans="1:16" ht="15">
      <c r="A27" s="100" t="s">
        <v>261</v>
      </c>
      <c r="B27" s="6"/>
      <c r="C27" s="6"/>
      <c r="D27" s="6"/>
      <c r="E27" s="6"/>
      <c r="F27" s="6"/>
      <c r="G27" s="7"/>
      <c r="H27" s="100" t="s">
        <v>295</v>
      </c>
      <c r="I27" s="6"/>
      <c r="J27" s="7"/>
      <c r="K27" s="28"/>
      <c r="L27" s="28"/>
      <c r="M27" s="28"/>
      <c r="N27" s="28"/>
      <c r="O27" s="28"/>
      <c r="P27" s="28"/>
    </row>
    <row r="28" spans="1:16" ht="15">
      <c r="A28" s="100" t="s">
        <v>42</v>
      </c>
      <c r="B28" s="6"/>
      <c r="C28" s="6"/>
      <c r="D28" s="6"/>
      <c r="E28" s="6"/>
      <c r="F28" s="6"/>
      <c r="G28" s="7"/>
      <c r="H28" s="6"/>
      <c r="I28" s="6"/>
      <c r="J28" s="7"/>
      <c r="K28" s="28"/>
      <c r="L28" s="28"/>
      <c r="M28" s="28"/>
      <c r="N28" s="28"/>
      <c r="O28" s="28"/>
      <c r="P28" s="28"/>
    </row>
    <row r="29" spans="1:16" ht="15">
      <c r="A29" s="6"/>
      <c r="B29" s="6"/>
      <c r="C29" s="6"/>
      <c r="D29" s="6"/>
      <c r="E29" s="6"/>
      <c r="F29" s="6"/>
      <c r="G29" s="7"/>
      <c r="H29" s="100" t="s">
        <v>296</v>
      </c>
      <c r="I29" s="6"/>
      <c r="J29" s="7"/>
      <c r="K29" s="6"/>
      <c r="L29" s="6"/>
      <c r="M29" s="6"/>
      <c r="N29" s="6"/>
      <c r="O29" s="6"/>
      <c r="P29" s="6"/>
    </row>
    <row r="30" spans="1:16" ht="15">
      <c r="A30" s="1" t="s">
        <v>263</v>
      </c>
      <c r="D30" s="6"/>
      <c r="E30" s="6"/>
      <c r="F30" s="6"/>
      <c r="G30" s="7"/>
      <c r="H30" s="100" t="s">
        <v>297</v>
      </c>
      <c r="I30" s="6"/>
      <c r="J30" s="7"/>
      <c r="K30" s="6"/>
      <c r="L30" s="6"/>
      <c r="M30" s="6"/>
      <c r="N30" s="6"/>
      <c r="O30" s="6"/>
      <c r="P30" s="6"/>
    </row>
    <row r="31" spans="1:16" ht="15">
      <c r="A31" s="100" t="s">
        <v>262</v>
      </c>
      <c r="D31" s="6"/>
      <c r="E31" s="6"/>
      <c r="F31" s="6"/>
      <c r="G31" s="7"/>
      <c r="H31" s="100"/>
      <c r="I31" s="6"/>
      <c r="J31" s="7"/>
      <c r="K31" s="6"/>
      <c r="L31" s="6"/>
      <c r="M31" s="6"/>
      <c r="N31" s="6"/>
      <c r="O31" s="6"/>
      <c r="P31" s="6"/>
    </row>
    <row r="32" spans="2:16" ht="15">
      <c r="B32" s="6"/>
      <c r="C32" s="6"/>
      <c r="D32" s="6"/>
      <c r="E32" s="6"/>
      <c r="F32" s="6"/>
      <c r="G32" s="7"/>
      <c r="H32" s="6" t="s">
        <v>288</v>
      </c>
      <c r="I32" s="6"/>
      <c r="J32" s="7"/>
      <c r="K32" s="6"/>
      <c r="L32" s="6"/>
      <c r="M32" s="6"/>
      <c r="N32" s="6"/>
      <c r="O32" s="6"/>
      <c r="P32" s="6"/>
    </row>
    <row r="33" spans="1:16" ht="15">
      <c r="A33" s="100" t="s">
        <v>246</v>
      </c>
      <c r="B33" s="6"/>
      <c r="C33" s="6"/>
      <c r="D33" s="6"/>
      <c r="E33" s="6"/>
      <c r="F33" s="6"/>
      <c r="G33" s="7"/>
      <c r="H33" s="100" t="s">
        <v>213</v>
      </c>
      <c r="I33" s="6"/>
      <c r="J33" s="7"/>
      <c r="K33" s="6"/>
      <c r="L33" s="6"/>
      <c r="M33" s="6"/>
      <c r="N33" s="6"/>
      <c r="O33" s="6"/>
      <c r="P33" s="6"/>
    </row>
    <row r="34" spans="1:16" ht="15">
      <c r="A34" s="6"/>
      <c r="B34" s="6"/>
      <c r="C34" s="6"/>
      <c r="D34" s="6"/>
      <c r="E34" s="6"/>
      <c r="F34" s="6"/>
      <c r="G34" s="7"/>
      <c r="H34" s="100"/>
      <c r="I34" s="6"/>
      <c r="J34" s="7"/>
      <c r="K34" s="6"/>
      <c r="L34" s="6"/>
      <c r="M34" s="6"/>
      <c r="N34" s="6"/>
      <c r="O34" s="6"/>
      <c r="P34" s="6"/>
    </row>
    <row r="35" spans="1:16" ht="15">
      <c r="A35" s="100" t="s">
        <v>247</v>
      </c>
      <c r="B35" s="6"/>
      <c r="C35" s="6"/>
      <c r="D35" s="6"/>
      <c r="E35" s="6"/>
      <c r="F35" s="6"/>
      <c r="G35" s="7"/>
      <c r="H35" s="100" t="s">
        <v>289</v>
      </c>
      <c r="I35" s="6"/>
      <c r="J35" s="7"/>
      <c r="K35" s="6"/>
      <c r="L35" s="6"/>
      <c r="M35" s="6"/>
      <c r="N35" s="6"/>
      <c r="O35" s="6"/>
      <c r="P35" s="6"/>
    </row>
    <row r="36" spans="2:16" ht="15">
      <c r="B36" s="6"/>
      <c r="C36" s="6"/>
      <c r="D36" s="6"/>
      <c r="E36" s="6"/>
      <c r="F36" s="6"/>
      <c r="G36" s="7"/>
      <c r="H36" s="100" t="s">
        <v>298</v>
      </c>
      <c r="I36" s="6"/>
      <c r="J36" s="7"/>
      <c r="K36" s="6"/>
      <c r="L36" s="6"/>
      <c r="M36" s="6"/>
      <c r="N36" s="6"/>
      <c r="O36" s="6"/>
      <c r="P36" s="6"/>
    </row>
    <row r="37" spans="1:16" ht="15">
      <c r="A37" s="6" t="s">
        <v>280</v>
      </c>
      <c r="B37" s="6"/>
      <c r="C37" s="6"/>
      <c r="D37" s="6"/>
      <c r="E37" s="6"/>
      <c r="F37" s="6"/>
      <c r="G37" s="7"/>
      <c r="H37" s="100" t="s">
        <v>214</v>
      </c>
      <c r="I37" s="6"/>
      <c r="J37" s="7"/>
      <c r="K37" s="6"/>
      <c r="L37" s="6"/>
      <c r="M37" s="6"/>
      <c r="N37" s="6"/>
      <c r="O37" s="6"/>
      <c r="P37" s="6"/>
    </row>
    <row r="38" spans="1:16" ht="15">
      <c r="A38" s="6"/>
      <c r="B38" s="6"/>
      <c r="C38" s="6"/>
      <c r="D38" s="6"/>
      <c r="E38" s="6"/>
      <c r="F38" s="6"/>
      <c r="G38" s="7"/>
      <c r="H38" s="100" t="s">
        <v>299</v>
      </c>
      <c r="I38" s="7"/>
      <c r="J38" s="7"/>
      <c r="K38" s="6"/>
      <c r="L38" s="6"/>
      <c r="M38" s="6"/>
      <c r="N38" s="6"/>
      <c r="O38" s="6"/>
      <c r="P38" s="6"/>
    </row>
    <row r="39" spans="1:16" ht="15">
      <c r="A39" s="6" t="s">
        <v>281</v>
      </c>
      <c r="B39" s="6"/>
      <c r="C39" s="6"/>
      <c r="D39" s="6"/>
      <c r="E39" s="6"/>
      <c r="F39" s="6"/>
      <c r="G39" s="7"/>
      <c r="I39" s="6"/>
      <c r="J39" s="7"/>
      <c r="K39" s="6"/>
      <c r="L39" s="6"/>
      <c r="M39" s="6"/>
      <c r="N39" s="6"/>
      <c r="O39" s="6"/>
      <c r="P39" s="6"/>
    </row>
    <row r="40" spans="1:16" ht="15">
      <c r="A40" s="6"/>
      <c r="B40" s="6"/>
      <c r="C40" s="6"/>
      <c r="D40" s="6"/>
      <c r="E40" s="6"/>
      <c r="F40" s="6"/>
      <c r="G40" s="7"/>
      <c r="I40" s="6"/>
      <c r="J40" s="7"/>
      <c r="K40" s="6"/>
      <c r="L40" s="6"/>
      <c r="M40" s="6"/>
      <c r="N40" s="6"/>
      <c r="O40" s="6"/>
      <c r="P40" s="6"/>
    </row>
    <row r="41" spans="2:16" ht="15">
      <c r="B41" s="6"/>
      <c r="C41" s="6"/>
      <c r="D41" s="6"/>
      <c r="E41" s="6"/>
      <c r="F41" s="6"/>
      <c r="G41" s="7"/>
      <c r="I41" s="6"/>
      <c r="J41" s="7"/>
      <c r="K41" s="6"/>
      <c r="L41" s="6"/>
      <c r="M41" s="6"/>
      <c r="N41" s="6"/>
      <c r="O41" s="6"/>
      <c r="P41" s="6"/>
    </row>
    <row r="42" spans="2:16" ht="15">
      <c r="B42" s="6"/>
      <c r="C42" s="6"/>
      <c r="D42" s="6"/>
      <c r="E42" s="6"/>
      <c r="F42" s="6"/>
      <c r="G42" s="7"/>
      <c r="I42" s="6"/>
      <c r="J42" s="7"/>
      <c r="K42" s="6"/>
      <c r="L42" s="6"/>
      <c r="M42" s="6"/>
      <c r="N42" s="6"/>
      <c r="O42" s="6"/>
      <c r="P42" s="6"/>
    </row>
    <row r="43" spans="2:16" ht="15">
      <c r="B43" s="6"/>
      <c r="C43" s="6"/>
      <c r="D43" s="6"/>
      <c r="E43" s="6"/>
      <c r="F43" s="6"/>
      <c r="G43" s="7"/>
      <c r="I43" s="6"/>
      <c r="J43" s="7"/>
      <c r="K43" s="6"/>
      <c r="L43" s="6"/>
      <c r="M43" s="6"/>
      <c r="N43" s="6"/>
      <c r="O43" s="6"/>
      <c r="P43" s="6"/>
    </row>
    <row r="44" spans="2:16" ht="15">
      <c r="B44" s="6"/>
      <c r="C44" s="6"/>
      <c r="D44" s="6"/>
      <c r="E44" s="6"/>
      <c r="F44" s="6"/>
      <c r="G44" s="7"/>
      <c r="I44" s="6"/>
      <c r="J44" s="7"/>
      <c r="K44" s="6"/>
      <c r="L44" s="6"/>
      <c r="M44" s="6"/>
      <c r="N44" s="6"/>
      <c r="O44" s="6"/>
      <c r="P44" s="6"/>
    </row>
    <row r="45" spans="2:16" ht="15">
      <c r="B45" s="6"/>
      <c r="C45" s="6"/>
      <c r="D45" s="6"/>
      <c r="E45" s="6"/>
      <c r="F45" s="6"/>
      <c r="G45" s="7"/>
      <c r="I45" s="6"/>
      <c r="J45" s="7"/>
      <c r="K45" s="6"/>
      <c r="L45" s="6"/>
      <c r="M45" s="6"/>
      <c r="N45" s="6"/>
      <c r="O45" s="6"/>
      <c r="P45" s="6"/>
    </row>
    <row r="46" spans="2:16" ht="15">
      <c r="B46" s="6"/>
      <c r="C46" s="6"/>
      <c r="D46" s="6"/>
      <c r="E46" s="6"/>
      <c r="F46" s="6"/>
      <c r="G46" s="7"/>
      <c r="I46" s="6"/>
      <c r="J46" s="7"/>
      <c r="K46" s="6"/>
      <c r="L46" s="6"/>
      <c r="M46" s="6"/>
      <c r="N46" s="6"/>
      <c r="O46" s="6"/>
      <c r="P46" s="6"/>
    </row>
    <row r="47" spans="2:16" ht="15">
      <c r="B47" s="6"/>
      <c r="C47" s="6"/>
      <c r="D47" s="6"/>
      <c r="E47" s="6"/>
      <c r="F47" s="6"/>
      <c r="G47" s="7"/>
      <c r="I47" s="6"/>
      <c r="J47" s="7"/>
      <c r="K47" s="6"/>
      <c r="L47" s="6"/>
      <c r="M47" s="6"/>
      <c r="N47" s="6"/>
      <c r="O47" s="6"/>
      <c r="P47" s="6"/>
    </row>
    <row r="48" spans="4:16" ht="15">
      <c r="D48" s="6"/>
      <c r="E48" s="6"/>
      <c r="F48" s="6"/>
      <c r="G48" s="7"/>
      <c r="I48" s="6"/>
      <c r="J48" s="7"/>
      <c r="K48" s="6"/>
      <c r="L48" s="6"/>
      <c r="M48" s="6"/>
      <c r="N48" s="6"/>
      <c r="O48" s="6"/>
      <c r="P48" s="6"/>
    </row>
    <row r="49" spans="2:16" ht="15">
      <c r="B49" s="6"/>
      <c r="C49" s="6"/>
      <c r="D49" s="6"/>
      <c r="E49" s="6"/>
      <c r="F49" s="6"/>
      <c r="G49" s="7"/>
      <c r="I49" s="6"/>
      <c r="J49" s="6"/>
      <c r="K49" s="6"/>
      <c r="L49" s="6"/>
      <c r="M49" s="6"/>
      <c r="N49" s="6"/>
      <c r="O49" s="6"/>
      <c r="P49" s="6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100"/>
    </row>
    <row r="66" ht="15">
      <c r="A66" s="6"/>
    </row>
    <row r="67" ht="15">
      <c r="A67" s="100"/>
    </row>
    <row r="68" ht="15">
      <c r="A68" s="6"/>
    </row>
    <row r="69" ht="15">
      <c r="A69" s="6"/>
    </row>
    <row r="70" ht="15">
      <c r="A70" s="6"/>
    </row>
    <row r="71" ht="15">
      <c r="A71" s="100"/>
    </row>
    <row r="73" ht="15">
      <c r="A73" s="6"/>
    </row>
    <row r="75" ht="15">
      <c r="A75" s="6"/>
    </row>
  </sheetData>
  <mergeCells count="2">
    <mergeCell ref="A2:L2"/>
    <mergeCell ref="A1:L1"/>
  </mergeCells>
  <printOptions horizontalCentered="1"/>
  <pageMargins left="0.5" right="0.75" top="1" bottom="0.5" header="0.5" footer="0.5"/>
  <pageSetup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B27"/>
  <sheetViews>
    <sheetView workbookViewId="0" topLeftCell="A1">
      <selection activeCell="A1" sqref="A1"/>
    </sheetView>
  </sheetViews>
  <sheetFormatPr defaultColWidth="8.88671875" defaultRowHeight="15"/>
  <cols>
    <col min="1" max="1" width="7.10546875" style="134" customWidth="1"/>
    <col min="2" max="2" width="16.21484375" style="134" bestFit="1" customWidth="1"/>
    <col min="3" max="6" width="7.10546875" style="134" customWidth="1"/>
    <col min="7" max="157" width="8.4453125" style="134" customWidth="1"/>
    <col min="158" max="158" width="8.4453125" style="134" bestFit="1" customWidth="1"/>
    <col min="159" max="16384" width="7.10546875" style="134" customWidth="1"/>
  </cols>
  <sheetData>
    <row r="1" spans="1:7" ht="15.75">
      <c r="A1" s="162" t="s">
        <v>215</v>
      </c>
      <c r="F1"/>
      <c r="G1"/>
    </row>
    <row r="2" spans="1:13" ht="15.75">
      <c r="A2" s="163" t="s">
        <v>218</v>
      </c>
      <c r="F2"/>
      <c r="G2"/>
      <c r="M2" s="160" t="s">
        <v>217</v>
      </c>
    </row>
    <row r="3" spans="1:14" ht="15.75">
      <c r="A3" s="164"/>
      <c r="B3" s="138"/>
      <c r="C3" s="220" t="s">
        <v>216</v>
      </c>
      <c r="D3" s="220"/>
      <c r="E3" s="220"/>
      <c r="F3" s="143"/>
      <c r="M3" s="161">
        <f>'Page 2'!N31</f>
        <v>0.06600000000000003</v>
      </c>
      <c r="N3"/>
    </row>
    <row r="4" spans="1:158" ht="15">
      <c r="A4" s="138"/>
      <c r="B4" s="138"/>
      <c r="C4" s="139">
        <f>I4</f>
        <v>2005</v>
      </c>
      <c r="D4" s="140">
        <f>C4+3</f>
        <v>2008</v>
      </c>
      <c r="H4" s="134">
        <v>2004</v>
      </c>
      <c r="I4" s="134">
        <f>H4+1</f>
        <v>2005</v>
      </c>
      <c r="J4" s="134">
        <f aca="true" t="shared" si="0" ref="J4:BU4">I4+1</f>
        <v>2006</v>
      </c>
      <c r="K4" s="134">
        <f t="shared" si="0"/>
        <v>2007</v>
      </c>
      <c r="L4" s="134">
        <f t="shared" si="0"/>
        <v>2008</v>
      </c>
      <c r="M4" s="134">
        <f t="shared" si="0"/>
        <v>2009</v>
      </c>
      <c r="N4" s="134">
        <f t="shared" si="0"/>
        <v>2010</v>
      </c>
      <c r="O4" s="134">
        <f t="shared" si="0"/>
        <v>2011</v>
      </c>
      <c r="P4" s="134">
        <f t="shared" si="0"/>
        <v>2012</v>
      </c>
      <c r="Q4" s="134">
        <f t="shared" si="0"/>
        <v>2013</v>
      </c>
      <c r="R4" s="134">
        <f t="shared" si="0"/>
        <v>2014</v>
      </c>
      <c r="S4" s="134">
        <f t="shared" si="0"/>
        <v>2015</v>
      </c>
      <c r="T4" s="134">
        <f t="shared" si="0"/>
        <v>2016</v>
      </c>
      <c r="U4" s="134">
        <f t="shared" si="0"/>
        <v>2017</v>
      </c>
      <c r="V4" s="134">
        <f t="shared" si="0"/>
        <v>2018</v>
      </c>
      <c r="W4" s="134">
        <f t="shared" si="0"/>
        <v>2019</v>
      </c>
      <c r="X4" s="134">
        <f t="shared" si="0"/>
        <v>2020</v>
      </c>
      <c r="Y4" s="134">
        <f t="shared" si="0"/>
        <v>2021</v>
      </c>
      <c r="Z4" s="134">
        <f t="shared" si="0"/>
        <v>2022</v>
      </c>
      <c r="AA4" s="134">
        <f t="shared" si="0"/>
        <v>2023</v>
      </c>
      <c r="AB4" s="134">
        <f t="shared" si="0"/>
        <v>2024</v>
      </c>
      <c r="AC4" s="134">
        <f t="shared" si="0"/>
        <v>2025</v>
      </c>
      <c r="AD4" s="134">
        <f t="shared" si="0"/>
        <v>2026</v>
      </c>
      <c r="AE4" s="134">
        <f t="shared" si="0"/>
        <v>2027</v>
      </c>
      <c r="AF4" s="134">
        <f t="shared" si="0"/>
        <v>2028</v>
      </c>
      <c r="AG4" s="134">
        <f t="shared" si="0"/>
        <v>2029</v>
      </c>
      <c r="AH4" s="134">
        <f t="shared" si="0"/>
        <v>2030</v>
      </c>
      <c r="AI4" s="134">
        <f t="shared" si="0"/>
        <v>2031</v>
      </c>
      <c r="AJ4" s="134">
        <f t="shared" si="0"/>
        <v>2032</v>
      </c>
      <c r="AK4" s="134">
        <f t="shared" si="0"/>
        <v>2033</v>
      </c>
      <c r="AL4" s="134">
        <f t="shared" si="0"/>
        <v>2034</v>
      </c>
      <c r="AM4" s="134">
        <f t="shared" si="0"/>
        <v>2035</v>
      </c>
      <c r="AN4" s="134">
        <f t="shared" si="0"/>
        <v>2036</v>
      </c>
      <c r="AO4" s="134">
        <f t="shared" si="0"/>
        <v>2037</v>
      </c>
      <c r="AP4" s="134">
        <f t="shared" si="0"/>
        <v>2038</v>
      </c>
      <c r="AQ4" s="134">
        <f t="shared" si="0"/>
        <v>2039</v>
      </c>
      <c r="AR4" s="134">
        <f t="shared" si="0"/>
        <v>2040</v>
      </c>
      <c r="AS4" s="134">
        <f t="shared" si="0"/>
        <v>2041</v>
      </c>
      <c r="AT4" s="134">
        <f t="shared" si="0"/>
        <v>2042</v>
      </c>
      <c r="AU4" s="134">
        <f t="shared" si="0"/>
        <v>2043</v>
      </c>
      <c r="AV4" s="134">
        <f t="shared" si="0"/>
        <v>2044</v>
      </c>
      <c r="AW4" s="134">
        <f t="shared" si="0"/>
        <v>2045</v>
      </c>
      <c r="AX4" s="134">
        <f t="shared" si="0"/>
        <v>2046</v>
      </c>
      <c r="AY4" s="134">
        <f t="shared" si="0"/>
        <v>2047</v>
      </c>
      <c r="AZ4" s="134">
        <f t="shared" si="0"/>
        <v>2048</v>
      </c>
      <c r="BA4" s="134">
        <f t="shared" si="0"/>
        <v>2049</v>
      </c>
      <c r="BB4" s="134">
        <f t="shared" si="0"/>
        <v>2050</v>
      </c>
      <c r="BC4" s="134">
        <f t="shared" si="0"/>
        <v>2051</v>
      </c>
      <c r="BD4" s="134">
        <f t="shared" si="0"/>
        <v>2052</v>
      </c>
      <c r="BE4" s="134">
        <f t="shared" si="0"/>
        <v>2053</v>
      </c>
      <c r="BF4" s="134">
        <f t="shared" si="0"/>
        <v>2054</v>
      </c>
      <c r="BG4" s="134">
        <f t="shared" si="0"/>
        <v>2055</v>
      </c>
      <c r="BH4" s="134">
        <f t="shared" si="0"/>
        <v>2056</v>
      </c>
      <c r="BI4" s="134">
        <f t="shared" si="0"/>
        <v>2057</v>
      </c>
      <c r="BJ4" s="134">
        <f t="shared" si="0"/>
        <v>2058</v>
      </c>
      <c r="BK4" s="134">
        <f t="shared" si="0"/>
        <v>2059</v>
      </c>
      <c r="BL4" s="134">
        <f t="shared" si="0"/>
        <v>2060</v>
      </c>
      <c r="BM4" s="134">
        <f t="shared" si="0"/>
        <v>2061</v>
      </c>
      <c r="BN4" s="134">
        <f t="shared" si="0"/>
        <v>2062</v>
      </c>
      <c r="BO4" s="134">
        <f t="shared" si="0"/>
        <v>2063</v>
      </c>
      <c r="BP4" s="134">
        <f t="shared" si="0"/>
        <v>2064</v>
      </c>
      <c r="BQ4" s="134">
        <f t="shared" si="0"/>
        <v>2065</v>
      </c>
      <c r="BR4" s="134">
        <f t="shared" si="0"/>
        <v>2066</v>
      </c>
      <c r="BS4" s="134">
        <f t="shared" si="0"/>
        <v>2067</v>
      </c>
      <c r="BT4" s="134">
        <f t="shared" si="0"/>
        <v>2068</v>
      </c>
      <c r="BU4" s="134">
        <f t="shared" si="0"/>
        <v>2069</v>
      </c>
      <c r="BV4" s="134">
        <f aca="true" t="shared" si="1" ref="BV4:EG4">BU4+1</f>
        <v>2070</v>
      </c>
      <c r="BW4" s="134">
        <f t="shared" si="1"/>
        <v>2071</v>
      </c>
      <c r="BX4" s="134">
        <f t="shared" si="1"/>
        <v>2072</v>
      </c>
      <c r="BY4" s="134">
        <f t="shared" si="1"/>
        <v>2073</v>
      </c>
      <c r="BZ4" s="134">
        <f t="shared" si="1"/>
        <v>2074</v>
      </c>
      <c r="CA4" s="134">
        <f t="shared" si="1"/>
        <v>2075</v>
      </c>
      <c r="CB4" s="134">
        <f t="shared" si="1"/>
        <v>2076</v>
      </c>
      <c r="CC4" s="134">
        <f t="shared" si="1"/>
        <v>2077</v>
      </c>
      <c r="CD4" s="134">
        <f t="shared" si="1"/>
        <v>2078</v>
      </c>
      <c r="CE4" s="134">
        <f t="shared" si="1"/>
        <v>2079</v>
      </c>
      <c r="CF4" s="134">
        <f t="shared" si="1"/>
        <v>2080</v>
      </c>
      <c r="CG4" s="134">
        <f t="shared" si="1"/>
        <v>2081</v>
      </c>
      <c r="CH4" s="134">
        <f t="shared" si="1"/>
        <v>2082</v>
      </c>
      <c r="CI4" s="134">
        <f t="shared" si="1"/>
        <v>2083</v>
      </c>
      <c r="CJ4" s="134">
        <f t="shared" si="1"/>
        <v>2084</v>
      </c>
      <c r="CK4" s="134">
        <f t="shared" si="1"/>
        <v>2085</v>
      </c>
      <c r="CL4" s="134">
        <f t="shared" si="1"/>
        <v>2086</v>
      </c>
      <c r="CM4" s="134">
        <f t="shared" si="1"/>
        <v>2087</v>
      </c>
      <c r="CN4" s="134">
        <f t="shared" si="1"/>
        <v>2088</v>
      </c>
      <c r="CO4" s="134">
        <f t="shared" si="1"/>
        <v>2089</v>
      </c>
      <c r="CP4" s="134">
        <f t="shared" si="1"/>
        <v>2090</v>
      </c>
      <c r="CQ4" s="134">
        <f t="shared" si="1"/>
        <v>2091</v>
      </c>
      <c r="CR4" s="134">
        <f t="shared" si="1"/>
        <v>2092</v>
      </c>
      <c r="CS4" s="134">
        <f t="shared" si="1"/>
        <v>2093</v>
      </c>
      <c r="CT4" s="134">
        <f t="shared" si="1"/>
        <v>2094</v>
      </c>
      <c r="CU4" s="134">
        <f t="shared" si="1"/>
        <v>2095</v>
      </c>
      <c r="CV4" s="134">
        <f t="shared" si="1"/>
        <v>2096</v>
      </c>
      <c r="CW4" s="134">
        <f t="shared" si="1"/>
        <v>2097</v>
      </c>
      <c r="CX4" s="134">
        <f t="shared" si="1"/>
        <v>2098</v>
      </c>
      <c r="CY4" s="134">
        <f t="shared" si="1"/>
        <v>2099</v>
      </c>
      <c r="CZ4" s="134">
        <f t="shared" si="1"/>
        <v>2100</v>
      </c>
      <c r="DA4" s="134">
        <f t="shared" si="1"/>
        <v>2101</v>
      </c>
      <c r="DB4" s="134">
        <f t="shared" si="1"/>
        <v>2102</v>
      </c>
      <c r="DC4" s="134">
        <f t="shared" si="1"/>
        <v>2103</v>
      </c>
      <c r="DD4" s="134">
        <f t="shared" si="1"/>
        <v>2104</v>
      </c>
      <c r="DE4" s="134">
        <f t="shared" si="1"/>
        <v>2105</v>
      </c>
      <c r="DF4" s="134">
        <f t="shared" si="1"/>
        <v>2106</v>
      </c>
      <c r="DG4" s="134">
        <f t="shared" si="1"/>
        <v>2107</v>
      </c>
      <c r="DH4" s="134">
        <f t="shared" si="1"/>
        <v>2108</v>
      </c>
      <c r="DI4" s="134">
        <f t="shared" si="1"/>
        <v>2109</v>
      </c>
      <c r="DJ4" s="134">
        <f t="shared" si="1"/>
        <v>2110</v>
      </c>
      <c r="DK4" s="134">
        <f t="shared" si="1"/>
        <v>2111</v>
      </c>
      <c r="DL4" s="134">
        <f t="shared" si="1"/>
        <v>2112</v>
      </c>
      <c r="DM4" s="134">
        <f t="shared" si="1"/>
        <v>2113</v>
      </c>
      <c r="DN4" s="134">
        <f t="shared" si="1"/>
        <v>2114</v>
      </c>
      <c r="DO4" s="134">
        <f t="shared" si="1"/>
        <v>2115</v>
      </c>
      <c r="DP4" s="134">
        <f t="shared" si="1"/>
        <v>2116</v>
      </c>
      <c r="DQ4" s="134">
        <f t="shared" si="1"/>
        <v>2117</v>
      </c>
      <c r="DR4" s="134">
        <f t="shared" si="1"/>
        <v>2118</v>
      </c>
      <c r="DS4" s="134">
        <f t="shared" si="1"/>
        <v>2119</v>
      </c>
      <c r="DT4" s="134">
        <f t="shared" si="1"/>
        <v>2120</v>
      </c>
      <c r="DU4" s="134">
        <f t="shared" si="1"/>
        <v>2121</v>
      </c>
      <c r="DV4" s="134">
        <f t="shared" si="1"/>
        <v>2122</v>
      </c>
      <c r="DW4" s="134">
        <f t="shared" si="1"/>
        <v>2123</v>
      </c>
      <c r="DX4" s="134">
        <f t="shared" si="1"/>
        <v>2124</v>
      </c>
      <c r="DY4" s="134">
        <f t="shared" si="1"/>
        <v>2125</v>
      </c>
      <c r="DZ4" s="134">
        <f t="shared" si="1"/>
        <v>2126</v>
      </c>
      <c r="EA4" s="134">
        <f t="shared" si="1"/>
        <v>2127</v>
      </c>
      <c r="EB4" s="134">
        <f t="shared" si="1"/>
        <v>2128</v>
      </c>
      <c r="EC4" s="134">
        <f t="shared" si="1"/>
        <v>2129</v>
      </c>
      <c r="ED4" s="134">
        <f t="shared" si="1"/>
        <v>2130</v>
      </c>
      <c r="EE4" s="134">
        <f t="shared" si="1"/>
        <v>2131</v>
      </c>
      <c r="EF4" s="134">
        <f t="shared" si="1"/>
        <v>2132</v>
      </c>
      <c r="EG4" s="134">
        <f t="shared" si="1"/>
        <v>2133</v>
      </c>
      <c r="EH4" s="134">
        <f aca="true" t="shared" si="2" ref="EH4:FB4">EG4+1</f>
        <v>2134</v>
      </c>
      <c r="EI4" s="134">
        <f t="shared" si="2"/>
        <v>2135</v>
      </c>
      <c r="EJ4" s="134">
        <f t="shared" si="2"/>
        <v>2136</v>
      </c>
      <c r="EK4" s="134">
        <f t="shared" si="2"/>
        <v>2137</v>
      </c>
      <c r="EL4" s="134">
        <f t="shared" si="2"/>
        <v>2138</v>
      </c>
      <c r="EM4" s="134">
        <f t="shared" si="2"/>
        <v>2139</v>
      </c>
      <c r="EN4" s="134">
        <f t="shared" si="2"/>
        <v>2140</v>
      </c>
      <c r="EO4" s="134">
        <f t="shared" si="2"/>
        <v>2141</v>
      </c>
      <c r="EP4" s="134">
        <f t="shared" si="2"/>
        <v>2142</v>
      </c>
      <c r="EQ4" s="134">
        <f t="shared" si="2"/>
        <v>2143</v>
      </c>
      <c r="ER4" s="134">
        <f t="shared" si="2"/>
        <v>2144</v>
      </c>
      <c r="ES4" s="134">
        <f t="shared" si="2"/>
        <v>2145</v>
      </c>
      <c r="ET4" s="134">
        <f t="shared" si="2"/>
        <v>2146</v>
      </c>
      <c r="EU4" s="134">
        <f t="shared" si="2"/>
        <v>2147</v>
      </c>
      <c r="EV4" s="134">
        <f t="shared" si="2"/>
        <v>2148</v>
      </c>
      <c r="EW4" s="134">
        <f t="shared" si="2"/>
        <v>2149</v>
      </c>
      <c r="EX4" s="134">
        <f t="shared" si="2"/>
        <v>2150</v>
      </c>
      <c r="EY4" s="134">
        <f t="shared" si="2"/>
        <v>2151</v>
      </c>
      <c r="EZ4" s="134">
        <f t="shared" si="2"/>
        <v>2152</v>
      </c>
      <c r="FA4" s="134">
        <f t="shared" si="2"/>
        <v>2153</v>
      </c>
      <c r="FB4" s="134">
        <f t="shared" si="2"/>
        <v>2154</v>
      </c>
    </row>
    <row r="5" spans="1:158" ht="15">
      <c r="A5" s="144"/>
      <c r="B5" s="145" t="s">
        <v>0</v>
      </c>
      <c r="C5" s="144" t="s">
        <v>35</v>
      </c>
      <c r="D5" s="144" t="s">
        <v>35</v>
      </c>
      <c r="E5" s="137" t="s">
        <v>15</v>
      </c>
      <c r="G5" s="137" t="s">
        <v>56</v>
      </c>
      <c r="H5" s="137" t="s">
        <v>57</v>
      </c>
      <c r="I5" s="137" t="s">
        <v>58</v>
      </c>
      <c r="J5" s="137" t="s">
        <v>59</v>
      </c>
      <c r="K5" s="137" t="s">
        <v>60</v>
      </c>
      <c r="L5" s="137" t="s">
        <v>61</v>
      </c>
      <c r="M5" s="137" t="s">
        <v>62</v>
      </c>
      <c r="N5" s="137" t="s">
        <v>63</v>
      </c>
      <c r="O5" s="137" t="s">
        <v>64</v>
      </c>
      <c r="P5" s="137" t="s">
        <v>65</v>
      </c>
      <c r="Q5" s="137" t="s">
        <v>66</v>
      </c>
      <c r="R5" s="137" t="s">
        <v>67</v>
      </c>
      <c r="S5" s="137" t="s">
        <v>68</v>
      </c>
      <c r="T5" s="137" t="s">
        <v>69</v>
      </c>
      <c r="U5" s="137" t="s">
        <v>70</v>
      </c>
      <c r="V5" s="137" t="s">
        <v>71</v>
      </c>
      <c r="W5" s="137" t="s">
        <v>72</v>
      </c>
      <c r="X5" s="137" t="s">
        <v>73</v>
      </c>
      <c r="Y5" s="137" t="s">
        <v>74</v>
      </c>
      <c r="Z5" s="137" t="s">
        <v>75</v>
      </c>
      <c r="AA5" s="137" t="s">
        <v>76</v>
      </c>
      <c r="AB5" s="137" t="s">
        <v>77</v>
      </c>
      <c r="AC5" s="137" t="s">
        <v>78</v>
      </c>
      <c r="AD5" s="137" t="s">
        <v>79</v>
      </c>
      <c r="AE5" s="137" t="s">
        <v>80</v>
      </c>
      <c r="AF5" s="137" t="s">
        <v>81</v>
      </c>
      <c r="AG5" s="137" t="s">
        <v>82</v>
      </c>
      <c r="AH5" s="137" t="s">
        <v>83</v>
      </c>
      <c r="AI5" s="137" t="s">
        <v>84</v>
      </c>
      <c r="AJ5" s="137" t="s">
        <v>85</v>
      </c>
      <c r="AK5" s="137" t="s">
        <v>86</v>
      </c>
      <c r="AL5" s="137" t="s">
        <v>87</v>
      </c>
      <c r="AM5" s="137" t="s">
        <v>88</v>
      </c>
      <c r="AN5" s="137" t="s">
        <v>89</v>
      </c>
      <c r="AO5" s="137" t="s">
        <v>90</v>
      </c>
      <c r="AP5" s="137" t="s">
        <v>91</v>
      </c>
      <c r="AQ5" s="137" t="s">
        <v>92</v>
      </c>
      <c r="AR5" s="137" t="s">
        <v>93</v>
      </c>
      <c r="AS5" s="137" t="s">
        <v>94</v>
      </c>
      <c r="AT5" s="137" t="s">
        <v>95</v>
      </c>
      <c r="AU5" s="137" t="s">
        <v>96</v>
      </c>
      <c r="AV5" s="137" t="s">
        <v>97</v>
      </c>
      <c r="AW5" s="137" t="s">
        <v>98</v>
      </c>
      <c r="AX5" s="137" t="s">
        <v>99</v>
      </c>
      <c r="AY5" s="137" t="s">
        <v>100</v>
      </c>
      <c r="AZ5" s="137" t="s">
        <v>101</v>
      </c>
      <c r="BA5" s="137" t="s">
        <v>102</v>
      </c>
      <c r="BB5" s="137" t="s">
        <v>103</v>
      </c>
      <c r="BC5" s="137" t="s">
        <v>104</v>
      </c>
      <c r="BD5" s="137" t="s">
        <v>105</v>
      </c>
      <c r="BE5" s="137" t="s">
        <v>106</v>
      </c>
      <c r="BF5" s="137" t="s">
        <v>107</v>
      </c>
      <c r="BG5" s="137" t="s">
        <v>108</v>
      </c>
      <c r="BH5" s="137" t="s">
        <v>109</v>
      </c>
      <c r="BI5" s="137" t="s">
        <v>110</v>
      </c>
      <c r="BJ5" s="137" t="s">
        <v>111</v>
      </c>
      <c r="BK5" s="137" t="s">
        <v>112</v>
      </c>
      <c r="BL5" s="137" t="s">
        <v>113</v>
      </c>
      <c r="BM5" s="137" t="s">
        <v>114</v>
      </c>
      <c r="BN5" s="137" t="s">
        <v>115</v>
      </c>
      <c r="BO5" s="137" t="s">
        <v>116</v>
      </c>
      <c r="BP5" s="137" t="s">
        <v>117</v>
      </c>
      <c r="BQ5" s="137" t="s">
        <v>118</v>
      </c>
      <c r="BR5" s="137" t="s">
        <v>119</v>
      </c>
      <c r="BS5" s="137" t="s">
        <v>120</v>
      </c>
      <c r="BT5" s="137" t="s">
        <v>121</v>
      </c>
      <c r="BU5" s="137" t="s">
        <v>122</v>
      </c>
      <c r="BV5" s="137" t="s">
        <v>123</v>
      </c>
      <c r="BW5" s="137" t="s">
        <v>124</v>
      </c>
      <c r="BX5" s="137" t="s">
        <v>125</v>
      </c>
      <c r="BY5" s="137" t="s">
        <v>126</v>
      </c>
      <c r="BZ5" s="137" t="s">
        <v>127</v>
      </c>
      <c r="CA5" s="137" t="s">
        <v>128</v>
      </c>
      <c r="CB5" s="137" t="s">
        <v>129</v>
      </c>
      <c r="CC5" s="137" t="s">
        <v>130</v>
      </c>
      <c r="CD5" s="137" t="s">
        <v>131</v>
      </c>
      <c r="CE5" s="137" t="s">
        <v>132</v>
      </c>
      <c r="CF5" s="137" t="s">
        <v>133</v>
      </c>
      <c r="CG5" s="137" t="s">
        <v>134</v>
      </c>
      <c r="CH5" s="137" t="s">
        <v>135</v>
      </c>
      <c r="CI5" s="137" t="s">
        <v>136</v>
      </c>
      <c r="CJ5" s="137" t="s">
        <v>137</v>
      </c>
      <c r="CK5" s="137" t="s">
        <v>138</v>
      </c>
      <c r="CL5" s="137" t="s">
        <v>139</v>
      </c>
      <c r="CM5" s="137" t="s">
        <v>140</v>
      </c>
      <c r="CN5" s="137" t="s">
        <v>141</v>
      </c>
      <c r="CO5" s="137" t="s">
        <v>142</v>
      </c>
      <c r="CP5" s="137" t="s">
        <v>143</v>
      </c>
      <c r="CQ5" s="137" t="s">
        <v>144</v>
      </c>
      <c r="CR5" s="137" t="s">
        <v>145</v>
      </c>
      <c r="CS5" s="137" t="s">
        <v>146</v>
      </c>
      <c r="CT5" s="137" t="s">
        <v>147</v>
      </c>
      <c r="CU5" s="137" t="s">
        <v>148</v>
      </c>
      <c r="CV5" s="137" t="s">
        <v>149</v>
      </c>
      <c r="CW5" s="137" t="s">
        <v>150</v>
      </c>
      <c r="CX5" s="137" t="s">
        <v>151</v>
      </c>
      <c r="CY5" s="137" t="s">
        <v>152</v>
      </c>
      <c r="CZ5" s="137" t="s">
        <v>153</v>
      </c>
      <c r="DA5" s="137" t="s">
        <v>154</v>
      </c>
      <c r="DB5" s="137" t="s">
        <v>155</v>
      </c>
      <c r="DC5" s="137" t="s">
        <v>156</v>
      </c>
      <c r="DD5" s="137" t="s">
        <v>157</v>
      </c>
      <c r="DE5" s="137" t="s">
        <v>158</v>
      </c>
      <c r="DF5" s="137" t="s">
        <v>159</v>
      </c>
      <c r="DG5" s="137" t="s">
        <v>160</v>
      </c>
      <c r="DH5" s="137" t="s">
        <v>161</v>
      </c>
      <c r="DI5" s="137" t="s">
        <v>162</v>
      </c>
      <c r="DJ5" s="137" t="s">
        <v>163</v>
      </c>
      <c r="DK5" s="137" t="s">
        <v>164</v>
      </c>
      <c r="DL5" s="137" t="s">
        <v>165</v>
      </c>
      <c r="DM5" s="137" t="s">
        <v>166</v>
      </c>
      <c r="DN5" s="137" t="s">
        <v>167</v>
      </c>
      <c r="DO5" s="137" t="s">
        <v>168</v>
      </c>
      <c r="DP5" s="137" t="s">
        <v>169</v>
      </c>
      <c r="DQ5" s="137" t="s">
        <v>170</v>
      </c>
      <c r="DR5" s="137" t="s">
        <v>171</v>
      </c>
      <c r="DS5" s="137" t="s">
        <v>172</v>
      </c>
      <c r="DT5" s="137" t="s">
        <v>173</v>
      </c>
      <c r="DU5" s="137" t="s">
        <v>174</v>
      </c>
      <c r="DV5" s="137" t="s">
        <v>175</v>
      </c>
      <c r="DW5" s="137" t="s">
        <v>176</v>
      </c>
      <c r="DX5" s="137" t="s">
        <v>177</v>
      </c>
      <c r="DY5" s="137" t="s">
        <v>178</v>
      </c>
      <c r="DZ5" s="137" t="s">
        <v>179</v>
      </c>
      <c r="EA5" s="137" t="s">
        <v>180</v>
      </c>
      <c r="EB5" s="137" t="s">
        <v>181</v>
      </c>
      <c r="EC5" s="137" t="s">
        <v>182</v>
      </c>
      <c r="ED5" s="137" t="s">
        <v>183</v>
      </c>
      <c r="EE5" s="137" t="s">
        <v>184</v>
      </c>
      <c r="EF5" s="137" t="s">
        <v>185</v>
      </c>
      <c r="EG5" s="137" t="s">
        <v>186</v>
      </c>
      <c r="EH5" s="137" t="s">
        <v>187</v>
      </c>
      <c r="EI5" s="137" t="s">
        <v>188</v>
      </c>
      <c r="EJ5" s="137" t="s">
        <v>189</v>
      </c>
      <c r="EK5" s="137" t="s">
        <v>190</v>
      </c>
      <c r="EL5" s="137" t="s">
        <v>191</v>
      </c>
      <c r="EM5" s="137" t="s">
        <v>192</v>
      </c>
      <c r="EN5" s="137" t="s">
        <v>193</v>
      </c>
      <c r="EO5" s="137" t="s">
        <v>194</v>
      </c>
      <c r="EP5" s="137" t="s">
        <v>195</v>
      </c>
      <c r="EQ5" s="137" t="s">
        <v>196</v>
      </c>
      <c r="ER5" s="137" t="s">
        <v>197</v>
      </c>
      <c r="ES5" s="137" t="s">
        <v>198</v>
      </c>
      <c r="ET5" s="137" t="s">
        <v>199</v>
      </c>
      <c r="EU5" s="137" t="s">
        <v>200</v>
      </c>
      <c r="EV5" s="137" t="s">
        <v>201</v>
      </c>
      <c r="EW5" s="137" t="s">
        <v>202</v>
      </c>
      <c r="EX5" s="137" t="s">
        <v>203</v>
      </c>
      <c r="EY5" s="137" t="s">
        <v>204</v>
      </c>
      <c r="EZ5" s="137" t="s">
        <v>205</v>
      </c>
      <c r="FA5" s="137" t="s">
        <v>206</v>
      </c>
      <c r="FB5" s="137" t="s">
        <v>207</v>
      </c>
    </row>
    <row r="6" spans="1:158" ht="15">
      <c r="A6" s="141">
        <f>'Page 4'!A13</f>
        <v>1</v>
      </c>
      <c r="B6" s="141" t="str">
        <f>'Page 4'!B13</f>
        <v>Ameren</v>
      </c>
      <c r="C6" s="142">
        <f>'Page 4'!C13</f>
        <v>2.54</v>
      </c>
      <c r="D6" s="142">
        <f>'Page 4'!D13</f>
        <v>2.54</v>
      </c>
      <c r="E6" s="135">
        <f>(D6/C6)^(1/3)-1</f>
        <v>0</v>
      </c>
      <c r="F6" s="135"/>
      <c r="G6" s="135">
        <f>IRR(H6:FB6,0.12)</f>
        <v>0.11492456017359817</v>
      </c>
      <c r="H6" s="136">
        <f>-'Page 2'!C13</f>
        <v>-43.56333333333333</v>
      </c>
      <c r="I6" s="136">
        <f>C6</f>
        <v>2.54</v>
      </c>
      <c r="J6" s="136">
        <f aca="true" t="shared" si="3" ref="J6:K20">I6+($L6-$I6)/3</f>
        <v>2.54</v>
      </c>
      <c r="K6" s="136">
        <f t="shared" si="3"/>
        <v>2.54</v>
      </c>
      <c r="L6" s="136">
        <f>D6</f>
        <v>2.54</v>
      </c>
      <c r="M6" s="136">
        <f aca="true" t="shared" si="4" ref="M6:AB20">L6*(1+$M$3)</f>
        <v>2.70764</v>
      </c>
      <c r="N6" s="136">
        <f aca="true" t="shared" si="5" ref="N6:BY6">M6*(1+$M$3)</f>
        <v>2.88634424</v>
      </c>
      <c r="O6" s="136">
        <f t="shared" si="5"/>
        <v>3.0768429598400004</v>
      </c>
      <c r="P6" s="136">
        <f t="shared" si="5"/>
        <v>3.2799145951894406</v>
      </c>
      <c r="Q6" s="136">
        <f t="shared" si="5"/>
        <v>3.496388958471944</v>
      </c>
      <c r="R6" s="136">
        <f t="shared" si="5"/>
        <v>3.7271506297310926</v>
      </c>
      <c r="S6" s="136">
        <f t="shared" si="5"/>
        <v>3.973142571293345</v>
      </c>
      <c r="T6" s="136">
        <f t="shared" si="5"/>
        <v>4.235369980998706</v>
      </c>
      <c r="U6" s="136">
        <f t="shared" si="5"/>
        <v>4.514904399744621</v>
      </c>
      <c r="V6" s="136">
        <f t="shared" si="5"/>
        <v>4.812888090127767</v>
      </c>
      <c r="W6" s="136">
        <f t="shared" si="5"/>
        <v>5.1305387040762</v>
      </c>
      <c r="X6" s="136">
        <f t="shared" si="5"/>
        <v>5.469154258545229</v>
      </c>
      <c r="Y6" s="136">
        <f t="shared" si="5"/>
        <v>5.8301184396092145</v>
      </c>
      <c r="Z6" s="136">
        <f t="shared" si="5"/>
        <v>6.214906256623423</v>
      </c>
      <c r="AA6" s="136">
        <f t="shared" si="5"/>
        <v>6.625090069560569</v>
      </c>
      <c r="AB6" s="136">
        <f t="shared" si="5"/>
        <v>7.062346014151567</v>
      </c>
      <c r="AC6" s="136">
        <f t="shared" si="5"/>
        <v>7.528460851085571</v>
      </c>
      <c r="AD6" s="136">
        <f t="shared" si="5"/>
        <v>8.02533926725722</v>
      </c>
      <c r="AE6" s="136">
        <f t="shared" si="5"/>
        <v>8.555011658896197</v>
      </c>
      <c r="AF6" s="136">
        <f t="shared" si="5"/>
        <v>9.119642428383345</v>
      </c>
      <c r="AG6" s="136">
        <f t="shared" si="5"/>
        <v>9.721538828656646</v>
      </c>
      <c r="AH6" s="136">
        <f t="shared" si="5"/>
        <v>10.363160391347986</v>
      </c>
      <c r="AI6" s="136">
        <f t="shared" si="5"/>
        <v>11.047128977176953</v>
      </c>
      <c r="AJ6" s="136">
        <f t="shared" si="5"/>
        <v>11.776239489670633</v>
      </c>
      <c r="AK6" s="136">
        <f t="shared" si="5"/>
        <v>12.553471295988896</v>
      </c>
      <c r="AL6" s="136">
        <f t="shared" si="5"/>
        <v>13.382000401524163</v>
      </c>
      <c r="AM6" s="136">
        <f t="shared" si="5"/>
        <v>14.265212428024759</v>
      </c>
      <c r="AN6" s="136">
        <f t="shared" si="5"/>
        <v>15.206716448274394</v>
      </c>
      <c r="AO6" s="136">
        <f t="shared" si="5"/>
        <v>16.210359733860503</v>
      </c>
      <c r="AP6" s="136">
        <f t="shared" si="5"/>
        <v>17.280243476295297</v>
      </c>
      <c r="AQ6" s="136">
        <f t="shared" si="5"/>
        <v>18.420739545730786</v>
      </c>
      <c r="AR6" s="136">
        <f t="shared" si="5"/>
        <v>19.63650835574902</v>
      </c>
      <c r="AS6" s="136">
        <f t="shared" si="5"/>
        <v>20.932517907228455</v>
      </c>
      <c r="AT6" s="136">
        <f t="shared" si="5"/>
        <v>22.314064089105536</v>
      </c>
      <c r="AU6" s="136">
        <f t="shared" si="5"/>
        <v>23.786792318986503</v>
      </c>
      <c r="AV6" s="136">
        <f t="shared" si="5"/>
        <v>25.356720612039613</v>
      </c>
      <c r="AW6" s="136">
        <f t="shared" si="5"/>
        <v>27.03026417243423</v>
      </c>
      <c r="AX6" s="136">
        <f t="shared" si="5"/>
        <v>28.814261607814892</v>
      </c>
      <c r="AY6" s="136">
        <f t="shared" si="5"/>
        <v>30.716002873930677</v>
      </c>
      <c r="AZ6" s="136">
        <f t="shared" si="5"/>
        <v>32.743259063610104</v>
      </c>
      <c r="BA6" s="136">
        <f t="shared" si="5"/>
        <v>34.90431416180837</v>
      </c>
      <c r="BB6" s="136">
        <f t="shared" si="5"/>
        <v>37.20799889648773</v>
      </c>
      <c r="BC6" s="136">
        <f t="shared" si="5"/>
        <v>39.66372682365592</v>
      </c>
      <c r="BD6" s="136">
        <f t="shared" si="5"/>
        <v>42.28153279401722</v>
      </c>
      <c r="BE6" s="136">
        <f t="shared" si="5"/>
        <v>45.07211395842236</v>
      </c>
      <c r="BF6" s="136">
        <f t="shared" si="5"/>
        <v>48.04687347967823</v>
      </c>
      <c r="BG6" s="136">
        <f t="shared" si="5"/>
        <v>51.217967129337</v>
      </c>
      <c r="BH6" s="136">
        <f t="shared" si="5"/>
        <v>54.598352959873246</v>
      </c>
      <c r="BI6" s="136">
        <f t="shared" si="5"/>
        <v>58.201844255224884</v>
      </c>
      <c r="BJ6" s="136">
        <f t="shared" si="5"/>
        <v>62.04316597606973</v>
      </c>
      <c r="BK6" s="136">
        <f t="shared" si="5"/>
        <v>66.13801493049034</v>
      </c>
      <c r="BL6" s="136">
        <f t="shared" si="5"/>
        <v>70.5031239159027</v>
      </c>
      <c r="BM6" s="136">
        <f t="shared" si="5"/>
        <v>75.15633009435228</v>
      </c>
      <c r="BN6" s="136">
        <f t="shared" si="5"/>
        <v>80.11664788057954</v>
      </c>
      <c r="BO6" s="136">
        <f t="shared" si="5"/>
        <v>85.4043466406978</v>
      </c>
      <c r="BP6" s="136">
        <f t="shared" si="5"/>
        <v>91.04103351898385</v>
      </c>
      <c r="BQ6" s="136">
        <f t="shared" si="5"/>
        <v>97.0497417312368</v>
      </c>
      <c r="BR6" s="136">
        <f t="shared" si="5"/>
        <v>103.45502468549843</v>
      </c>
      <c r="BS6" s="136">
        <f t="shared" si="5"/>
        <v>110.28305631474133</v>
      </c>
      <c r="BT6" s="136">
        <f t="shared" si="5"/>
        <v>117.56173803151427</v>
      </c>
      <c r="BU6" s="136">
        <f t="shared" si="5"/>
        <v>125.32081274159421</v>
      </c>
      <c r="BV6" s="136">
        <f t="shared" si="5"/>
        <v>133.59198638253943</v>
      </c>
      <c r="BW6" s="136">
        <f t="shared" si="5"/>
        <v>142.40905748378705</v>
      </c>
      <c r="BX6" s="136">
        <f t="shared" si="5"/>
        <v>151.80805527771702</v>
      </c>
      <c r="BY6" s="136">
        <f t="shared" si="5"/>
        <v>161.82738692604636</v>
      </c>
      <c r="BZ6" s="136">
        <f aca="true" t="shared" si="6" ref="BZ6:DE6">BY6*(1+$M$3)</f>
        <v>172.50799446316543</v>
      </c>
      <c r="CA6" s="136">
        <f t="shared" si="6"/>
        <v>183.89352209773435</v>
      </c>
      <c r="CB6" s="136">
        <f t="shared" si="6"/>
        <v>196.03049455618483</v>
      </c>
      <c r="CC6" s="136">
        <f t="shared" si="6"/>
        <v>208.96850719689306</v>
      </c>
      <c r="CD6" s="136">
        <f t="shared" si="6"/>
        <v>222.760428671888</v>
      </c>
      <c r="CE6" s="136">
        <f t="shared" si="6"/>
        <v>237.46261696423264</v>
      </c>
      <c r="CF6" s="136">
        <f t="shared" si="6"/>
        <v>253.13514968387202</v>
      </c>
      <c r="CG6" s="136">
        <f t="shared" si="6"/>
        <v>269.84206956300756</v>
      </c>
      <c r="CH6" s="136">
        <f t="shared" si="6"/>
        <v>287.6516461541661</v>
      </c>
      <c r="CI6" s="136">
        <f t="shared" si="6"/>
        <v>306.6366548003411</v>
      </c>
      <c r="CJ6" s="136">
        <f t="shared" si="6"/>
        <v>326.8746740171636</v>
      </c>
      <c r="CK6" s="136">
        <f t="shared" si="6"/>
        <v>348.4484025022964</v>
      </c>
      <c r="CL6" s="136">
        <f t="shared" si="6"/>
        <v>371.445997067448</v>
      </c>
      <c r="CM6" s="136">
        <f t="shared" si="6"/>
        <v>395.9614328738996</v>
      </c>
      <c r="CN6" s="136">
        <f t="shared" si="6"/>
        <v>422.09488744357697</v>
      </c>
      <c r="CO6" s="136">
        <f t="shared" si="6"/>
        <v>449.95315001485307</v>
      </c>
      <c r="CP6" s="136">
        <f t="shared" si="6"/>
        <v>479.6500579158334</v>
      </c>
      <c r="CQ6" s="136">
        <f t="shared" si="6"/>
        <v>511.3069617382784</v>
      </c>
      <c r="CR6" s="136">
        <f t="shared" si="6"/>
        <v>545.0532212130048</v>
      </c>
      <c r="CS6" s="136">
        <f t="shared" si="6"/>
        <v>581.0267338130632</v>
      </c>
      <c r="CT6" s="136">
        <f t="shared" si="6"/>
        <v>619.3744982447254</v>
      </c>
      <c r="CU6" s="136">
        <f t="shared" si="6"/>
        <v>660.2532151288773</v>
      </c>
      <c r="CV6" s="136">
        <f t="shared" si="6"/>
        <v>703.8299273273832</v>
      </c>
      <c r="CW6" s="136">
        <f t="shared" si="6"/>
        <v>750.2827025309905</v>
      </c>
      <c r="CX6" s="136">
        <f t="shared" si="6"/>
        <v>799.8013608980359</v>
      </c>
      <c r="CY6" s="136">
        <f t="shared" si="6"/>
        <v>852.5882507173063</v>
      </c>
      <c r="CZ6" s="136">
        <f t="shared" si="6"/>
        <v>908.8590752646486</v>
      </c>
      <c r="DA6" s="136">
        <f t="shared" si="6"/>
        <v>968.8437742321155</v>
      </c>
      <c r="DB6" s="136">
        <f t="shared" si="6"/>
        <v>1032.7874633314352</v>
      </c>
      <c r="DC6" s="136">
        <f t="shared" si="6"/>
        <v>1100.95143591131</v>
      </c>
      <c r="DD6" s="136">
        <f t="shared" si="6"/>
        <v>1173.6142306814565</v>
      </c>
      <c r="DE6" s="136">
        <f t="shared" si="6"/>
        <v>1251.0727699064328</v>
      </c>
      <c r="DF6" s="136">
        <f aca="true" t="shared" si="7" ref="DF6:EK6">DE6*(1+$M$3)</f>
        <v>1333.6435727202575</v>
      </c>
      <c r="DG6" s="136">
        <f t="shared" si="7"/>
        <v>1421.6640485197945</v>
      </c>
      <c r="DH6" s="136">
        <f t="shared" si="7"/>
        <v>1515.493875722101</v>
      </c>
      <c r="DI6" s="136">
        <f t="shared" si="7"/>
        <v>1615.5164715197598</v>
      </c>
      <c r="DJ6" s="136">
        <f t="shared" si="7"/>
        <v>1722.140558640064</v>
      </c>
      <c r="DK6" s="136">
        <f t="shared" si="7"/>
        <v>1835.8018355103084</v>
      </c>
      <c r="DL6" s="136">
        <f t="shared" si="7"/>
        <v>1956.9647566539888</v>
      </c>
      <c r="DM6" s="136">
        <f t="shared" si="7"/>
        <v>2086.1244305931523</v>
      </c>
      <c r="DN6" s="136">
        <f t="shared" si="7"/>
        <v>2223.8086430123003</v>
      </c>
      <c r="DO6" s="136">
        <f t="shared" si="7"/>
        <v>2370.5800134511123</v>
      </c>
      <c r="DP6" s="136">
        <f t="shared" si="7"/>
        <v>2527.038294338886</v>
      </c>
      <c r="DQ6" s="136">
        <f t="shared" si="7"/>
        <v>2693.8228217652527</v>
      </c>
      <c r="DR6" s="136">
        <f t="shared" si="7"/>
        <v>2871.6151280017593</v>
      </c>
      <c r="DS6" s="136">
        <f t="shared" si="7"/>
        <v>3061.1417264498755</v>
      </c>
      <c r="DT6" s="136">
        <f t="shared" si="7"/>
        <v>3263.1770803955674</v>
      </c>
      <c r="DU6" s="136">
        <f t="shared" si="7"/>
        <v>3478.546767701675</v>
      </c>
      <c r="DV6" s="136">
        <f t="shared" si="7"/>
        <v>3708.1308543699856</v>
      </c>
      <c r="DW6" s="136">
        <f t="shared" si="7"/>
        <v>3952.867490758405</v>
      </c>
      <c r="DX6" s="136">
        <f t="shared" si="7"/>
        <v>4213.75674514846</v>
      </c>
      <c r="DY6" s="136">
        <f t="shared" si="7"/>
        <v>4491.864690328259</v>
      </c>
      <c r="DZ6" s="136">
        <f t="shared" si="7"/>
        <v>4788.327759889924</v>
      </c>
      <c r="EA6" s="136">
        <f t="shared" si="7"/>
        <v>5104.357392042659</v>
      </c>
      <c r="EB6" s="136">
        <f t="shared" si="7"/>
        <v>5441.244979917475</v>
      </c>
      <c r="EC6" s="136">
        <f t="shared" si="7"/>
        <v>5800.367148592029</v>
      </c>
      <c r="ED6" s="136">
        <f t="shared" si="7"/>
        <v>6183.191380399103</v>
      </c>
      <c r="EE6" s="136">
        <f t="shared" si="7"/>
        <v>6591.282011505444</v>
      </c>
      <c r="EF6" s="136">
        <f t="shared" si="7"/>
        <v>7026.306624264804</v>
      </c>
      <c r="EG6" s="136">
        <f t="shared" si="7"/>
        <v>7490.0428614662815</v>
      </c>
      <c r="EH6" s="136">
        <f t="shared" si="7"/>
        <v>7984.385690323056</v>
      </c>
      <c r="EI6" s="136">
        <f t="shared" si="7"/>
        <v>8511.355145884378</v>
      </c>
      <c r="EJ6" s="136">
        <f t="shared" si="7"/>
        <v>9073.104585512747</v>
      </c>
      <c r="EK6" s="136">
        <f t="shared" si="7"/>
        <v>9671.92948815659</v>
      </c>
      <c r="EL6" s="136">
        <f aca="true" t="shared" si="8" ref="EL6:FB6">EK6*(1+$M$3)</f>
        <v>10310.276834374925</v>
      </c>
      <c r="EM6" s="136">
        <f t="shared" si="8"/>
        <v>10990.75510544367</v>
      </c>
      <c r="EN6" s="136">
        <f t="shared" si="8"/>
        <v>11716.144942402952</v>
      </c>
      <c r="EO6" s="136">
        <f t="shared" si="8"/>
        <v>12489.410508601548</v>
      </c>
      <c r="EP6" s="136">
        <f t="shared" si="8"/>
        <v>13313.71160216925</v>
      </c>
      <c r="EQ6" s="136">
        <f t="shared" si="8"/>
        <v>14192.416567912422</v>
      </c>
      <c r="ER6" s="136">
        <f t="shared" si="8"/>
        <v>15129.116061394643</v>
      </c>
      <c r="ES6" s="136">
        <f t="shared" si="8"/>
        <v>16127.63772144669</v>
      </c>
      <c r="ET6" s="136">
        <f t="shared" si="8"/>
        <v>17192.061811062173</v>
      </c>
      <c r="EU6" s="136">
        <f t="shared" si="8"/>
        <v>18326.737890592278</v>
      </c>
      <c r="EV6" s="136">
        <f t="shared" si="8"/>
        <v>19536.302591371368</v>
      </c>
      <c r="EW6" s="136">
        <f t="shared" si="8"/>
        <v>20825.698562401878</v>
      </c>
      <c r="EX6" s="136">
        <f t="shared" si="8"/>
        <v>22200.1946675204</v>
      </c>
      <c r="EY6" s="136">
        <f t="shared" si="8"/>
        <v>23665.40751557675</v>
      </c>
      <c r="EZ6" s="136">
        <f t="shared" si="8"/>
        <v>25227.324411604815</v>
      </c>
      <c r="FA6" s="136">
        <f t="shared" si="8"/>
        <v>26892.327822770734</v>
      </c>
      <c r="FB6" s="136">
        <f t="shared" si="8"/>
        <v>28667.221459073604</v>
      </c>
    </row>
    <row r="7" spans="1:158" ht="15">
      <c r="A7" s="141">
        <f>'Page 4'!A14</f>
        <v>2</v>
      </c>
      <c r="B7" s="141" t="str">
        <f>'Page 4'!B14</f>
        <v>CH Energy Group</v>
      </c>
      <c r="C7" s="142">
        <f>'Page 4'!C14</f>
        <v>2.16</v>
      </c>
      <c r="D7" s="142">
        <f>'Page 4'!D14</f>
        <v>2.16</v>
      </c>
      <c r="E7" s="135">
        <f aca="true" t="shared" si="9" ref="E7:E20">(D7/C7)^(1/3)-1</f>
        <v>0</v>
      </c>
      <c r="F7" s="135"/>
      <c r="G7" s="135">
        <f>IRR(H7:FB7,0.12)</f>
        <v>0.10498393729588842</v>
      </c>
      <c r="H7" s="136">
        <f>-'Page 2'!C14</f>
        <v>-46.18333333333334</v>
      </c>
      <c r="I7" s="136">
        <f aca="true" t="shared" si="10" ref="I7:I20">C7</f>
        <v>2.16</v>
      </c>
      <c r="J7" s="136">
        <f t="shared" si="3"/>
        <v>2.16</v>
      </c>
      <c r="K7" s="136">
        <f t="shared" si="3"/>
        <v>2.16</v>
      </c>
      <c r="L7" s="136">
        <f aca="true" t="shared" si="11" ref="L7:L20">D7</f>
        <v>2.16</v>
      </c>
      <c r="M7" s="136">
        <f t="shared" si="4"/>
        <v>2.30256</v>
      </c>
      <c r="N7" s="136">
        <f t="shared" si="4"/>
        <v>2.45452896</v>
      </c>
      <c r="O7" s="136">
        <f t="shared" si="4"/>
        <v>2.61652787136</v>
      </c>
      <c r="P7" s="136">
        <f t="shared" si="4"/>
        <v>2.7892187108697604</v>
      </c>
      <c r="Q7" s="136">
        <f t="shared" si="4"/>
        <v>2.9733071457871647</v>
      </c>
      <c r="R7" s="136">
        <f t="shared" si="4"/>
        <v>3.1695454174091178</v>
      </c>
      <c r="S7" s="136">
        <f t="shared" si="4"/>
        <v>3.3787354149581197</v>
      </c>
      <c r="T7" s="136">
        <f t="shared" si="4"/>
        <v>3.601731952345356</v>
      </c>
      <c r="U7" s="136">
        <f t="shared" si="4"/>
        <v>3.8394462612001496</v>
      </c>
      <c r="V7" s="136">
        <f t="shared" si="4"/>
        <v>4.092849714439359</v>
      </c>
      <c r="W7" s="136">
        <f t="shared" si="4"/>
        <v>4.362977795592357</v>
      </c>
      <c r="X7" s="136">
        <f t="shared" si="4"/>
        <v>4.650934330101453</v>
      </c>
      <c r="Y7" s="136">
        <f t="shared" si="4"/>
        <v>4.957895995888149</v>
      </c>
      <c r="Z7" s="136">
        <f t="shared" si="4"/>
        <v>5.285117131616768</v>
      </c>
      <c r="AA7" s="136">
        <f t="shared" si="4"/>
        <v>5.633934862303475</v>
      </c>
      <c r="AB7" s="136">
        <f t="shared" si="4"/>
        <v>6.005774563215504</v>
      </c>
      <c r="AC7" s="136">
        <f aca="true" t="shared" si="12" ref="AC7:BH7">AB7*(1+$M$3)</f>
        <v>6.402155684387727</v>
      </c>
      <c r="AD7" s="136">
        <f t="shared" si="12"/>
        <v>6.824697959557318</v>
      </c>
      <c r="AE7" s="136">
        <f t="shared" si="12"/>
        <v>7.275128024888101</v>
      </c>
      <c r="AF7" s="136">
        <f t="shared" si="12"/>
        <v>7.755286474530716</v>
      </c>
      <c r="AG7" s="136">
        <f t="shared" si="12"/>
        <v>8.267135381849744</v>
      </c>
      <c r="AH7" s="136">
        <f t="shared" si="12"/>
        <v>8.812766317051828</v>
      </c>
      <c r="AI7" s="136">
        <f t="shared" si="12"/>
        <v>9.39440889397725</v>
      </c>
      <c r="AJ7" s="136">
        <f t="shared" si="12"/>
        <v>10.014439880979749</v>
      </c>
      <c r="AK7" s="136">
        <f t="shared" si="12"/>
        <v>10.675392913124414</v>
      </c>
      <c r="AL7" s="136">
        <f t="shared" si="12"/>
        <v>11.379968845390625</v>
      </c>
      <c r="AM7" s="136">
        <f t="shared" si="12"/>
        <v>12.131046789186406</v>
      </c>
      <c r="AN7" s="136">
        <f t="shared" si="12"/>
        <v>12.93169587727271</v>
      </c>
      <c r="AO7" s="136">
        <f t="shared" si="12"/>
        <v>13.785187805172711</v>
      </c>
      <c r="AP7" s="136">
        <f t="shared" si="12"/>
        <v>14.695010200314112</v>
      </c>
      <c r="AQ7" s="136">
        <f t="shared" si="12"/>
        <v>15.664880873534845</v>
      </c>
      <c r="AR7" s="136">
        <f t="shared" si="12"/>
        <v>16.698763011188145</v>
      </c>
      <c r="AS7" s="136">
        <f t="shared" si="12"/>
        <v>17.800881369926564</v>
      </c>
      <c r="AT7" s="136">
        <f t="shared" si="12"/>
        <v>18.975739540341717</v>
      </c>
      <c r="AU7" s="136">
        <f t="shared" si="12"/>
        <v>20.228138350004272</v>
      </c>
      <c r="AV7" s="136">
        <f t="shared" si="12"/>
        <v>21.563195481104554</v>
      </c>
      <c r="AW7" s="136">
        <f t="shared" si="12"/>
        <v>22.986366382857454</v>
      </c>
      <c r="AX7" s="136">
        <f t="shared" si="12"/>
        <v>24.503466564126047</v>
      </c>
      <c r="AY7" s="136">
        <f t="shared" si="12"/>
        <v>26.12069535735837</v>
      </c>
      <c r="AZ7" s="136">
        <f t="shared" si="12"/>
        <v>27.84466125094402</v>
      </c>
      <c r="BA7" s="136">
        <f t="shared" si="12"/>
        <v>29.682408893506327</v>
      </c>
      <c r="BB7" s="136">
        <f t="shared" si="12"/>
        <v>31.641447880477745</v>
      </c>
      <c r="BC7" s="136">
        <f t="shared" si="12"/>
        <v>33.72978344058928</v>
      </c>
      <c r="BD7" s="136">
        <f t="shared" si="12"/>
        <v>35.95594914766817</v>
      </c>
      <c r="BE7" s="136">
        <f t="shared" si="12"/>
        <v>38.32904179141427</v>
      </c>
      <c r="BF7" s="136">
        <f t="shared" si="12"/>
        <v>40.85875854964761</v>
      </c>
      <c r="BG7" s="136">
        <f t="shared" si="12"/>
        <v>43.55543661392436</v>
      </c>
      <c r="BH7" s="136">
        <f t="shared" si="12"/>
        <v>46.430095430443366</v>
      </c>
      <c r="BI7" s="136">
        <f aca="true" t="shared" si="13" ref="BI7:CN7">BH7*(1+$M$3)</f>
        <v>49.494481728852634</v>
      </c>
      <c r="BJ7" s="136">
        <f t="shared" si="13"/>
        <v>52.76111752295691</v>
      </c>
      <c r="BK7" s="136">
        <f t="shared" si="13"/>
        <v>56.243351279472066</v>
      </c>
      <c r="BL7" s="136">
        <f t="shared" si="13"/>
        <v>59.95541246391723</v>
      </c>
      <c r="BM7" s="136">
        <f t="shared" si="13"/>
        <v>63.912469686535765</v>
      </c>
      <c r="BN7" s="136">
        <f t="shared" si="13"/>
        <v>68.13069268584712</v>
      </c>
      <c r="BO7" s="136">
        <f t="shared" si="13"/>
        <v>72.62731840311304</v>
      </c>
      <c r="BP7" s="136">
        <f t="shared" si="13"/>
        <v>77.4207214177185</v>
      </c>
      <c r="BQ7" s="136">
        <f t="shared" si="13"/>
        <v>82.53048903128793</v>
      </c>
      <c r="BR7" s="136">
        <f t="shared" si="13"/>
        <v>87.97750130735294</v>
      </c>
      <c r="BS7" s="136">
        <f t="shared" si="13"/>
        <v>93.78401639363824</v>
      </c>
      <c r="BT7" s="136">
        <f t="shared" si="13"/>
        <v>99.97376147561837</v>
      </c>
      <c r="BU7" s="136">
        <f t="shared" si="13"/>
        <v>106.57202973300919</v>
      </c>
      <c r="BV7" s="136">
        <f t="shared" si="13"/>
        <v>113.6057836953878</v>
      </c>
      <c r="BW7" s="136">
        <f t="shared" si="13"/>
        <v>121.1037654192834</v>
      </c>
      <c r="BX7" s="136">
        <f t="shared" si="13"/>
        <v>129.09661393695612</v>
      </c>
      <c r="BY7" s="136">
        <f t="shared" si="13"/>
        <v>137.61699045679524</v>
      </c>
      <c r="BZ7" s="136">
        <f t="shared" si="13"/>
        <v>146.69971182694374</v>
      </c>
      <c r="CA7" s="136">
        <f t="shared" si="13"/>
        <v>156.38189280752204</v>
      </c>
      <c r="CB7" s="136">
        <f t="shared" si="13"/>
        <v>166.7030977328185</v>
      </c>
      <c r="CC7" s="136">
        <f t="shared" si="13"/>
        <v>177.70550218318454</v>
      </c>
      <c r="CD7" s="136">
        <f t="shared" si="13"/>
        <v>189.43406532727474</v>
      </c>
      <c r="CE7" s="136">
        <f t="shared" si="13"/>
        <v>201.9367136388749</v>
      </c>
      <c r="CF7" s="136">
        <f t="shared" si="13"/>
        <v>215.26453673904064</v>
      </c>
      <c r="CG7" s="136">
        <f t="shared" si="13"/>
        <v>229.47199616381732</v>
      </c>
      <c r="CH7" s="136">
        <f t="shared" si="13"/>
        <v>244.61714791062928</v>
      </c>
      <c r="CI7" s="136">
        <f t="shared" si="13"/>
        <v>260.76187967273086</v>
      </c>
      <c r="CJ7" s="136">
        <f t="shared" si="13"/>
        <v>277.9721637311311</v>
      </c>
      <c r="CK7" s="136">
        <f t="shared" si="13"/>
        <v>296.31832653738576</v>
      </c>
      <c r="CL7" s="136">
        <f t="shared" si="13"/>
        <v>315.87533608885326</v>
      </c>
      <c r="CM7" s="136">
        <f t="shared" si="13"/>
        <v>336.7231082707176</v>
      </c>
      <c r="CN7" s="136">
        <f t="shared" si="13"/>
        <v>358.946833416585</v>
      </c>
      <c r="CO7" s="136">
        <f aca="true" t="shared" si="14" ref="CO7:EZ10">CN7*(1+$M$3)</f>
        <v>382.6373244220796</v>
      </c>
      <c r="CP7" s="136">
        <f t="shared" si="14"/>
        <v>407.89138783393685</v>
      </c>
      <c r="CQ7" s="136">
        <f t="shared" si="14"/>
        <v>434.8122194309767</v>
      </c>
      <c r="CR7" s="136">
        <f t="shared" si="14"/>
        <v>463.5098259134212</v>
      </c>
      <c r="CS7" s="136">
        <f t="shared" si="14"/>
        <v>494.10147442370703</v>
      </c>
      <c r="CT7" s="136">
        <f t="shared" si="14"/>
        <v>526.7121717356717</v>
      </c>
      <c r="CU7" s="136">
        <f t="shared" si="14"/>
        <v>561.4751750702261</v>
      </c>
      <c r="CV7" s="136">
        <f t="shared" si="14"/>
        <v>598.5325366248611</v>
      </c>
      <c r="CW7" s="136">
        <f t="shared" si="14"/>
        <v>638.0356840421019</v>
      </c>
      <c r="CX7" s="136">
        <f t="shared" si="14"/>
        <v>680.1460391888806</v>
      </c>
      <c r="CY7" s="136">
        <f t="shared" si="14"/>
        <v>725.0356777753468</v>
      </c>
      <c r="CZ7" s="136">
        <f t="shared" si="14"/>
        <v>772.8880325085197</v>
      </c>
      <c r="DA7" s="136">
        <f t="shared" si="14"/>
        <v>823.8986426540821</v>
      </c>
      <c r="DB7" s="136">
        <f t="shared" si="14"/>
        <v>878.2759530692516</v>
      </c>
      <c r="DC7" s="136">
        <f t="shared" si="14"/>
        <v>936.2421659718223</v>
      </c>
      <c r="DD7" s="136">
        <f t="shared" si="14"/>
        <v>998.0341489259625</v>
      </c>
      <c r="DE7" s="136">
        <f t="shared" si="14"/>
        <v>1063.904402755076</v>
      </c>
      <c r="DF7" s="136">
        <f t="shared" si="14"/>
        <v>1134.1220933369111</v>
      </c>
      <c r="DG7" s="136">
        <f t="shared" si="14"/>
        <v>1208.9741514971474</v>
      </c>
      <c r="DH7" s="136">
        <f t="shared" si="14"/>
        <v>1288.7664454959593</v>
      </c>
      <c r="DI7" s="136">
        <f t="shared" si="14"/>
        <v>1373.8250308986926</v>
      </c>
      <c r="DJ7" s="136">
        <f t="shared" si="14"/>
        <v>1464.4974829380064</v>
      </c>
      <c r="DK7" s="136">
        <f t="shared" si="14"/>
        <v>1561.154316811915</v>
      </c>
      <c r="DL7" s="136">
        <f t="shared" si="14"/>
        <v>1664.1905017215013</v>
      </c>
      <c r="DM7" s="136">
        <f t="shared" si="14"/>
        <v>1774.0270748351204</v>
      </c>
      <c r="DN7" s="136">
        <f t="shared" si="14"/>
        <v>1891.1128617742384</v>
      </c>
      <c r="DO7" s="136">
        <f t="shared" si="14"/>
        <v>2015.926310651338</v>
      </c>
      <c r="DP7" s="136">
        <f t="shared" si="14"/>
        <v>2148.9774471543265</v>
      </c>
      <c r="DQ7" s="136">
        <f t="shared" si="14"/>
        <v>2290.809958666512</v>
      </c>
      <c r="DR7" s="136">
        <f t="shared" si="14"/>
        <v>2442.0034159385023</v>
      </c>
      <c r="DS7" s="136">
        <f t="shared" si="14"/>
        <v>2603.1756413904436</v>
      </c>
      <c r="DT7" s="136">
        <f t="shared" si="14"/>
        <v>2774.9852337222133</v>
      </c>
      <c r="DU7" s="136">
        <f t="shared" si="14"/>
        <v>2958.1342591478797</v>
      </c>
      <c r="DV7" s="136">
        <f t="shared" si="14"/>
        <v>3153.3711202516397</v>
      </c>
      <c r="DW7" s="136">
        <f t="shared" si="14"/>
        <v>3361.493614188248</v>
      </c>
      <c r="DX7" s="136">
        <f t="shared" si="14"/>
        <v>3583.3521927246725</v>
      </c>
      <c r="DY7" s="136">
        <f t="shared" si="14"/>
        <v>3819.853437444501</v>
      </c>
      <c r="DZ7" s="136">
        <f t="shared" si="14"/>
        <v>4071.9637643158385</v>
      </c>
      <c r="EA7" s="136">
        <f t="shared" si="14"/>
        <v>4340.713372760684</v>
      </c>
      <c r="EB7" s="136">
        <f t="shared" si="14"/>
        <v>4627.200455362889</v>
      </c>
      <c r="EC7" s="136">
        <f t="shared" si="14"/>
        <v>4932.595685416841</v>
      </c>
      <c r="ED7" s="136">
        <f t="shared" si="14"/>
        <v>5258.147000654352</v>
      </c>
      <c r="EE7" s="136">
        <f t="shared" si="14"/>
        <v>5605.18470269754</v>
      </c>
      <c r="EF7" s="136">
        <f t="shared" si="14"/>
        <v>5975.126893075578</v>
      </c>
      <c r="EG7" s="136">
        <f t="shared" si="14"/>
        <v>6369.485268018566</v>
      </c>
      <c r="EH7" s="136">
        <f t="shared" si="14"/>
        <v>6789.871295707791</v>
      </c>
      <c r="EI7" s="136">
        <f t="shared" si="14"/>
        <v>7238.002801224506</v>
      </c>
      <c r="EJ7" s="136">
        <f t="shared" si="14"/>
        <v>7715.710986105323</v>
      </c>
      <c r="EK7" s="136">
        <f t="shared" si="14"/>
        <v>8224.947911188276</v>
      </c>
      <c r="EL7" s="136">
        <f t="shared" si="14"/>
        <v>8767.794473326703</v>
      </c>
      <c r="EM7" s="136">
        <f t="shared" si="14"/>
        <v>9346.468908566267</v>
      </c>
      <c r="EN7" s="136">
        <f t="shared" si="14"/>
        <v>9963.335856531641</v>
      </c>
      <c r="EO7" s="136">
        <f t="shared" si="14"/>
        <v>10620.91602306273</v>
      </c>
      <c r="EP7" s="136">
        <f t="shared" si="14"/>
        <v>11321.89648058487</v>
      </c>
      <c r="EQ7" s="136">
        <f t="shared" si="14"/>
        <v>12069.141648303472</v>
      </c>
      <c r="ER7" s="136">
        <f t="shared" si="14"/>
        <v>12865.704997091501</v>
      </c>
      <c r="ES7" s="136">
        <f t="shared" si="14"/>
        <v>13714.841526899541</v>
      </c>
      <c r="ET7" s="136">
        <f t="shared" si="14"/>
        <v>14620.021067674912</v>
      </c>
      <c r="EU7" s="136">
        <f t="shared" si="14"/>
        <v>15584.942458141457</v>
      </c>
      <c r="EV7" s="136">
        <f t="shared" si="14"/>
        <v>16613.548660378794</v>
      </c>
      <c r="EW7" s="136">
        <f t="shared" si="14"/>
        <v>17710.042871963797</v>
      </c>
      <c r="EX7" s="136">
        <f t="shared" si="14"/>
        <v>18878.90570151341</v>
      </c>
      <c r="EY7" s="136">
        <f t="shared" si="14"/>
        <v>20124.913477813294</v>
      </c>
      <c r="EZ7" s="136">
        <f t="shared" si="14"/>
        <v>21453.157767348974</v>
      </c>
      <c r="FA7" s="136">
        <f aca="true" t="shared" si="15" ref="FA7:FB20">EZ7*(1+$M$3)</f>
        <v>22869.066179994006</v>
      </c>
      <c r="FB7" s="136">
        <f t="shared" si="15"/>
        <v>24378.424547873612</v>
      </c>
    </row>
    <row r="8" spans="1:158" ht="15">
      <c r="A8" s="141">
        <f>'Page 4'!A15</f>
        <v>3</v>
      </c>
      <c r="B8" s="141" t="str">
        <f>'Page 4'!B15</f>
        <v>Cleco Corporation</v>
      </c>
      <c r="C8" s="142">
        <f>'Page 4'!C15</f>
        <v>0.9</v>
      </c>
      <c r="D8" s="142">
        <f>'Page 4'!D15</f>
        <v>0.9</v>
      </c>
      <c r="E8" s="135">
        <f t="shared" si="9"/>
        <v>0</v>
      </c>
      <c r="F8" s="135"/>
      <c r="G8" s="135">
        <f>IRR(H8:FB8,0.12)</f>
        <v>0.1086801298731735</v>
      </c>
      <c r="H8" s="136">
        <f>-'Page 2'!C15</f>
        <v>-17.63</v>
      </c>
      <c r="I8" s="136">
        <f t="shared" si="10"/>
        <v>0.9</v>
      </c>
      <c r="J8" s="136">
        <f t="shared" si="3"/>
        <v>0.9</v>
      </c>
      <c r="K8" s="136">
        <f t="shared" si="3"/>
        <v>0.9</v>
      </c>
      <c r="L8" s="136">
        <f t="shared" si="11"/>
        <v>0.9</v>
      </c>
      <c r="M8" s="136">
        <f t="shared" si="4"/>
        <v>0.9594</v>
      </c>
      <c r="N8" s="136">
        <f t="shared" si="4"/>
        <v>1.0227204</v>
      </c>
      <c r="O8" s="136">
        <f t="shared" si="4"/>
        <v>1.0902199464000002</v>
      </c>
      <c r="P8" s="136">
        <f t="shared" si="4"/>
        <v>1.1621744628624002</v>
      </c>
      <c r="Q8" s="136">
        <f t="shared" si="4"/>
        <v>1.2388779774113188</v>
      </c>
      <c r="R8" s="136">
        <f t="shared" si="4"/>
        <v>1.320643923920466</v>
      </c>
      <c r="S8" s="136">
        <f t="shared" si="4"/>
        <v>1.4078064228992166</v>
      </c>
      <c r="T8" s="136">
        <f t="shared" si="4"/>
        <v>1.500721646810565</v>
      </c>
      <c r="U8" s="136">
        <f t="shared" si="4"/>
        <v>1.5997692755000625</v>
      </c>
      <c r="V8" s="136">
        <f t="shared" si="4"/>
        <v>1.7053540476830669</v>
      </c>
      <c r="W8" s="136">
        <f t="shared" si="4"/>
        <v>1.8179074148301493</v>
      </c>
      <c r="X8" s="136">
        <f t="shared" si="4"/>
        <v>1.9378893042089393</v>
      </c>
      <c r="Y8" s="136">
        <f t="shared" si="4"/>
        <v>2.0657899982867294</v>
      </c>
      <c r="Z8" s="136">
        <f t="shared" si="4"/>
        <v>2.2021321381736536</v>
      </c>
      <c r="AA8" s="136">
        <f t="shared" si="4"/>
        <v>2.3474728592931147</v>
      </c>
      <c r="AB8" s="136">
        <f t="shared" si="4"/>
        <v>2.5024060680064606</v>
      </c>
      <c r="AC8" s="136">
        <f aca="true" t="shared" si="16" ref="AC8:BY8">AB8*(1+$M$3)</f>
        <v>2.667564868494887</v>
      </c>
      <c r="AD8" s="136">
        <f t="shared" si="16"/>
        <v>2.84362414981555</v>
      </c>
      <c r="AE8" s="136">
        <f t="shared" si="16"/>
        <v>3.0313033437033763</v>
      </c>
      <c r="AF8" s="136">
        <f t="shared" si="16"/>
        <v>3.2313693643877994</v>
      </c>
      <c r="AG8" s="136">
        <f t="shared" si="16"/>
        <v>3.4446397424373942</v>
      </c>
      <c r="AH8" s="136">
        <f t="shared" si="16"/>
        <v>3.6719859654382625</v>
      </c>
      <c r="AI8" s="136">
        <f t="shared" si="16"/>
        <v>3.914337039157188</v>
      </c>
      <c r="AJ8" s="136">
        <f t="shared" si="16"/>
        <v>4.172683283741563</v>
      </c>
      <c r="AK8" s="136">
        <f t="shared" si="16"/>
        <v>4.4480803804685065</v>
      </c>
      <c r="AL8" s="136">
        <f t="shared" si="16"/>
        <v>4.741653685579428</v>
      </c>
      <c r="AM8" s="136">
        <f t="shared" si="16"/>
        <v>5.0546028288276705</v>
      </c>
      <c r="AN8" s="136">
        <f t="shared" si="16"/>
        <v>5.388206615530297</v>
      </c>
      <c r="AO8" s="136">
        <f t="shared" si="16"/>
        <v>5.743828252155297</v>
      </c>
      <c r="AP8" s="136">
        <f t="shared" si="16"/>
        <v>6.122920916797547</v>
      </c>
      <c r="AQ8" s="136">
        <f t="shared" si="16"/>
        <v>6.5270336973061855</v>
      </c>
      <c r="AR8" s="136">
        <f t="shared" si="16"/>
        <v>6.957817921328394</v>
      </c>
      <c r="AS8" s="136">
        <f t="shared" si="16"/>
        <v>7.417033904136069</v>
      </c>
      <c r="AT8" s="136">
        <f t="shared" si="16"/>
        <v>7.90655814180905</v>
      </c>
      <c r="AU8" s="136">
        <f t="shared" si="16"/>
        <v>8.428390979168448</v>
      </c>
      <c r="AV8" s="136">
        <f t="shared" si="16"/>
        <v>8.984664783793566</v>
      </c>
      <c r="AW8" s="136">
        <f t="shared" si="16"/>
        <v>9.577652659523942</v>
      </c>
      <c r="AX8" s="136">
        <f t="shared" si="16"/>
        <v>10.209777735052523</v>
      </c>
      <c r="AY8" s="136">
        <f t="shared" si="16"/>
        <v>10.88362306556599</v>
      </c>
      <c r="AZ8" s="136">
        <f t="shared" si="16"/>
        <v>11.601942187893346</v>
      </c>
      <c r="BA8" s="136">
        <f t="shared" si="16"/>
        <v>12.367670372294308</v>
      </c>
      <c r="BB8" s="136">
        <f t="shared" si="16"/>
        <v>13.183936616865733</v>
      </c>
      <c r="BC8" s="136">
        <f t="shared" si="16"/>
        <v>14.054076433578873</v>
      </c>
      <c r="BD8" s="136">
        <f t="shared" si="16"/>
        <v>14.981645478195079</v>
      </c>
      <c r="BE8" s="136">
        <f t="shared" si="16"/>
        <v>15.970434079755954</v>
      </c>
      <c r="BF8" s="136">
        <f t="shared" si="16"/>
        <v>17.024482729019848</v>
      </c>
      <c r="BG8" s="136">
        <f t="shared" si="16"/>
        <v>18.14809858913516</v>
      </c>
      <c r="BH8" s="136">
        <f t="shared" si="16"/>
        <v>19.34587309601808</v>
      </c>
      <c r="BI8" s="136">
        <f t="shared" si="16"/>
        <v>20.622700720355276</v>
      </c>
      <c r="BJ8" s="136">
        <f t="shared" si="16"/>
        <v>21.983798967898725</v>
      </c>
      <c r="BK8" s="136">
        <f t="shared" si="16"/>
        <v>23.434729699780043</v>
      </c>
      <c r="BL8" s="136">
        <f t="shared" si="16"/>
        <v>24.981421859965526</v>
      </c>
      <c r="BM8" s="136">
        <f t="shared" si="16"/>
        <v>26.630195702723253</v>
      </c>
      <c r="BN8" s="136">
        <f t="shared" si="16"/>
        <v>28.387788619102988</v>
      </c>
      <c r="BO8" s="136">
        <f t="shared" si="16"/>
        <v>30.261382667963787</v>
      </c>
      <c r="BP8" s="136">
        <f t="shared" si="16"/>
        <v>32.2586339240494</v>
      </c>
      <c r="BQ8" s="136">
        <f t="shared" si="16"/>
        <v>34.38770376303666</v>
      </c>
      <c r="BR8" s="136">
        <f t="shared" si="16"/>
        <v>36.657292211397085</v>
      </c>
      <c r="BS8" s="136">
        <f t="shared" si="16"/>
        <v>39.0766734973493</v>
      </c>
      <c r="BT8" s="136">
        <f t="shared" si="16"/>
        <v>41.65573394817435</v>
      </c>
      <c r="BU8" s="136">
        <f t="shared" si="16"/>
        <v>44.40501238875386</v>
      </c>
      <c r="BV8" s="136">
        <f t="shared" si="16"/>
        <v>47.33574320641162</v>
      </c>
      <c r="BW8" s="136">
        <f t="shared" si="16"/>
        <v>50.45990225803479</v>
      </c>
      <c r="BX8" s="136">
        <f t="shared" si="16"/>
        <v>53.79025580706509</v>
      </c>
      <c r="BY8" s="136">
        <f t="shared" si="16"/>
        <v>57.340412690331384</v>
      </c>
      <c r="BZ8" s="136">
        <f aca="true" t="shared" si="17" ref="BZ8:CN8">BY8*(1+$M$3)</f>
        <v>61.12487992789326</v>
      </c>
      <c r="CA8" s="136">
        <f t="shared" si="17"/>
        <v>65.15912200313421</v>
      </c>
      <c r="CB8" s="136">
        <f t="shared" si="17"/>
        <v>69.45962405534108</v>
      </c>
      <c r="CC8" s="136">
        <f t="shared" si="17"/>
        <v>74.0439592429936</v>
      </c>
      <c r="CD8" s="136">
        <f t="shared" si="17"/>
        <v>78.93086055303118</v>
      </c>
      <c r="CE8" s="136">
        <f t="shared" si="17"/>
        <v>84.14029734953124</v>
      </c>
      <c r="CF8" s="136">
        <f t="shared" si="17"/>
        <v>89.6935569746003</v>
      </c>
      <c r="CG8" s="136">
        <f t="shared" si="17"/>
        <v>95.61333173492392</v>
      </c>
      <c r="CH8" s="136">
        <f t="shared" si="17"/>
        <v>101.9238116294289</v>
      </c>
      <c r="CI8" s="136">
        <f t="shared" si="17"/>
        <v>108.6507831969712</v>
      </c>
      <c r="CJ8" s="136">
        <f t="shared" si="17"/>
        <v>115.82173488797132</v>
      </c>
      <c r="CK8" s="136">
        <f t="shared" si="17"/>
        <v>123.46596939057743</v>
      </c>
      <c r="CL8" s="136">
        <f t="shared" si="17"/>
        <v>131.61472337035553</v>
      </c>
      <c r="CM8" s="136">
        <f t="shared" si="17"/>
        <v>140.301295112799</v>
      </c>
      <c r="CN8" s="136">
        <f t="shared" si="17"/>
        <v>149.56118059024377</v>
      </c>
      <c r="CO8" s="136">
        <f t="shared" si="14"/>
        <v>159.43221850919986</v>
      </c>
      <c r="CP8" s="136">
        <f t="shared" si="14"/>
        <v>169.95474493080707</v>
      </c>
      <c r="CQ8" s="136">
        <f t="shared" si="14"/>
        <v>181.17175809624035</v>
      </c>
      <c r="CR8" s="136">
        <f t="shared" si="14"/>
        <v>193.12909413059222</v>
      </c>
      <c r="CS8" s="136">
        <f t="shared" si="14"/>
        <v>205.8756143432113</v>
      </c>
      <c r="CT8" s="136">
        <f t="shared" si="14"/>
        <v>219.46340488986326</v>
      </c>
      <c r="CU8" s="136">
        <f t="shared" si="14"/>
        <v>233.94798961259426</v>
      </c>
      <c r="CV8" s="136">
        <f t="shared" si="14"/>
        <v>249.3885569270255</v>
      </c>
      <c r="CW8" s="136">
        <f t="shared" si="14"/>
        <v>265.8482016842092</v>
      </c>
      <c r="CX8" s="136">
        <f t="shared" si="14"/>
        <v>283.39418299536703</v>
      </c>
      <c r="CY8" s="136">
        <f t="shared" si="14"/>
        <v>302.09819907306127</v>
      </c>
      <c r="CZ8" s="136">
        <f t="shared" si="14"/>
        <v>322.0366802118833</v>
      </c>
      <c r="DA8" s="136">
        <f t="shared" si="14"/>
        <v>343.29110110586765</v>
      </c>
      <c r="DB8" s="136">
        <f t="shared" si="14"/>
        <v>365.9483137788549</v>
      </c>
      <c r="DC8" s="136">
        <f t="shared" si="14"/>
        <v>390.10090248825935</v>
      </c>
      <c r="DD8" s="136">
        <f t="shared" si="14"/>
        <v>415.8475620524845</v>
      </c>
      <c r="DE8" s="136">
        <f t="shared" si="14"/>
        <v>443.29350114794846</v>
      </c>
      <c r="DF8" s="136">
        <f t="shared" si="14"/>
        <v>472.5508722237131</v>
      </c>
      <c r="DG8" s="136">
        <f t="shared" si="14"/>
        <v>503.7392297904782</v>
      </c>
      <c r="DH8" s="136">
        <f t="shared" si="14"/>
        <v>536.9860189566498</v>
      </c>
      <c r="DI8" s="136">
        <f t="shared" si="14"/>
        <v>572.4270962077887</v>
      </c>
      <c r="DJ8" s="136">
        <f t="shared" si="14"/>
        <v>610.2072845575028</v>
      </c>
      <c r="DK8" s="136">
        <f t="shared" si="14"/>
        <v>650.480965338298</v>
      </c>
      <c r="DL8" s="136">
        <f t="shared" si="14"/>
        <v>693.4127090506257</v>
      </c>
      <c r="DM8" s="136">
        <f t="shared" si="14"/>
        <v>739.1779478479671</v>
      </c>
      <c r="DN8" s="136">
        <f t="shared" si="14"/>
        <v>787.9636924059329</v>
      </c>
      <c r="DO8" s="136">
        <f t="shared" si="14"/>
        <v>839.9692961047244</v>
      </c>
      <c r="DP8" s="136">
        <f t="shared" si="14"/>
        <v>895.4072696476363</v>
      </c>
      <c r="DQ8" s="136">
        <f t="shared" si="14"/>
        <v>954.5041494443803</v>
      </c>
      <c r="DR8" s="136">
        <f t="shared" si="14"/>
        <v>1017.5014233077095</v>
      </c>
      <c r="DS8" s="136">
        <f t="shared" si="14"/>
        <v>1084.6565172460184</v>
      </c>
      <c r="DT8" s="136">
        <f t="shared" si="14"/>
        <v>1156.2438473842558</v>
      </c>
      <c r="DU8" s="136">
        <f t="shared" si="14"/>
        <v>1232.5559413116168</v>
      </c>
      <c r="DV8" s="136">
        <f t="shared" si="14"/>
        <v>1313.9046334381835</v>
      </c>
      <c r="DW8" s="136">
        <f t="shared" si="14"/>
        <v>1400.6223392451036</v>
      </c>
      <c r="DX8" s="136">
        <f t="shared" si="14"/>
        <v>1493.0634136352805</v>
      </c>
      <c r="DY8" s="136">
        <f t="shared" si="14"/>
        <v>1591.6055989352092</v>
      </c>
      <c r="DZ8" s="136">
        <f t="shared" si="14"/>
        <v>1696.651568464933</v>
      </c>
      <c r="EA8" s="136">
        <f t="shared" si="14"/>
        <v>1808.6305719836187</v>
      </c>
      <c r="EB8" s="136">
        <f t="shared" si="14"/>
        <v>1928.0001897345376</v>
      </c>
      <c r="EC8" s="136">
        <f t="shared" si="14"/>
        <v>2055.248202257017</v>
      </c>
      <c r="ED8" s="136">
        <f t="shared" si="14"/>
        <v>2190.89458360598</v>
      </c>
      <c r="EE8" s="136">
        <f t="shared" si="14"/>
        <v>2335.493626123975</v>
      </c>
      <c r="EF8" s="136">
        <f t="shared" si="14"/>
        <v>2489.6362054481574</v>
      </c>
      <c r="EG8" s="136">
        <f t="shared" si="14"/>
        <v>2653.952195007736</v>
      </c>
      <c r="EH8" s="136">
        <f t="shared" si="14"/>
        <v>2829.1130398782466</v>
      </c>
      <c r="EI8" s="136">
        <f t="shared" si="14"/>
        <v>3015.834500510211</v>
      </c>
      <c r="EJ8" s="136">
        <f t="shared" si="14"/>
        <v>3214.8795775438853</v>
      </c>
      <c r="EK8" s="136">
        <f t="shared" si="14"/>
        <v>3427.061629661782</v>
      </c>
      <c r="EL8" s="136">
        <f t="shared" si="14"/>
        <v>3653.2476972194595</v>
      </c>
      <c r="EM8" s="136">
        <f t="shared" si="14"/>
        <v>3894.362045235944</v>
      </c>
      <c r="EN8" s="136">
        <f t="shared" si="14"/>
        <v>4151.389940221517</v>
      </c>
      <c r="EO8" s="136">
        <f t="shared" si="14"/>
        <v>4425.381676276137</v>
      </c>
      <c r="EP8" s="136">
        <f t="shared" si="14"/>
        <v>4717.456866910363</v>
      </c>
      <c r="EQ8" s="136">
        <f t="shared" si="14"/>
        <v>5028.809020126447</v>
      </c>
      <c r="ER8" s="136">
        <f t="shared" si="14"/>
        <v>5360.710415454792</v>
      </c>
      <c r="ES8" s="136">
        <f t="shared" si="14"/>
        <v>5714.517302874809</v>
      </c>
      <c r="ET8" s="136">
        <f t="shared" si="14"/>
        <v>6091.675444864546</v>
      </c>
      <c r="EU8" s="136">
        <f t="shared" si="14"/>
        <v>6493.726024225606</v>
      </c>
      <c r="EV8" s="136">
        <f t="shared" si="14"/>
        <v>6922.311941824497</v>
      </c>
      <c r="EW8" s="136">
        <f t="shared" si="14"/>
        <v>7379.184529984914</v>
      </c>
      <c r="EX8" s="136">
        <f t="shared" si="14"/>
        <v>7866.2107089639185</v>
      </c>
      <c r="EY8" s="136">
        <f t="shared" si="14"/>
        <v>8385.380615755537</v>
      </c>
      <c r="EZ8" s="136">
        <f t="shared" si="14"/>
        <v>8938.815736395403</v>
      </c>
      <c r="FA8" s="136">
        <f t="shared" si="15"/>
        <v>9528.7775749975</v>
      </c>
      <c r="FB8" s="136">
        <f t="shared" si="15"/>
        <v>10157.676894947337</v>
      </c>
    </row>
    <row r="9" spans="1:158" ht="15">
      <c r="A9" s="141">
        <f>'Page 4'!A16</f>
        <v>4</v>
      </c>
      <c r="B9" s="141" t="str">
        <f>'Page 4'!B16</f>
        <v>Con. Edison</v>
      </c>
      <c r="C9" s="142">
        <f>'Page 4'!C16</f>
        <v>2.28</v>
      </c>
      <c r="D9" s="142">
        <f>'Page 4'!D16</f>
        <v>2.34</v>
      </c>
      <c r="E9" s="135">
        <f t="shared" si="9"/>
        <v>0.008696088661469537</v>
      </c>
      <c r="F9" s="135"/>
      <c r="G9" s="135">
        <f>IRR(H9:FB9,0.12)</f>
        <v>0.1143272613012921</v>
      </c>
      <c r="H9" s="136">
        <f>-'Page 2'!C16</f>
        <v>-40.51666666666667</v>
      </c>
      <c r="I9" s="136">
        <f t="shared" si="10"/>
        <v>2.28</v>
      </c>
      <c r="J9" s="136">
        <f t="shared" si="3"/>
        <v>2.3</v>
      </c>
      <c r="K9" s="136">
        <f t="shared" si="3"/>
        <v>2.32</v>
      </c>
      <c r="L9" s="136">
        <f t="shared" si="11"/>
        <v>2.34</v>
      </c>
      <c r="M9" s="136">
        <f t="shared" si="4"/>
        <v>2.49444</v>
      </c>
      <c r="N9" s="136">
        <f t="shared" si="4"/>
        <v>2.65907304</v>
      </c>
      <c r="O9" s="136">
        <f t="shared" si="4"/>
        <v>2.83457186064</v>
      </c>
      <c r="P9" s="136">
        <f t="shared" si="4"/>
        <v>3.0216536034422403</v>
      </c>
      <c r="Q9" s="136">
        <f t="shared" si="4"/>
        <v>3.2210827412694285</v>
      </c>
      <c r="R9" s="136">
        <f t="shared" si="4"/>
        <v>3.433674202193211</v>
      </c>
      <c r="S9" s="136">
        <f t="shared" si="4"/>
        <v>3.660296699537963</v>
      </c>
      <c r="T9" s="136">
        <f t="shared" si="4"/>
        <v>3.9018762817074686</v>
      </c>
      <c r="U9" s="136">
        <f t="shared" si="4"/>
        <v>4.159400116300162</v>
      </c>
      <c r="V9" s="136">
        <f t="shared" si="4"/>
        <v>4.433920523975973</v>
      </c>
      <c r="W9" s="136">
        <f t="shared" si="4"/>
        <v>4.726559278558388</v>
      </c>
      <c r="X9" s="136">
        <f t="shared" si="4"/>
        <v>5.0385121909432415</v>
      </c>
      <c r="Y9" s="136">
        <f t="shared" si="4"/>
        <v>5.371053995545496</v>
      </c>
      <c r="Z9" s="136">
        <f t="shared" si="4"/>
        <v>5.7255435592514985</v>
      </c>
      <c r="AA9" s="136">
        <f t="shared" si="4"/>
        <v>6.103429434162098</v>
      </c>
      <c r="AB9" s="136">
        <f t="shared" si="4"/>
        <v>6.506255776816796</v>
      </c>
      <c r="AC9" s="136">
        <f aca="true" t="shared" si="18" ref="AC9:BY9">AB9*(1+$M$3)</f>
        <v>6.935668658086705</v>
      </c>
      <c r="AD9" s="136">
        <f t="shared" si="18"/>
        <v>7.393422789520428</v>
      </c>
      <c r="AE9" s="136">
        <f t="shared" si="18"/>
        <v>7.881388693628777</v>
      </c>
      <c r="AF9" s="136">
        <f t="shared" si="18"/>
        <v>8.401560347408276</v>
      </c>
      <c r="AG9" s="136">
        <f t="shared" si="18"/>
        <v>8.956063330337223</v>
      </c>
      <c r="AH9" s="136">
        <f t="shared" si="18"/>
        <v>9.54716351013948</v>
      </c>
      <c r="AI9" s="136">
        <f t="shared" si="18"/>
        <v>10.177276301808687</v>
      </c>
      <c r="AJ9" s="136">
        <f t="shared" si="18"/>
        <v>10.848976537728062</v>
      </c>
      <c r="AK9" s="136">
        <f t="shared" si="18"/>
        <v>11.565008989218114</v>
      </c>
      <c r="AL9" s="136">
        <f t="shared" si="18"/>
        <v>12.32829958250651</v>
      </c>
      <c r="AM9" s="136">
        <f t="shared" si="18"/>
        <v>13.141967354951941</v>
      </c>
      <c r="AN9" s="136">
        <f t="shared" si="18"/>
        <v>14.00933720037877</v>
      </c>
      <c r="AO9" s="136">
        <f t="shared" si="18"/>
        <v>14.933953455603769</v>
      </c>
      <c r="AP9" s="136">
        <f t="shared" si="18"/>
        <v>15.91959438367362</v>
      </c>
      <c r="AQ9" s="136">
        <f t="shared" si="18"/>
        <v>16.970287612996078</v>
      </c>
      <c r="AR9" s="136">
        <f t="shared" si="18"/>
        <v>18.09032659545382</v>
      </c>
      <c r="AS9" s="136">
        <f t="shared" si="18"/>
        <v>19.284288150753774</v>
      </c>
      <c r="AT9" s="136">
        <f t="shared" si="18"/>
        <v>20.557051168703524</v>
      </c>
      <c r="AU9" s="136">
        <f t="shared" si="18"/>
        <v>21.913816545837957</v>
      </c>
      <c r="AV9" s="136">
        <f t="shared" si="18"/>
        <v>23.360128437863263</v>
      </c>
      <c r="AW9" s="136">
        <f t="shared" si="18"/>
        <v>24.90189691476224</v>
      </c>
      <c r="AX9" s="136">
        <f t="shared" si="18"/>
        <v>26.54542211113655</v>
      </c>
      <c r="AY9" s="136">
        <f t="shared" si="18"/>
        <v>28.297419970471562</v>
      </c>
      <c r="AZ9" s="136">
        <f t="shared" si="18"/>
        <v>30.165049688522686</v>
      </c>
      <c r="BA9" s="136">
        <f t="shared" si="18"/>
        <v>32.15594296796518</v>
      </c>
      <c r="BB9" s="136">
        <f t="shared" si="18"/>
        <v>34.27823520385088</v>
      </c>
      <c r="BC9" s="136">
        <f t="shared" si="18"/>
        <v>36.540598727305046</v>
      </c>
      <c r="BD9" s="136">
        <f t="shared" si="18"/>
        <v>38.952278243307184</v>
      </c>
      <c r="BE9" s="136">
        <f t="shared" si="18"/>
        <v>41.52312860736546</v>
      </c>
      <c r="BF9" s="136">
        <f t="shared" si="18"/>
        <v>44.26365509545158</v>
      </c>
      <c r="BG9" s="136">
        <f t="shared" si="18"/>
        <v>47.18505633175139</v>
      </c>
      <c r="BH9" s="136">
        <f t="shared" si="18"/>
        <v>50.299270049646985</v>
      </c>
      <c r="BI9" s="136">
        <f t="shared" si="18"/>
        <v>53.61902187292369</v>
      </c>
      <c r="BJ9" s="136">
        <f t="shared" si="18"/>
        <v>57.157877316536656</v>
      </c>
      <c r="BK9" s="136">
        <f t="shared" si="18"/>
        <v>60.93029721942808</v>
      </c>
      <c r="BL9" s="136">
        <f t="shared" si="18"/>
        <v>64.95169683591034</v>
      </c>
      <c r="BM9" s="136">
        <f t="shared" si="18"/>
        <v>69.23850882708042</v>
      </c>
      <c r="BN9" s="136">
        <f t="shared" si="18"/>
        <v>73.80825040966774</v>
      </c>
      <c r="BO9" s="136">
        <f t="shared" si="18"/>
        <v>78.67959493670581</v>
      </c>
      <c r="BP9" s="136">
        <f t="shared" si="18"/>
        <v>83.8724482025284</v>
      </c>
      <c r="BQ9" s="136">
        <f t="shared" si="18"/>
        <v>89.40802978389529</v>
      </c>
      <c r="BR9" s="136">
        <f t="shared" si="18"/>
        <v>95.30895974963238</v>
      </c>
      <c r="BS9" s="136">
        <f t="shared" si="18"/>
        <v>101.59935109310813</v>
      </c>
      <c r="BT9" s="136">
        <f t="shared" si="18"/>
        <v>108.30490826525327</v>
      </c>
      <c r="BU9" s="136">
        <f t="shared" si="18"/>
        <v>115.45303221076</v>
      </c>
      <c r="BV9" s="136">
        <f t="shared" si="18"/>
        <v>123.07293233667016</v>
      </c>
      <c r="BW9" s="136">
        <f t="shared" si="18"/>
        <v>131.1957458708904</v>
      </c>
      <c r="BX9" s="136">
        <f t="shared" si="18"/>
        <v>139.85466509836917</v>
      </c>
      <c r="BY9" s="136">
        <f t="shared" si="18"/>
        <v>149.08507299486155</v>
      </c>
      <c r="BZ9" s="136">
        <f aca="true" t="shared" si="19" ref="BZ9:CN9">BY9*(1+$M$3)</f>
        <v>158.92468781252242</v>
      </c>
      <c r="CA9" s="136">
        <f t="shared" si="19"/>
        <v>169.4137172081489</v>
      </c>
      <c r="CB9" s="136">
        <f t="shared" si="19"/>
        <v>180.59502254388676</v>
      </c>
      <c r="CC9" s="136">
        <f t="shared" si="19"/>
        <v>192.5142940317833</v>
      </c>
      <c r="CD9" s="136">
        <f t="shared" si="19"/>
        <v>205.220237437881</v>
      </c>
      <c r="CE9" s="136">
        <f t="shared" si="19"/>
        <v>218.76477310878116</v>
      </c>
      <c r="CF9" s="136">
        <f t="shared" si="19"/>
        <v>233.20324813396073</v>
      </c>
      <c r="CG9" s="136">
        <f t="shared" si="19"/>
        <v>248.59466251080215</v>
      </c>
      <c r="CH9" s="136">
        <f t="shared" si="19"/>
        <v>265.00191023651513</v>
      </c>
      <c r="CI9" s="136">
        <f t="shared" si="19"/>
        <v>282.49203631212515</v>
      </c>
      <c r="CJ9" s="136">
        <f t="shared" si="19"/>
        <v>301.13651070872544</v>
      </c>
      <c r="CK9" s="136">
        <f t="shared" si="19"/>
        <v>321.0115204155013</v>
      </c>
      <c r="CL9" s="136">
        <f t="shared" si="19"/>
        <v>342.1982807629244</v>
      </c>
      <c r="CM9" s="136">
        <f t="shared" si="19"/>
        <v>364.7833672932774</v>
      </c>
      <c r="CN9" s="136">
        <f t="shared" si="19"/>
        <v>388.85906953463376</v>
      </c>
      <c r="CO9" s="136">
        <f t="shared" si="14"/>
        <v>414.52376812391964</v>
      </c>
      <c r="CP9" s="136">
        <f t="shared" si="14"/>
        <v>441.8823368200984</v>
      </c>
      <c r="CQ9" s="136">
        <f t="shared" si="14"/>
        <v>471.0465710502249</v>
      </c>
      <c r="CR9" s="136">
        <f t="shared" si="14"/>
        <v>502.13564473953977</v>
      </c>
      <c r="CS9" s="136">
        <f t="shared" si="14"/>
        <v>535.2765972923494</v>
      </c>
      <c r="CT9" s="136">
        <f t="shared" si="14"/>
        <v>570.6048527136445</v>
      </c>
      <c r="CU9" s="136">
        <f t="shared" si="14"/>
        <v>608.2647729927451</v>
      </c>
      <c r="CV9" s="136">
        <f t="shared" si="14"/>
        <v>648.4102480102663</v>
      </c>
      <c r="CW9" s="136">
        <f t="shared" si="14"/>
        <v>691.2053243789439</v>
      </c>
      <c r="CX9" s="136">
        <f t="shared" si="14"/>
        <v>736.8248757879543</v>
      </c>
      <c r="CY9" s="136">
        <f t="shared" si="14"/>
        <v>785.4553175899593</v>
      </c>
      <c r="CZ9" s="136">
        <f t="shared" si="14"/>
        <v>837.2953685508967</v>
      </c>
      <c r="DA9" s="136">
        <f t="shared" si="14"/>
        <v>892.5568628752559</v>
      </c>
      <c r="DB9" s="136">
        <f t="shared" si="14"/>
        <v>951.4656158250228</v>
      </c>
      <c r="DC9" s="136">
        <f t="shared" si="14"/>
        <v>1014.2623464694744</v>
      </c>
      <c r="DD9" s="136">
        <f t="shared" si="14"/>
        <v>1081.2036613364598</v>
      </c>
      <c r="DE9" s="136">
        <f t="shared" si="14"/>
        <v>1152.5631029846663</v>
      </c>
      <c r="DF9" s="136">
        <f t="shared" si="14"/>
        <v>1228.6322677816543</v>
      </c>
      <c r="DG9" s="136">
        <f t="shared" si="14"/>
        <v>1309.7219974552436</v>
      </c>
      <c r="DH9" s="136">
        <f t="shared" si="14"/>
        <v>1396.1636492872897</v>
      </c>
      <c r="DI9" s="136">
        <f t="shared" si="14"/>
        <v>1488.3104501402509</v>
      </c>
      <c r="DJ9" s="136">
        <f t="shared" si="14"/>
        <v>1586.5389398495074</v>
      </c>
      <c r="DK9" s="136">
        <f t="shared" si="14"/>
        <v>1691.250509879575</v>
      </c>
      <c r="DL9" s="136">
        <f t="shared" si="14"/>
        <v>1802.873043531627</v>
      </c>
      <c r="DM9" s="136">
        <f t="shared" si="14"/>
        <v>1921.8626644047145</v>
      </c>
      <c r="DN9" s="136">
        <f t="shared" si="14"/>
        <v>2048.705600255426</v>
      </c>
      <c r="DO9" s="136">
        <f t="shared" si="14"/>
        <v>2183.920169872284</v>
      </c>
      <c r="DP9" s="136">
        <f t="shared" si="14"/>
        <v>2328.058901083855</v>
      </c>
      <c r="DQ9" s="136">
        <f t="shared" si="14"/>
        <v>2481.710788555389</v>
      </c>
      <c r="DR9" s="136">
        <f t="shared" si="14"/>
        <v>2645.503700600045</v>
      </c>
      <c r="DS9" s="136">
        <f t="shared" si="14"/>
        <v>2820.106944839648</v>
      </c>
      <c r="DT9" s="136">
        <f t="shared" si="14"/>
        <v>3006.234003199065</v>
      </c>
      <c r="DU9" s="136">
        <f t="shared" si="14"/>
        <v>3204.6454474102034</v>
      </c>
      <c r="DV9" s="136">
        <f t="shared" si="14"/>
        <v>3416.152046939277</v>
      </c>
      <c r="DW9" s="136">
        <f t="shared" si="14"/>
        <v>3641.6180820372697</v>
      </c>
      <c r="DX9" s="136">
        <f t="shared" si="14"/>
        <v>3881.9648754517298</v>
      </c>
      <c r="DY9" s="136">
        <f t="shared" si="14"/>
        <v>4138.174557231544</v>
      </c>
      <c r="DZ9" s="136">
        <f t="shared" si="14"/>
        <v>4411.294078008827</v>
      </c>
      <c r="EA9" s="136">
        <f t="shared" si="14"/>
        <v>4702.4394871574095</v>
      </c>
      <c r="EB9" s="136">
        <f t="shared" si="14"/>
        <v>5012.800493309799</v>
      </c>
      <c r="EC9" s="136">
        <f t="shared" si="14"/>
        <v>5343.645325868246</v>
      </c>
      <c r="ED9" s="136">
        <f t="shared" si="14"/>
        <v>5696.3259173755505</v>
      </c>
      <c r="EE9" s="136">
        <f t="shared" si="14"/>
        <v>6072.283427922337</v>
      </c>
      <c r="EF9" s="136">
        <f t="shared" si="14"/>
        <v>6473.0541341652115</v>
      </c>
      <c r="EG9" s="136">
        <f t="shared" si="14"/>
        <v>6900.275707020116</v>
      </c>
      <c r="EH9" s="136">
        <f t="shared" si="14"/>
        <v>7355.693903683444</v>
      </c>
      <c r="EI9" s="136">
        <f t="shared" si="14"/>
        <v>7841.169701326551</v>
      </c>
      <c r="EJ9" s="136">
        <f t="shared" si="14"/>
        <v>8358.686901614104</v>
      </c>
      <c r="EK9" s="136">
        <f t="shared" si="14"/>
        <v>8910.360237120636</v>
      </c>
      <c r="EL9" s="136">
        <f t="shared" si="14"/>
        <v>9498.444012770598</v>
      </c>
      <c r="EM9" s="136">
        <f t="shared" si="14"/>
        <v>10125.341317613458</v>
      </c>
      <c r="EN9" s="136">
        <f t="shared" si="14"/>
        <v>10793.613844575946</v>
      </c>
      <c r="EO9" s="136">
        <f t="shared" si="14"/>
        <v>11505.992358317959</v>
      </c>
      <c r="EP9" s="136">
        <f t="shared" si="14"/>
        <v>12265.387853966944</v>
      </c>
      <c r="EQ9" s="136">
        <f t="shared" si="14"/>
        <v>13074.903452328763</v>
      </c>
      <c r="ER9" s="136">
        <f t="shared" si="14"/>
        <v>13937.847080182462</v>
      </c>
      <c r="ES9" s="136">
        <f t="shared" si="14"/>
        <v>14857.744987474505</v>
      </c>
      <c r="ET9" s="136">
        <f t="shared" si="14"/>
        <v>15838.356156647824</v>
      </c>
      <c r="EU9" s="136">
        <f t="shared" si="14"/>
        <v>16883.68766298658</v>
      </c>
      <c r="EV9" s="136">
        <f t="shared" si="14"/>
        <v>17998.011048743694</v>
      </c>
      <c r="EW9" s="136">
        <f t="shared" si="14"/>
        <v>19185.879777960778</v>
      </c>
      <c r="EX9" s="136">
        <f t="shared" si="14"/>
        <v>20452.14784330619</v>
      </c>
      <c r="EY9" s="136">
        <f t="shared" si="14"/>
        <v>21801.9896009644</v>
      </c>
      <c r="EZ9" s="136">
        <f t="shared" si="14"/>
        <v>23240.920914628052</v>
      </c>
      <c r="FA9" s="136">
        <f t="shared" si="15"/>
        <v>24774.821694993505</v>
      </c>
      <c r="FB9" s="136">
        <f t="shared" si="15"/>
        <v>26409.959926863077</v>
      </c>
    </row>
    <row r="10" spans="1:158" ht="15">
      <c r="A10" s="141">
        <f>'Page 4'!A17</f>
        <v>5</v>
      </c>
      <c r="B10" s="141" t="str">
        <f>'Page 4'!B17</f>
        <v>DTE Energy Co.</v>
      </c>
      <c r="C10" s="142">
        <f>'Page 4'!C17</f>
        <v>2.06</v>
      </c>
      <c r="D10" s="142">
        <f>'Page 4'!D17</f>
        <v>2.1</v>
      </c>
      <c r="E10" s="135">
        <f t="shared" si="9"/>
        <v>0.006431044911618722</v>
      </c>
      <c r="F10" s="135"/>
      <c r="G10" s="135">
        <f>IRR(H10:FB10,0.12)</f>
        <v>0.11008802388817229</v>
      </c>
      <c r="H10" s="136">
        <f>-'Page 2'!C17</f>
        <v>-39.79333333333333</v>
      </c>
      <c r="I10" s="136">
        <f t="shared" si="10"/>
        <v>2.06</v>
      </c>
      <c r="J10" s="136">
        <f t="shared" si="3"/>
        <v>2.0733333333333333</v>
      </c>
      <c r="K10" s="136">
        <f t="shared" si="3"/>
        <v>2.0866666666666664</v>
      </c>
      <c r="L10" s="136">
        <f t="shared" si="11"/>
        <v>2.1</v>
      </c>
      <c r="M10" s="136">
        <f t="shared" si="4"/>
        <v>2.2386000000000004</v>
      </c>
      <c r="N10" s="136">
        <f t="shared" si="4"/>
        <v>2.3863476000000006</v>
      </c>
      <c r="O10" s="136">
        <f t="shared" si="4"/>
        <v>2.5438465416000007</v>
      </c>
      <c r="P10" s="136">
        <f t="shared" si="4"/>
        <v>2.7117404133456007</v>
      </c>
      <c r="Q10" s="136">
        <f t="shared" si="4"/>
        <v>2.8907152806264107</v>
      </c>
      <c r="R10" s="136">
        <f t="shared" si="4"/>
        <v>3.081502489147754</v>
      </c>
      <c r="S10" s="136">
        <f t="shared" si="4"/>
        <v>3.2848816534315057</v>
      </c>
      <c r="T10" s="136">
        <f t="shared" si="4"/>
        <v>3.5016838425579855</v>
      </c>
      <c r="U10" s="136">
        <f t="shared" si="4"/>
        <v>3.732794976166813</v>
      </c>
      <c r="V10" s="136">
        <f t="shared" si="4"/>
        <v>3.9791594445938228</v>
      </c>
      <c r="W10" s="136">
        <f t="shared" si="4"/>
        <v>4.241783967937016</v>
      </c>
      <c r="X10" s="136">
        <f t="shared" si="4"/>
        <v>4.521741709820859</v>
      </c>
      <c r="Y10" s="136">
        <f t="shared" si="4"/>
        <v>4.820176662669036</v>
      </c>
      <c r="Z10" s="136">
        <f t="shared" si="4"/>
        <v>5.138308322405193</v>
      </c>
      <c r="AA10" s="136">
        <f t="shared" si="4"/>
        <v>5.477436671683936</v>
      </c>
      <c r="AB10" s="136">
        <f t="shared" si="4"/>
        <v>5.838947492015076</v>
      </c>
      <c r="AC10" s="136">
        <f aca="true" t="shared" si="20" ref="AC10:BY10">AB10*(1+$M$3)</f>
        <v>6.2243180264880715</v>
      </c>
      <c r="AD10" s="136">
        <f t="shared" si="20"/>
        <v>6.635123016236284</v>
      </c>
      <c r="AE10" s="136">
        <f t="shared" si="20"/>
        <v>7.0730411353078795</v>
      </c>
      <c r="AF10" s="136">
        <f t="shared" si="20"/>
        <v>7.5398618502382</v>
      </c>
      <c r="AG10" s="136">
        <f t="shared" si="20"/>
        <v>8.037492732353922</v>
      </c>
      <c r="AH10" s="136">
        <f t="shared" si="20"/>
        <v>8.56796725268928</v>
      </c>
      <c r="AI10" s="136">
        <f t="shared" si="20"/>
        <v>9.133453091366773</v>
      </c>
      <c r="AJ10" s="136">
        <f t="shared" si="20"/>
        <v>9.73626099539698</v>
      </c>
      <c r="AK10" s="136">
        <f t="shared" si="20"/>
        <v>10.378854221093182</v>
      </c>
      <c r="AL10" s="136">
        <f t="shared" si="20"/>
        <v>11.063858599685332</v>
      </c>
      <c r="AM10" s="136">
        <f t="shared" si="20"/>
        <v>11.794073267264565</v>
      </c>
      <c r="AN10" s="136">
        <f t="shared" si="20"/>
        <v>12.572482102904027</v>
      </c>
      <c r="AO10" s="136">
        <f t="shared" si="20"/>
        <v>13.402265921695694</v>
      </c>
      <c r="AP10" s="136">
        <f t="shared" si="20"/>
        <v>14.28681547252761</v>
      </c>
      <c r="AQ10" s="136">
        <f t="shared" si="20"/>
        <v>15.229745293714434</v>
      </c>
      <c r="AR10" s="136">
        <f t="shared" si="20"/>
        <v>16.234908483099588</v>
      </c>
      <c r="AS10" s="136">
        <f t="shared" si="20"/>
        <v>17.30641244298416</v>
      </c>
      <c r="AT10" s="136">
        <f t="shared" si="20"/>
        <v>18.44863566422112</v>
      </c>
      <c r="AU10" s="136">
        <f t="shared" si="20"/>
        <v>19.666245618059712</v>
      </c>
      <c r="AV10" s="136">
        <f t="shared" si="20"/>
        <v>20.964217828851655</v>
      </c>
      <c r="AW10" s="136">
        <f t="shared" si="20"/>
        <v>22.347856205555868</v>
      </c>
      <c r="AX10" s="136">
        <f t="shared" si="20"/>
        <v>23.822814715122558</v>
      </c>
      <c r="AY10" s="136">
        <f t="shared" si="20"/>
        <v>25.395120486320646</v>
      </c>
      <c r="AZ10" s="136">
        <f t="shared" si="20"/>
        <v>27.07119843841781</v>
      </c>
      <c r="BA10" s="136">
        <f t="shared" si="20"/>
        <v>28.857897535353388</v>
      </c>
      <c r="BB10" s="136">
        <f t="shared" si="20"/>
        <v>30.762518772686715</v>
      </c>
      <c r="BC10" s="136">
        <f t="shared" si="20"/>
        <v>32.79284501168404</v>
      </c>
      <c r="BD10" s="136">
        <f t="shared" si="20"/>
        <v>34.95717278245518</v>
      </c>
      <c r="BE10" s="136">
        <f t="shared" si="20"/>
        <v>37.26434618609723</v>
      </c>
      <c r="BF10" s="136">
        <f t="shared" si="20"/>
        <v>39.723793034379646</v>
      </c>
      <c r="BG10" s="136">
        <f t="shared" si="20"/>
        <v>42.345563374648705</v>
      </c>
      <c r="BH10" s="136">
        <f t="shared" si="20"/>
        <v>45.14037055737552</v>
      </c>
      <c r="BI10" s="136">
        <f t="shared" si="20"/>
        <v>48.119635014162306</v>
      </c>
      <c r="BJ10" s="136">
        <f t="shared" si="20"/>
        <v>51.29553092509702</v>
      </c>
      <c r="BK10" s="136">
        <f t="shared" si="20"/>
        <v>54.68103596615342</v>
      </c>
      <c r="BL10" s="136">
        <f t="shared" si="20"/>
        <v>58.289984339919556</v>
      </c>
      <c r="BM10" s="136">
        <f t="shared" si="20"/>
        <v>62.13712330635425</v>
      </c>
      <c r="BN10" s="136">
        <f t="shared" si="20"/>
        <v>66.23817344457363</v>
      </c>
      <c r="BO10" s="136">
        <f t="shared" si="20"/>
        <v>70.6098928919155</v>
      </c>
      <c r="BP10" s="136">
        <f t="shared" si="20"/>
        <v>75.27014582278191</v>
      </c>
      <c r="BQ10" s="136">
        <f t="shared" si="20"/>
        <v>80.23797544708552</v>
      </c>
      <c r="BR10" s="136">
        <f t="shared" si="20"/>
        <v>85.53368182659317</v>
      </c>
      <c r="BS10" s="136">
        <f t="shared" si="20"/>
        <v>91.17890482714832</v>
      </c>
      <c r="BT10" s="136">
        <f t="shared" si="20"/>
        <v>97.19671254574011</v>
      </c>
      <c r="BU10" s="136">
        <f t="shared" si="20"/>
        <v>103.61169557375896</v>
      </c>
      <c r="BV10" s="136">
        <f t="shared" si="20"/>
        <v>110.45006748162706</v>
      </c>
      <c r="BW10" s="136">
        <f t="shared" si="20"/>
        <v>117.73977193541445</v>
      </c>
      <c r="BX10" s="136">
        <f t="shared" si="20"/>
        <v>125.51059688315182</v>
      </c>
      <c r="BY10" s="136">
        <f t="shared" si="20"/>
        <v>133.79429627743986</v>
      </c>
      <c r="BZ10" s="136">
        <f aca="true" t="shared" si="21" ref="BZ10:CN10">BY10*(1+$M$3)</f>
        <v>142.6247198317509</v>
      </c>
      <c r="CA10" s="136">
        <f t="shared" si="21"/>
        <v>152.03795134064646</v>
      </c>
      <c r="CB10" s="136">
        <f t="shared" si="21"/>
        <v>162.07245612912914</v>
      </c>
      <c r="CC10" s="136">
        <f t="shared" si="21"/>
        <v>172.76923823365166</v>
      </c>
      <c r="CD10" s="136">
        <f t="shared" si="21"/>
        <v>184.17200795707268</v>
      </c>
      <c r="CE10" s="136">
        <f t="shared" si="21"/>
        <v>196.3273604822395</v>
      </c>
      <c r="CF10" s="136">
        <f t="shared" si="21"/>
        <v>209.28496627406733</v>
      </c>
      <c r="CG10" s="136">
        <f t="shared" si="21"/>
        <v>223.0977740481558</v>
      </c>
      <c r="CH10" s="136">
        <f t="shared" si="21"/>
        <v>237.8222271353341</v>
      </c>
      <c r="CI10" s="136">
        <f t="shared" si="21"/>
        <v>253.51849412626615</v>
      </c>
      <c r="CJ10" s="136">
        <f t="shared" si="21"/>
        <v>270.25071473859975</v>
      </c>
      <c r="CK10" s="136">
        <f t="shared" si="21"/>
        <v>288.08726191134735</v>
      </c>
      <c r="CL10" s="136">
        <f t="shared" si="21"/>
        <v>307.1010211974963</v>
      </c>
      <c r="CM10" s="136">
        <f t="shared" si="21"/>
        <v>327.3696885965311</v>
      </c>
      <c r="CN10" s="136">
        <f t="shared" si="21"/>
        <v>348.97608804390217</v>
      </c>
      <c r="CO10" s="136">
        <f t="shared" si="14"/>
        <v>372.00850985479974</v>
      </c>
      <c r="CP10" s="136">
        <f t="shared" si="14"/>
        <v>396.56107150521655</v>
      </c>
      <c r="CQ10" s="136">
        <f t="shared" si="14"/>
        <v>422.73410222456084</v>
      </c>
      <c r="CR10" s="136">
        <f t="shared" si="14"/>
        <v>450.6345529713819</v>
      </c>
      <c r="CS10" s="136">
        <f t="shared" si="14"/>
        <v>480.3764334674931</v>
      </c>
      <c r="CT10" s="136">
        <f t="shared" si="14"/>
        <v>512.0812780763476</v>
      </c>
      <c r="CU10" s="136">
        <f t="shared" si="14"/>
        <v>545.8786424293867</v>
      </c>
      <c r="CV10" s="136">
        <f t="shared" si="14"/>
        <v>581.9066328297263</v>
      </c>
      <c r="CW10" s="136">
        <f t="shared" si="14"/>
        <v>620.3124705964882</v>
      </c>
      <c r="CX10" s="136">
        <f t="shared" si="14"/>
        <v>661.2530936558564</v>
      </c>
      <c r="CY10" s="136">
        <f t="shared" si="14"/>
        <v>704.895797837143</v>
      </c>
      <c r="CZ10" s="136">
        <f t="shared" si="14"/>
        <v>751.4189204943946</v>
      </c>
      <c r="DA10" s="136">
        <f t="shared" si="14"/>
        <v>801.0125692470247</v>
      </c>
      <c r="DB10" s="136">
        <f t="shared" si="14"/>
        <v>853.8793988173284</v>
      </c>
      <c r="DC10" s="136">
        <f t="shared" si="14"/>
        <v>910.2354391392721</v>
      </c>
      <c r="DD10" s="136">
        <f t="shared" si="14"/>
        <v>970.3109781224641</v>
      </c>
      <c r="DE10" s="136">
        <f t="shared" si="14"/>
        <v>1034.351502678547</v>
      </c>
      <c r="DF10" s="136">
        <f t="shared" si="14"/>
        <v>1102.618701855331</v>
      </c>
      <c r="DG10" s="136">
        <f t="shared" si="14"/>
        <v>1175.3915361777829</v>
      </c>
      <c r="DH10" s="136">
        <f t="shared" si="14"/>
        <v>1252.9673775655167</v>
      </c>
      <c r="DI10" s="136">
        <f t="shared" si="14"/>
        <v>1335.6632244848408</v>
      </c>
      <c r="DJ10" s="136">
        <f t="shared" si="14"/>
        <v>1423.8169973008405</v>
      </c>
      <c r="DK10" s="136">
        <f t="shared" si="14"/>
        <v>1517.7889191226961</v>
      </c>
      <c r="DL10" s="136">
        <f t="shared" si="14"/>
        <v>1617.9629877847942</v>
      </c>
      <c r="DM10" s="136">
        <f t="shared" si="14"/>
        <v>1724.7485449785906</v>
      </c>
      <c r="DN10" s="136">
        <f t="shared" si="14"/>
        <v>1838.5819489471778</v>
      </c>
      <c r="DO10" s="136">
        <f t="shared" si="14"/>
        <v>1959.9283575776917</v>
      </c>
      <c r="DP10" s="136">
        <f t="shared" si="14"/>
        <v>2089.2836291778194</v>
      </c>
      <c r="DQ10" s="136">
        <f t="shared" si="14"/>
        <v>2227.1763487035555</v>
      </c>
      <c r="DR10" s="136">
        <f t="shared" si="14"/>
        <v>2374.1699877179904</v>
      </c>
      <c r="DS10" s="136">
        <f t="shared" si="14"/>
        <v>2530.865206907378</v>
      </c>
      <c r="DT10" s="136">
        <f t="shared" si="14"/>
        <v>2697.902310563265</v>
      </c>
      <c r="DU10" s="136">
        <f t="shared" si="14"/>
        <v>2875.963863060441</v>
      </c>
      <c r="DV10" s="136">
        <f t="shared" si="14"/>
        <v>3065.77747802243</v>
      </c>
      <c r="DW10" s="136">
        <f t="shared" si="14"/>
        <v>3268.1187915719106</v>
      </c>
      <c r="DX10" s="136">
        <f t="shared" si="14"/>
        <v>3483.814631815657</v>
      </c>
      <c r="DY10" s="136">
        <f t="shared" si="14"/>
        <v>3713.7463975154906</v>
      </c>
      <c r="DZ10" s="136">
        <f t="shared" si="14"/>
        <v>3958.853659751513</v>
      </c>
      <c r="EA10" s="136">
        <f t="shared" si="14"/>
        <v>4220.138001295113</v>
      </c>
      <c r="EB10" s="136">
        <f t="shared" si="14"/>
        <v>4498.667109380591</v>
      </c>
      <c r="EC10" s="136">
        <f t="shared" si="14"/>
        <v>4795.57913859971</v>
      </c>
      <c r="ED10" s="136">
        <f t="shared" si="14"/>
        <v>5112.087361747291</v>
      </c>
      <c r="EE10" s="136">
        <f t="shared" si="14"/>
        <v>5449.485127622612</v>
      </c>
      <c r="EF10" s="136">
        <f t="shared" si="14"/>
        <v>5809.151146045704</v>
      </c>
      <c r="EG10" s="136">
        <f t="shared" si="14"/>
        <v>6192.555121684721</v>
      </c>
      <c r="EH10" s="136">
        <f t="shared" si="14"/>
        <v>6601.263759715913</v>
      </c>
      <c r="EI10" s="136">
        <f t="shared" si="14"/>
        <v>7036.947167857164</v>
      </c>
      <c r="EJ10" s="136">
        <f t="shared" si="14"/>
        <v>7501.385680935737</v>
      </c>
      <c r="EK10" s="136">
        <f t="shared" si="14"/>
        <v>7996.477135877496</v>
      </c>
      <c r="EL10" s="136">
        <f t="shared" si="14"/>
        <v>8524.244626845411</v>
      </c>
      <c r="EM10" s="136">
        <f t="shared" si="14"/>
        <v>9086.84477221721</v>
      </c>
      <c r="EN10" s="136">
        <f t="shared" si="14"/>
        <v>9686.576527183546</v>
      </c>
      <c r="EO10" s="136">
        <f t="shared" si="14"/>
        <v>10325.890577977661</v>
      </c>
      <c r="EP10" s="136">
        <f t="shared" si="14"/>
        <v>11007.399356124188</v>
      </c>
      <c r="EQ10" s="136">
        <f t="shared" si="14"/>
        <v>11733.887713628385</v>
      </c>
      <c r="ER10" s="136">
        <f t="shared" si="14"/>
        <v>12508.324302727859</v>
      </c>
      <c r="ES10" s="136">
        <f t="shared" si="14"/>
        <v>13333.873706707898</v>
      </c>
      <c r="ET10" s="136">
        <f t="shared" si="14"/>
        <v>14213.90937135062</v>
      </c>
      <c r="EU10" s="136">
        <f t="shared" si="14"/>
        <v>15152.027389859762</v>
      </c>
      <c r="EV10" s="136">
        <f t="shared" si="14"/>
        <v>16152.061197590509</v>
      </c>
      <c r="EW10" s="136">
        <f t="shared" si="14"/>
        <v>17218.09723663148</v>
      </c>
      <c r="EX10" s="136">
        <f t="shared" si="14"/>
        <v>18354.49165424916</v>
      </c>
      <c r="EY10" s="136">
        <f t="shared" si="14"/>
        <v>19565.888103429606</v>
      </c>
      <c r="EZ10" s="136">
        <f>EY10*(1+$M$3)</f>
        <v>20857.23671825596</v>
      </c>
      <c r="FA10" s="136">
        <f t="shared" si="15"/>
        <v>22233.814341660855</v>
      </c>
      <c r="FB10" s="136">
        <f t="shared" si="15"/>
        <v>23701.24608821047</v>
      </c>
    </row>
    <row r="11" spans="1:158" ht="15">
      <c r="A11" s="141">
        <f>'Page 4'!A18</f>
        <v>6</v>
      </c>
      <c r="B11" s="141" t="str">
        <f>'Page 4'!B18</f>
        <v>FPL Group, Inc.</v>
      </c>
      <c r="C11" s="142">
        <f>'Page 4'!C18</f>
        <v>2.56</v>
      </c>
      <c r="D11" s="142">
        <f>'Page 4'!D18</f>
        <v>2.8</v>
      </c>
      <c r="E11" s="135">
        <f t="shared" si="9"/>
        <v>0.03032132495213924</v>
      </c>
      <c r="F11" s="135"/>
      <c r="G11" s="135">
        <f>IRR(H11:FB11,0.12)</f>
        <v>0.10233199402534783</v>
      </c>
      <c r="H11" s="136">
        <f>-'Page 2'!C18</f>
        <v>-63.64333333333334</v>
      </c>
      <c r="I11" s="136">
        <f t="shared" si="10"/>
        <v>2.56</v>
      </c>
      <c r="J11" s="136">
        <f t="shared" si="3"/>
        <v>2.64</v>
      </c>
      <c r="K11" s="136">
        <f t="shared" si="3"/>
        <v>2.72</v>
      </c>
      <c r="L11" s="136">
        <f t="shared" si="11"/>
        <v>2.8</v>
      </c>
      <c r="M11" s="136">
        <f t="shared" si="4"/>
        <v>2.9848</v>
      </c>
      <c r="N11" s="136">
        <f t="shared" si="4"/>
        <v>3.1817968</v>
      </c>
      <c r="O11" s="136">
        <f t="shared" si="4"/>
        <v>3.3917953888</v>
      </c>
      <c r="P11" s="136">
        <f t="shared" si="4"/>
        <v>3.6156538844608</v>
      </c>
      <c r="Q11" s="136">
        <f t="shared" si="4"/>
        <v>3.8542870408352132</v>
      </c>
      <c r="R11" s="136">
        <f t="shared" si="4"/>
        <v>4.108669985530337</v>
      </c>
      <c r="S11" s="136">
        <f t="shared" si="4"/>
        <v>4.37984220457534</v>
      </c>
      <c r="T11" s="136">
        <f t="shared" si="4"/>
        <v>4.6689117900773125</v>
      </c>
      <c r="U11" s="136">
        <f t="shared" si="4"/>
        <v>4.977059968222416</v>
      </c>
      <c r="V11" s="136">
        <f t="shared" si="4"/>
        <v>5.305545926125095</v>
      </c>
      <c r="W11" s="136">
        <f t="shared" si="4"/>
        <v>5.655711957249352</v>
      </c>
      <c r="X11" s="136">
        <f t="shared" si="4"/>
        <v>6.02898894642781</v>
      </c>
      <c r="Y11" s="136">
        <f t="shared" si="4"/>
        <v>6.426902216892046</v>
      </c>
      <c r="Z11" s="136">
        <f t="shared" si="4"/>
        <v>6.851077763206921</v>
      </c>
      <c r="AA11" s="136">
        <f t="shared" si="4"/>
        <v>7.303248895578578</v>
      </c>
      <c r="AB11" s="136">
        <f t="shared" si="4"/>
        <v>7.785263322686765</v>
      </c>
      <c r="AC11" s="136">
        <f aca="true" t="shared" si="22" ref="AC11:BY11">AB11*(1+$M$3)</f>
        <v>8.299090701984092</v>
      </c>
      <c r="AD11" s="136">
        <f t="shared" si="22"/>
        <v>8.846830688315043</v>
      </c>
      <c r="AE11" s="136">
        <f t="shared" si="22"/>
        <v>9.430721513743837</v>
      </c>
      <c r="AF11" s="136">
        <f t="shared" si="22"/>
        <v>10.053149133650932</v>
      </c>
      <c r="AG11" s="136">
        <f t="shared" si="22"/>
        <v>10.716656976471894</v>
      </c>
      <c r="AH11" s="136">
        <f t="shared" si="22"/>
        <v>11.423956336919039</v>
      </c>
      <c r="AI11" s="136">
        <f t="shared" si="22"/>
        <v>12.177937455155696</v>
      </c>
      <c r="AJ11" s="136">
        <f t="shared" si="22"/>
        <v>12.981681327195973</v>
      </c>
      <c r="AK11" s="136">
        <f t="shared" si="22"/>
        <v>13.83847229479091</v>
      </c>
      <c r="AL11" s="136">
        <f t="shared" si="22"/>
        <v>14.75181146624711</v>
      </c>
      <c r="AM11" s="136">
        <f t="shared" si="22"/>
        <v>15.72543102301942</v>
      </c>
      <c r="AN11" s="136">
        <f t="shared" si="22"/>
        <v>16.7633094705387</v>
      </c>
      <c r="AO11" s="136">
        <f t="shared" si="22"/>
        <v>17.869687895594257</v>
      </c>
      <c r="AP11" s="136">
        <f t="shared" si="22"/>
        <v>19.04908729670348</v>
      </c>
      <c r="AQ11" s="136">
        <f t="shared" si="22"/>
        <v>20.30632705828591</v>
      </c>
      <c r="AR11" s="136">
        <f t="shared" si="22"/>
        <v>21.64654464413278</v>
      </c>
      <c r="AS11" s="136">
        <f t="shared" si="22"/>
        <v>23.075216590645546</v>
      </c>
      <c r="AT11" s="136">
        <f t="shared" si="22"/>
        <v>24.598180885628153</v>
      </c>
      <c r="AU11" s="136">
        <f t="shared" si="22"/>
        <v>26.221660824079613</v>
      </c>
      <c r="AV11" s="136">
        <f t="shared" si="22"/>
        <v>27.952290438468868</v>
      </c>
      <c r="AW11" s="136">
        <f t="shared" si="22"/>
        <v>29.797141607407816</v>
      </c>
      <c r="AX11" s="136">
        <f t="shared" si="22"/>
        <v>31.763752953496734</v>
      </c>
      <c r="AY11" s="136">
        <f t="shared" si="22"/>
        <v>33.860160648427524</v>
      </c>
      <c r="AZ11" s="136">
        <f t="shared" si="22"/>
        <v>36.09493125122374</v>
      </c>
      <c r="BA11" s="136">
        <f t="shared" si="22"/>
        <v>38.47719671380451</v>
      </c>
      <c r="BB11" s="136">
        <f t="shared" si="22"/>
        <v>41.01669169691561</v>
      </c>
      <c r="BC11" s="136">
        <f t="shared" si="22"/>
        <v>43.72379334891204</v>
      </c>
      <c r="BD11" s="136">
        <f t="shared" si="22"/>
        <v>46.60956370994024</v>
      </c>
      <c r="BE11" s="136">
        <f t="shared" si="22"/>
        <v>49.6857949147963</v>
      </c>
      <c r="BF11" s="136">
        <f t="shared" si="22"/>
        <v>52.965057379172855</v>
      </c>
      <c r="BG11" s="136">
        <f t="shared" si="22"/>
        <v>56.460751166198264</v>
      </c>
      <c r="BH11" s="136">
        <f t="shared" si="22"/>
        <v>60.187160743167354</v>
      </c>
      <c r="BI11" s="136">
        <f t="shared" si="22"/>
        <v>64.15951335221641</v>
      </c>
      <c r="BJ11" s="136">
        <f t="shared" si="22"/>
        <v>68.3940412334627</v>
      </c>
      <c r="BK11" s="136">
        <f t="shared" si="22"/>
        <v>72.90804795487125</v>
      </c>
      <c r="BL11" s="136">
        <f t="shared" si="22"/>
        <v>77.71997911989276</v>
      </c>
      <c r="BM11" s="136">
        <f t="shared" si="22"/>
        <v>82.84949774180568</v>
      </c>
      <c r="BN11" s="136">
        <f t="shared" si="22"/>
        <v>88.31756459276485</v>
      </c>
      <c r="BO11" s="136">
        <f t="shared" si="22"/>
        <v>94.14652385588734</v>
      </c>
      <c r="BP11" s="136">
        <f t="shared" si="22"/>
        <v>100.36019443037591</v>
      </c>
      <c r="BQ11" s="136">
        <f t="shared" si="22"/>
        <v>106.98396726278072</v>
      </c>
      <c r="BR11" s="136">
        <f t="shared" si="22"/>
        <v>114.04490910212425</v>
      </c>
      <c r="BS11" s="136">
        <f t="shared" si="22"/>
        <v>121.57187310286446</v>
      </c>
      <c r="BT11" s="136">
        <f t="shared" si="22"/>
        <v>129.59561672765352</v>
      </c>
      <c r="BU11" s="136">
        <f t="shared" si="22"/>
        <v>138.14892743167866</v>
      </c>
      <c r="BV11" s="136">
        <f t="shared" si="22"/>
        <v>147.26675664216947</v>
      </c>
      <c r="BW11" s="136">
        <f t="shared" si="22"/>
        <v>156.98636258055265</v>
      </c>
      <c r="BX11" s="136">
        <f t="shared" si="22"/>
        <v>167.34746251086912</v>
      </c>
      <c r="BY11" s="136">
        <f t="shared" si="22"/>
        <v>178.3923950365865</v>
      </c>
      <c r="BZ11" s="136">
        <f aca="true" t="shared" si="23" ref="BZ11:CN11">BY11*(1+$M$3)</f>
        <v>190.1662931090012</v>
      </c>
      <c r="CA11" s="136">
        <f t="shared" si="23"/>
        <v>202.7172684541953</v>
      </c>
      <c r="CB11" s="136">
        <f t="shared" si="23"/>
        <v>216.0966081721722</v>
      </c>
      <c r="CC11" s="136">
        <f t="shared" si="23"/>
        <v>230.35898431153558</v>
      </c>
      <c r="CD11" s="136">
        <f t="shared" si="23"/>
        <v>245.56267727609693</v>
      </c>
      <c r="CE11" s="136">
        <f t="shared" si="23"/>
        <v>261.76981397631937</v>
      </c>
      <c r="CF11" s="136">
        <f t="shared" si="23"/>
        <v>279.04662169875644</v>
      </c>
      <c r="CG11" s="136">
        <f t="shared" si="23"/>
        <v>297.4636987308744</v>
      </c>
      <c r="CH11" s="136">
        <f t="shared" si="23"/>
        <v>317.0963028471121</v>
      </c>
      <c r="CI11" s="136">
        <f t="shared" si="23"/>
        <v>338.0246588350215</v>
      </c>
      <c r="CJ11" s="136">
        <f t="shared" si="23"/>
        <v>360.33428631813297</v>
      </c>
      <c r="CK11" s="136">
        <f t="shared" si="23"/>
        <v>384.1163492151298</v>
      </c>
      <c r="CL11" s="136">
        <f t="shared" si="23"/>
        <v>409.4680282633284</v>
      </c>
      <c r="CM11" s="136">
        <f t="shared" si="23"/>
        <v>436.4929181287081</v>
      </c>
      <c r="CN11" s="136">
        <f t="shared" si="23"/>
        <v>465.30145072520287</v>
      </c>
      <c r="CO11" s="136">
        <f aca="true" t="shared" si="24" ref="CO11:EZ14">CN11*(1+$M$3)</f>
        <v>496.0113464730663</v>
      </c>
      <c r="CP11" s="136">
        <f t="shared" si="24"/>
        <v>528.7480953402887</v>
      </c>
      <c r="CQ11" s="136">
        <f t="shared" si="24"/>
        <v>563.6454696327478</v>
      </c>
      <c r="CR11" s="136">
        <f t="shared" si="24"/>
        <v>600.8460706285092</v>
      </c>
      <c r="CS11" s="136">
        <f t="shared" si="24"/>
        <v>640.5019112899909</v>
      </c>
      <c r="CT11" s="136">
        <f t="shared" si="24"/>
        <v>682.7750374351303</v>
      </c>
      <c r="CU11" s="136">
        <f t="shared" si="24"/>
        <v>727.8381899058489</v>
      </c>
      <c r="CV11" s="136">
        <f t="shared" si="24"/>
        <v>775.875510439635</v>
      </c>
      <c r="CW11" s="136">
        <f t="shared" si="24"/>
        <v>827.083294128651</v>
      </c>
      <c r="CX11" s="136">
        <f t="shared" si="24"/>
        <v>881.670791541142</v>
      </c>
      <c r="CY11" s="136">
        <f t="shared" si="24"/>
        <v>939.8610637828574</v>
      </c>
      <c r="CZ11" s="136">
        <f t="shared" si="24"/>
        <v>1001.8918939925261</v>
      </c>
      <c r="DA11" s="136">
        <f t="shared" si="24"/>
        <v>1068.0167589960329</v>
      </c>
      <c r="DB11" s="136">
        <f t="shared" si="24"/>
        <v>1138.505865089771</v>
      </c>
      <c r="DC11" s="136">
        <f t="shared" si="24"/>
        <v>1213.647252185696</v>
      </c>
      <c r="DD11" s="136">
        <f t="shared" si="24"/>
        <v>1293.747970829952</v>
      </c>
      <c r="DE11" s="136">
        <f t="shared" si="24"/>
        <v>1379.135336904729</v>
      </c>
      <c r="DF11" s="136">
        <f t="shared" si="24"/>
        <v>1470.1582691404412</v>
      </c>
      <c r="DG11" s="136">
        <f t="shared" si="24"/>
        <v>1567.1887149037104</v>
      </c>
      <c r="DH11" s="136">
        <f t="shared" si="24"/>
        <v>1670.6231700873554</v>
      </c>
      <c r="DI11" s="136">
        <f t="shared" si="24"/>
        <v>1780.884299313121</v>
      </c>
      <c r="DJ11" s="136">
        <f t="shared" si="24"/>
        <v>1898.422663067787</v>
      </c>
      <c r="DK11" s="136">
        <f t="shared" si="24"/>
        <v>2023.718558830261</v>
      </c>
      <c r="DL11" s="136">
        <f t="shared" si="24"/>
        <v>2157.283983713058</v>
      </c>
      <c r="DM11" s="136">
        <f t="shared" si="24"/>
        <v>2299.66472663812</v>
      </c>
      <c r="DN11" s="136">
        <f t="shared" si="24"/>
        <v>2451.442598596236</v>
      </c>
      <c r="DO11" s="136">
        <f t="shared" si="24"/>
        <v>2613.237810103588</v>
      </c>
      <c r="DP11" s="136">
        <f t="shared" si="24"/>
        <v>2785.711505570425</v>
      </c>
      <c r="DQ11" s="136">
        <f t="shared" si="24"/>
        <v>2969.5684649380732</v>
      </c>
      <c r="DR11" s="136">
        <f t="shared" si="24"/>
        <v>3165.559983623986</v>
      </c>
      <c r="DS11" s="136">
        <f t="shared" si="24"/>
        <v>3374.4869425431693</v>
      </c>
      <c r="DT11" s="136">
        <f t="shared" si="24"/>
        <v>3597.2030807510187</v>
      </c>
      <c r="DU11" s="136">
        <f t="shared" si="24"/>
        <v>3834.6184840805863</v>
      </c>
      <c r="DV11" s="136">
        <f t="shared" si="24"/>
        <v>4087.703304029905</v>
      </c>
      <c r="DW11" s="136">
        <f t="shared" si="24"/>
        <v>4357.49172209588</v>
      </c>
      <c r="DX11" s="136">
        <f t="shared" si="24"/>
        <v>4645.086175754208</v>
      </c>
      <c r="DY11" s="136">
        <f t="shared" si="24"/>
        <v>4951.661863353986</v>
      </c>
      <c r="DZ11" s="136">
        <f t="shared" si="24"/>
        <v>5278.471546335349</v>
      </c>
      <c r="EA11" s="136">
        <f t="shared" si="24"/>
        <v>5626.850668393482</v>
      </c>
      <c r="EB11" s="136">
        <f t="shared" si="24"/>
        <v>5998.2228125074525</v>
      </c>
      <c r="EC11" s="136">
        <f t="shared" si="24"/>
        <v>6394.105518132945</v>
      </c>
      <c r="ED11" s="136">
        <f t="shared" si="24"/>
        <v>6816.1164823297195</v>
      </c>
      <c r="EE11" s="136">
        <f t="shared" si="24"/>
        <v>7265.9801701634815</v>
      </c>
      <c r="EF11" s="136">
        <f t="shared" si="24"/>
        <v>7745.5348613942715</v>
      </c>
      <c r="EG11" s="136">
        <f t="shared" si="24"/>
        <v>8256.740162246293</v>
      </c>
      <c r="EH11" s="136">
        <f t="shared" si="24"/>
        <v>8801.68501295455</v>
      </c>
      <c r="EI11" s="136">
        <f t="shared" si="24"/>
        <v>9382.59622380955</v>
      </c>
      <c r="EJ11" s="136">
        <f t="shared" si="24"/>
        <v>10001.847574580981</v>
      </c>
      <c r="EK11" s="136">
        <f t="shared" si="24"/>
        <v>10661.969514503326</v>
      </c>
      <c r="EL11" s="136">
        <f t="shared" si="24"/>
        <v>11365.659502460545</v>
      </c>
      <c r="EM11" s="136">
        <f t="shared" si="24"/>
        <v>12115.793029622942</v>
      </c>
      <c r="EN11" s="136">
        <f t="shared" si="24"/>
        <v>12915.435369578057</v>
      </c>
      <c r="EO11" s="136">
        <f t="shared" si="24"/>
        <v>13767.85410397021</v>
      </c>
      <c r="EP11" s="136">
        <f t="shared" si="24"/>
        <v>14676.532474832245</v>
      </c>
      <c r="EQ11" s="136">
        <f t="shared" si="24"/>
        <v>15645.183618171175</v>
      </c>
      <c r="ER11" s="136">
        <f t="shared" si="24"/>
        <v>16677.765736970472</v>
      </c>
      <c r="ES11" s="136">
        <f t="shared" si="24"/>
        <v>17778.498275610524</v>
      </c>
      <c r="ET11" s="136">
        <f t="shared" si="24"/>
        <v>18951.879161800818</v>
      </c>
      <c r="EU11" s="136">
        <f t="shared" si="24"/>
        <v>20202.703186479674</v>
      </c>
      <c r="EV11" s="136">
        <f t="shared" si="24"/>
        <v>21536.081596787335</v>
      </c>
      <c r="EW11" s="136">
        <f t="shared" si="24"/>
        <v>22957.4629821753</v>
      </c>
      <c r="EX11" s="136">
        <f t="shared" si="24"/>
        <v>24472.65553899887</v>
      </c>
      <c r="EY11" s="136">
        <f t="shared" si="24"/>
        <v>26087.850804572798</v>
      </c>
      <c r="EZ11" s="136">
        <f t="shared" si="24"/>
        <v>27809.648957674603</v>
      </c>
      <c r="FA11" s="136">
        <f t="shared" si="15"/>
        <v>29645.08578888113</v>
      </c>
      <c r="FB11" s="136">
        <f t="shared" si="15"/>
        <v>31601.661450947286</v>
      </c>
    </row>
    <row r="12" spans="1:158" ht="15">
      <c r="A12" s="141">
        <f>'Page 4'!A19</f>
        <v>7</v>
      </c>
      <c r="B12" s="141" t="str">
        <f>'Page 4'!B19</f>
        <v>MGE Energy, Inc.</v>
      </c>
      <c r="C12" s="142">
        <f>'Page 4'!C19</f>
        <v>1.37</v>
      </c>
      <c r="D12" s="142">
        <f>'Page 4'!D19</f>
        <v>1.4</v>
      </c>
      <c r="E12" s="135">
        <f t="shared" si="9"/>
        <v>0.007246629583702813</v>
      </c>
      <c r="F12" s="135"/>
      <c r="G12" s="135">
        <f>IRR(H12:FB12,0.12)</f>
        <v>0.10375312836550629</v>
      </c>
      <c r="H12" s="136">
        <f>-'Page 2'!C19</f>
        <v>-30.82</v>
      </c>
      <c r="I12" s="136">
        <f t="shared" si="10"/>
        <v>1.37</v>
      </c>
      <c r="J12" s="136">
        <f t="shared" si="3"/>
        <v>1.3800000000000001</v>
      </c>
      <c r="K12" s="136">
        <f t="shared" si="3"/>
        <v>1.3900000000000001</v>
      </c>
      <c r="L12" s="136">
        <f t="shared" si="11"/>
        <v>1.4</v>
      </c>
      <c r="M12" s="136">
        <f t="shared" si="4"/>
        <v>1.4924</v>
      </c>
      <c r="N12" s="136">
        <f t="shared" si="4"/>
        <v>1.5908984</v>
      </c>
      <c r="O12" s="136">
        <f t="shared" si="4"/>
        <v>1.6958976944</v>
      </c>
      <c r="P12" s="136">
        <f t="shared" si="4"/>
        <v>1.8078269422304</v>
      </c>
      <c r="Q12" s="136">
        <f t="shared" si="4"/>
        <v>1.9271435204176066</v>
      </c>
      <c r="R12" s="136">
        <f t="shared" si="4"/>
        <v>2.0543349927651686</v>
      </c>
      <c r="S12" s="136">
        <f t="shared" si="4"/>
        <v>2.18992110228767</v>
      </c>
      <c r="T12" s="136">
        <f t="shared" si="4"/>
        <v>2.3344558950386562</v>
      </c>
      <c r="U12" s="136">
        <f t="shared" si="4"/>
        <v>2.488529984111208</v>
      </c>
      <c r="V12" s="136">
        <f t="shared" si="4"/>
        <v>2.6527729630625476</v>
      </c>
      <c r="W12" s="136">
        <f t="shared" si="4"/>
        <v>2.827855978624676</v>
      </c>
      <c r="X12" s="136">
        <f t="shared" si="4"/>
        <v>3.014494473213905</v>
      </c>
      <c r="Y12" s="136">
        <f t="shared" si="4"/>
        <v>3.213451108446023</v>
      </c>
      <c r="Z12" s="136">
        <f t="shared" si="4"/>
        <v>3.4255388816034604</v>
      </c>
      <c r="AA12" s="136">
        <f t="shared" si="4"/>
        <v>3.651624447789289</v>
      </c>
      <c r="AB12" s="136">
        <f t="shared" si="4"/>
        <v>3.8926316613433825</v>
      </c>
      <c r="AC12" s="136">
        <f aca="true" t="shared" si="25" ref="AC12:BY12">AB12*(1+$M$3)</f>
        <v>4.149545350992046</v>
      </c>
      <c r="AD12" s="136">
        <f t="shared" si="25"/>
        <v>4.4234153441575215</v>
      </c>
      <c r="AE12" s="136">
        <f t="shared" si="25"/>
        <v>4.7153607568719185</v>
      </c>
      <c r="AF12" s="136">
        <f t="shared" si="25"/>
        <v>5.026574566825466</v>
      </c>
      <c r="AG12" s="136">
        <f t="shared" si="25"/>
        <v>5.358328488235947</v>
      </c>
      <c r="AH12" s="136">
        <f t="shared" si="25"/>
        <v>5.7119781684595194</v>
      </c>
      <c r="AI12" s="136">
        <f t="shared" si="25"/>
        <v>6.088968727577848</v>
      </c>
      <c r="AJ12" s="136">
        <f t="shared" si="25"/>
        <v>6.490840663597987</v>
      </c>
      <c r="AK12" s="136">
        <f t="shared" si="25"/>
        <v>6.919236147395455</v>
      </c>
      <c r="AL12" s="136">
        <f t="shared" si="25"/>
        <v>7.375905733123555</v>
      </c>
      <c r="AM12" s="136">
        <f t="shared" si="25"/>
        <v>7.86271551150971</v>
      </c>
      <c r="AN12" s="136">
        <f t="shared" si="25"/>
        <v>8.38165473526935</v>
      </c>
      <c r="AO12" s="136">
        <f t="shared" si="25"/>
        <v>8.934843947797129</v>
      </c>
      <c r="AP12" s="136">
        <f t="shared" si="25"/>
        <v>9.52454364835174</v>
      </c>
      <c r="AQ12" s="136">
        <f t="shared" si="25"/>
        <v>10.153163529142955</v>
      </c>
      <c r="AR12" s="136">
        <f t="shared" si="25"/>
        <v>10.82327232206639</v>
      </c>
      <c r="AS12" s="136">
        <f t="shared" si="25"/>
        <v>11.537608295322773</v>
      </c>
      <c r="AT12" s="136">
        <f t="shared" si="25"/>
        <v>12.299090442814077</v>
      </c>
      <c r="AU12" s="136">
        <f t="shared" si="25"/>
        <v>13.110830412039807</v>
      </c>
      <c r="AV12" s="136">
        <f t="shared" si="25"/>
        <v>13.976145219234434</v>
      </c>
      <c r="AW12" s="136">
        <f t="shared" si="25"/>
        <v>14.898570803703908</v>
      </c>
      <c r="AX12" s="136">
        <f t="shared" si="25"/>
        <v>15.881876476748367</v>
      </c>
      <c r="AY12" s="136">
        <f t="shared" si="25"/>
        <v>16.930080324213762</v>
      </c>
      <c r="AZ12" s="136">
        <f t="shared" si="25"/>
        <v>18.04746562561187</v>
      </c>
      <c r="BA12" s="136">
        <f t="shared" si="25"/>
        <v>19.238598356902255</v>
      </c>
      <c r="BB12" s="136">
        <f t="shared" si="25"/>
        <v>20.508345848457804</v>
      </c>
      <c r="BC12" s="136">
        <f t="shared" si="25"/>
        <v>21.86189667445602</v>
      </c>
      <c r="BD12" s="136">
        <f t="shared" si="25"/>
        <v>23.30478185497012</v>
      </c>
      <c r="BE12" s="136">
        <f t="shared" si="25"/>
        <v>24.84289745739815</v>
      </c>
      <c r="BF12" s="136">
        <f t="shared" si="25"/>
        <v>26.482528689586427</v>
      </c>
      <c r="BG12" s="136">
        <f t="shared" si="25"/>
        <v>28.230375583099132</v>
      </c>
      <c r="BH12" s="136">
        <f t="shared" si="25"/>
        <v>30.093580371583677</v>
      </c>
      <c r="BI12" s="136">
        <f t="shared" si="25"/>
        <v>32.079756676108204</v>
      </c>
      <c r="BJ12" s="136">
        <f t="shared" si="25"/>
        <v>34.19702061673135</v>
      </c>
      <c r="BK12" s="136">
        <f t="shared" si="25"/>
        <v>36.454023977435625</v>
      </c>
      <c r="BL12" s="136">
        <f t="shared" si="25"/>
        <v>38.85998955994638</v>
      </c>
      <c r="BM12" s="136">
        <f t="shared" si="25"/>
        <v>41.42474887090284</v>
      </c>
      <c r="BN12" s="136">
        <f t="shared" si="25"/>
        <v>44.15878229638243</v>
      </c>
      <c r="BO12" s="136">
        <f t="shared" si="25"/>
        <v>47.07326192794367</v>
      </c>
      <c r="BP12" s="136">
        <f t="shared" si="25"/>
        <v>50.180097215187956</v>
      </c>
      <c r="BQ12" s="136">
        <f t="shared" si="25"/>
        <v>53.49198363139036</v>
      </c>
      <c r="BR12" s="136">
        <f t="shared" si="25"/>
        <v>57.022454551062125</v>
      </c>
      <c r="BS12" s="136">
        <f t="shared" si="25"/>
        <v>60.78593655143223</v>
      </c>
      <c r="BT12" s="136">
        <f t="shared" si="25"/>
        <v>64.79780836382676</v>
      </c>
      <c r="BU12" s="136">
        <f t="shared" si="25"/>
        <v>69.07446371583933</v>
      </c>
      <c r="BV12" s="136">
        <f t="shared" si="25"/>
        <v>73.63337832108473</v>
      </c>
      <c r="BW12" s="136">
        <f t="shared" si="25"/>
        <v>78.49318129027633</v>
      </c>
      <c r="BX12" s="136">
        <f t="shared" si="25"/>
        <v>83.67373125543456</v>
      </c>
      <c r="BY12" s="136">
        <f t="shared" si="25"/>
        <v>89.19619751829325</v>
      </c>
      <c r="BZ12" s="136">
        <f aca="true" t="shared" si="26" ref="BZ12:CN12">BY12*(1+$M$3)</f>
        <v>95.0831465545006</v>
      </c>
      <c r="CA12" s="136">
        <f t="shared" si="26"/>
        <v>101.35863422709765</v>
      </c>
      <c r="CB12" s="136">
        <f t="shared" si="26"/>
        <v>108.0483040860861</v>
      </c>
      <c r="CC12" s="136">
        <f t="shared" si="26"/>
        <v>115.17949215576779</v>
      </c>
      <c r="CD12" s="136">
        <f t="shared" si="26"/>
        <v>122.78133863804847</v>
      </c>
      <c r="CE12" s="136">
        <f t="shared" si="26"/>
        <v>130.88490698815968</v>
      </c>
      <c r="CF12" s="136">
        <f t="shared" si="26"/>
        <v>139.52331084937822</v>
      </c>
      <c r="CG12" s="136">
        <f t="shared" si="26"/>
        <v>148.7318493654372</v>
      </c>
      <c r="CH12" s="136">
        <f t="shared" si="26"/>
        <v>158.54815142355605</v>
      </c>
      <c r="CI12" s="136">
        <f t="shared" si="26"/>
        <v>169.01232941751076</v>
      </c>
      <c r="CJ12" s="136">
        <f t="shared" si="26"/>
        <v>180.16714315906648</v>
      </c>
      <c r="CK12" s="136">
        <f t="shared" si="26"/>
        <v>192.0581746075649</v>
      </c>
      <c r="CL12" s="136">
        <f t="shared" si="26"/>
        <v>204.7340141316642</v>
      </c>
      <c r="CM12" s="136">
        <f t="shared" si="26"/>
        <v>218.24645906435404</v>
      </c>
      <c r="CN12" s="136">
        <f t="shared" si="26"/>
        <v>232.65072536260143</v>
      </c>
      <c r="CO12" s="136">
        <f t="shared" si="24"/>
        <v>248.00567323653314</v>
      </c>
      <c r="CP12" s="136">
        <f t="shared" si="24"/>
        <v>264.37404767014436</v>
      </c>
      <c r="CQ12" s="136">
        <f t="shared" si="24"/>
        <v>281.8227348163739</v>
      </c>
      <c r="CR12" s="136">
        <f t="shared" si="24"/>
        <v>300.4230353142546</v>
      </c>
      <c r="CS12" s="136">
        <f t="shared" si="24"/>
        <v>320.25095564499543</v>
      </c>
      <c r="CT12" s="136">
        <f t="shared" si="24"/>
        <v>341.3875187175652</v>
      </c>
      <c r="CU12" s="136">
        <f t="shared" si="24"/>
        <v>363.91909495292447</v>
      </c>
      <c r="CV12" s="136">
        <f t="shared" si="24"/>
        <v>387.9377552198175</v>
      </c>
      <c r="CW12" s="136">
        <f t="shared" si="24"/>
        <v>413.5416470643255</v>
      </c>
      <c r="CX12" s="136">
        <f t="shared" si="24"/>
        <v>440.835395770571</v>
      </c>
      <c r="CY12" s="136">
        <f t="shared" si="24"/>
        <v>469.9305318914287</v>
      </c>
      <c r="CZ12" s="136">
        <f t="shared" si="24"/>
        <v>500.94594699626305</v>
      </c>
      <c r="DA12" s="136">
        <f t="shared" si="24"/>
        <v>534.0083794980164</v>
      </c>
      <c r="DB12" s="136">
        <f t="shared" si="24"/>
        <v>569.2529325448855</v>
      </c>
      <c r="DC12" s="136">
        <f t="shared" si="24"/>
        <v>606.823626092848</v>
      </c>
      <c r="DD12" s="136">
        <f t="shared" si="24"/>
        <v>646.873985414976</v>
      </c>
      <c r="DE12" s="136">
        <f t="shared" si="24"/>
        <v>689.5676684523645</v>
      </c>
      <c r="DF12" s="136">
        <f t="shared" si="24"/>
        <v>735.0791345702206</v>
      </c>
      <c r="DG12" s="136">
        <f t="shared" si="24"/>
        <v>783.5943574518552</v>
      </c>
      <c r="DH12" s="136">
        <f t="shared" si="24"/>
        <v>835.3115850436777</v>
      </c>
      <c r="DI12" s="136">
        <f t="shared" si="24"/>
        <v>890.4421496565604</v>
      </c>
      <c r="DJ12" s="136">
        <f t="shared" si="24"/>
        <v>949.2113315338935</v>
      </c>
      <c r="DK12" s="136">
        <f t="shared" si="24"/>
        <v>1011.8592794151305</v>
      </c>
      <c r="DL12" s="136">
        <f t="shared" si="24"/>
        <v>1078.641991856529</v>
      </c>
      <c r="DM12" s="136">
        <f t="shared" si="24"/>
        <v>1149.83236331906</v>
      </c>
      <c r="DN12" s="136">
        <f t="shared" si="24"/>
        <v>1225.721299298118</v>
      </c>
      <c r="DO12" s="136">
        <f t="shared" si="24"/>
        <v>1306.618905051794</v>
      </c>
      <c r="DP12" s="136">
        <f t="shared" si="24"/>
        <v>1392.8557527852124</v>
      </c>
      <c r="DQ12" s="136">
        <f t="shared" si="24"/>
        <v>1484.7842324690366</v>
      </c>
      <c r="DR12" s="136">
        <f t="shared" si="24"/>
        <v>1582.779991811993</v>
      </c>
      <c r="DS12" s="136">
        <f t="shared" si="24"/>
        <v>1687.2434712715847</v>
      </c>
      <c r="DT12" s="136">
        <f t="shared" si="24"/>
        <v>1798.6015403755093</v>
      </c>
      <c r="DU12" s="136">
        <f t="shared" si="24"/>
        <v>1917.3092420402932</v>
      </c>
      <c r="DV12" s="136">
        <f t="shared" si="24"/>
        <v>2043.8516520149526</v>
      </c>
      <c r="DW12" s="136">
        <f t="shared" si="24"/>
        <v>2178.74586104794</v>
      </c>
      <c r="DX12" s="136">
        <f t="shared" si="24"/>
        <v>2322.543087877104</v>
      </c>
      <c r="DY12" s="136">
        <f t="shared" si="24"/>
        <v>2475.830931676993</v>
      </c>
      <c r="DZ12" s="136">
        <f t="shared" si="24"/>
        <v>2639.2357731676743</v>
      </c>
      <c r="EA12" s="136">
        <f t="shared" si="24"/>
        <v>2813.425334196741</v>
      </c>
      <c r="EB12" s="136">
        <f t="shared" si="24"/>
        <v>2999.1114062537263</v>
      </c>
      <c r="EC12" s="136">
        <f t="shared" si="24"/>
        <v>3197.0527590664724</v>
      </c>
      <c r="ED12" s="136">
        <f t="shared" si="24"/>
        <v>3408.0582411648597</v>
      </c>
      <c r="EE12" s="136">
        <f t="shared" si="24"/>
        <v>3632.9900850817407</v>
      </c>
      <c r="EF12" s="136">
        <f t="shared" si="24"/>
        <v>3872.7674306971358</v>
      </c>
      <c r="EG12" s="136">
        <f t="shared" si="24"/>
        <v>4128.3700811231465</v>
      </c>
      <c r="EH12" s="136">
        <f t="shared" si="24"/>
        <v>4400.842506477275</v>
      </c>
      <c r="EI12" s="136">
        <f t="shared" si="24"/>
        <v>4691.298111904775</v>
      </c>
      <c r="EJ12" s="136">
        <f t="shared" si="24"/>
        <v>5000.9237872904905</v>
      </c>
      <c r="EK12" s="136">
        <f t="shared" si="24"/>
        <v>5330.984757251663</v>
      </c>
      <c r="EL12" s="136">
        <f t="shared" si="24"/>
        <v>5682.829751230272</v>
      </c>
      <c r="EM12" s="136">
        <f t="shared" si="24"/>
        <v>6057.896514811471</v>
      </c>
      <c r="EN12" s="136">
        <f t="shared" si="24"/>
        <v>6457.717684789029</v>
      </c>
      <c r="EO12" s="136">
        <f t="shared" si="24"/>
        <v>6883.927051985105</v>
      </c>
      <c r="EP12" s="136">
        <f t="shared" si="24"/>
        <v>7338.266237416123</v>
      </c>
      <c r="EQ12" s="136">
        <f t="shared" si="24"/>
        <v>7822.591809085588</v>
      </c>
      <c r="ER12" s="136">
        <f t="shared" si="24"/>
        <v>8338.882868485236</v>
      </c>
      <c r="ES12" s="136">
        <f t="shared" si="24"/>
        <v>8889.249137805262</v>
      </c>
      <c r="ET12" s="136">
        <f t="shared" si="24"/>
        <v>9475.939580900409</v>
      </c>
      <c r="EU12" s="136">
        <f t="shared" si="24"/>
        <v>10101.351593239837</v>
      </c>
      <c r="EV12" s="136">
        <f t="shared" si="24"/>
        <v>10768.040798393668</v>
      </c>
      <c r="EW12" s="136">
        <f t="shared" si="24"/>
        <v>11478.73149108765</v>
      </c>
      <c r="EX12" s="136">
        <f t="shared" si="24"/>
        <v>12236.327769499436</v>
      </c>
      <c r="EY12" s="136">
        <f t="shared" si="24"/>
        <v>13043.925402286399</v>
      </c>
      <c r="EZ12" s="136">
        <f t="shared" si="24"/>
        <v>13904.824478837301</v>
      </c>
      <c r="FA12" s="136">
        <f t="shared" si="15"/>
        <v>14822.542894440565</v>
      </c>
      <c r="FB12" s="136">
        <f t="shared" si="15"/>
        <v>15800.830725473643</v>
      </c>
    </row>
    <row r="13" spans="1:158" ht="15">
      <c r="A13" s="141">
        <f>'Page 4'!A20</f>
        <v>8</v>
      </c>
      <c r="B13" s="141" t="str">
        <f>'Page 4'!B20</f>
        <v>Northeast Utilities</v>
      </c>
      <c r="C13" s="142">
        <f>'Page 4'!C20</f>
        <v>0.66</v>
      </c>
      <c r="D13" s="142">
        <f>'Page 4'!D20</f>
        <v>0.84</v>
      </c>
      <c r="E13" s="135">
        <f t="shared" si="9"/>
        <v>0.08370676266182708</v>
      </c>
      <c r="F13" s="135"/>
      <c r="G13" s="135">
        <f>IRR(H13:FB13,0.12)</f>
        <v>0.10288213733795315</v>
      </c>
      <c r="H13" s="136">
        <f>-'Page 2'!C20</f>
        <v>-18.635</v>
      </c>
      <c r="I13" s="136">
        <f t="shared" si="10"/>
        <v>0.66</v>
      </c>
      <c r="J13" s="136">
        <f t="shared" si="3"/>
        <v>0.72</v>
      </c>
      <c r="K13" s="136">
        <f t="shared" si="3"/>
        <v>0.7799999999999999</v>
      </c>
      <c r="L13" s="136">
        <f t="shared" si="11"/>
        <v>0.84</v>
      </c>
      <c r="M13" s="136">
        <f t="shared" si="4"/>
        <v>0.89544</v>
      </c>
      <c r="N13" s="136">
        <f t="shared" si="4"/>
        <v>0.9545390400000001</v>
      </c>
      <c r="O13" s="136">
        <f t="shared" si="4"/>
        <v>1.0175386166400002</v>
      </c>
      <c r="P13" s="136">
        <f t="shared" si="4"/>
        <v>1.0846961653382403</v>
      </c>
      <c r="Q13" s="136">
        <f t="shared" si="4"/>
        <v>1.1562861122505643</v>
      </c>
      <c r="R13" s="136">
        <f t="shared" si="4"/>
        <v>1.2326009956591015</v>
      </c>
      <c r="S13" s="136">
        <f t="shared" si="4"/>
        <v>1.3139526613726022</v>
      </c>
      <c r="T13" s="136">
        <f t="shared" si="4"/>
        <v>1.400673537023194</v>
      </c>
      <c r="U13" s="136">
        <f t="shared" si="4"/>
        <v>1.4931179904667249</v>
      </c>
      <c r="V13" s="136">
        <f t="shared" si="4"/>
        <v>1.5916637778375289</v>
      </c>
      <c r="W13" s="136">
        <f t="shared" si="4"/>
        <v>1.6967135871748058</v>
      </c>
      <c r="X13" s="136">
        <f t="shared" si="4"/>
        <v>1.8086966839283432</v>
      </c>
      <c r="Y13" s="136">
        <f t="shared" si="4"/>
        <v>1.9280706650676138</v>
      </c>
      <c r="Z13" s="136">
        <f t="shared" si="4"/>
        <v>2.0553233289620763</v>
      </c>
      <c r="AA13" s="136">
        <f t="shared" si="4"/>
        <v>2.1909746686735736</v>
      </c>
      <c r="AB13" s="136">
        <f t="shared" si="4"/>
        <v>2.3355789968060297</v>
      </c>
      <c r="AC13" s="136">
        <f aca="true" t="shared" si="27" ref="AC13:BY13">AB13*(1+$M$3)</f>
        <v>2.4897272105952277</v>
      </c>
      <c r="AD13" s="136">
        <f t="shared" si="27"/>
        <v>2.6540492064945127</v>
      </c>
      <c r="AE13" s="136">
        <f t="shared" si="27"/>
        <v>2.829216454123151</v>
      </c>
      <c r="AF13" s="136">
        <f t="shared" si="27"/>
        <v>3.015944740095279</v>
      </c>
      <c r="AG13" s="136">
        <f t="shared" si="27"/>
        <v>3.2149970929415677</v>
      </c>
      <c r="AH13" s="136">
        <f t="shared" si="27"/>
        <v>3.4271869010757112</v>
      </c>
      <c r="AI13" s="136">
        <f t="shared" si="27"/>
        <v>3.6533812365467084</v>
      </c>
      <c r="AJ13" s="136">
        <f t="shared" si="27"/>
        <v>3.8945043981587912</v>
      </c>
      <c r="AK13" s="136">
        <f t="shared" si="27"/>
        <v>4.151541688437272</v>
      </c>
      <c r="AL13" s="136">
        <f t="shared" si="27"/>
        <v>4.425543439874132</v>
      </c>
      <c r="AM13" s="136">
        <f t="shared" si="27"/>
        <v>4.717629306905825</v>
      </c>
      <c r="AN13" s="136">
        <f t="shared" si="27"/>
        <v>5.028992841161609</v>
      </c>
      <c r="AO13" s="136">
        <f t="shared" si="27"/>
        <v>5.360906368678276</v>
      </c>
      <c r="AP13" s="136">
        <f t="shared" si="27"/>
        <v>5.714726189011043</v>
      </c>
      <c r="AQ13" s="136">
        <f t="shared" si="27"/>
        <v>6.091898117485772</v>
      </c>
      <c r="AR13" s="136">
        <f t="shared" si="27"/>
        <v>6.4939633932398335</v>
      </c>
      <c r="AS13" s="136">
        <f t="shared" si="27"/>
        <v>6.922564977193663</v>
      </c>
      <c r="AT13" s="136">
        <f t="shared" si="27"/>
        <v>7.379454265688445</v>
      </c>
      <c r="AU13" s="136">
        <f t="shared" si="27"/>
        <v>7.866498247223883</v>
      </c>
      <c r="AV13" s="136">
        <f t="shared" si="27"/>
        <v>8.38568713154066</v>
      </c>
      <c r="AW13" s="136">
        <f t="shared" si="27"/>
        <v>8.939142482222344</v>
      </c>
      <c r="AX13" s="136">
        <f t="shared" si="27"/>
        <v>9.52912588604902</v>
      </c>
      <c r="AY13" s="136">
        <f t="shared" si="27"/>
        <v>10.158048194528256</v>
      </c>
      <c r="AZ13" s="136">
        <f t="shared" si="27"/>
        <v>10.828479375367122</v>
      </c>
      <c r="BA13" s="136">
        <f t="shared" si="27"/>
        <v>11.543159014141352</v>
      </c>
      <c r="BB13" s="136">
        <f t="shared" si="27"/>
        <v>12.305007509074683</v>
      </c>
      <c r="BC13" s="136">
        <f t="shared" si="27"/>
        <v>13.117138004673613</v>
      </c>
      <c r="BD13" s="136">
        <f t="shared" si="27"/>
        <v>13.982869112982073</v>
      </c>
      <c r="BE13" s="136">
        <f t="shared" si="27"/>
        <v>14.90573847443889</v>
      </c>
      <c r="BF13" s="136">
        <f t="shared" si="27"/>
        <v>15.889517213751857</v>
      </c>
      <c r="BG13" s="136">
        <f t="shared" si="27"/>
        <v>16.93822534985948</v>
      </c>
      <c r="BH13" s="136">
        <f t="shared" si="27"/>
        <v>18.056148222950206</v>
      </c>
      <c r="BI13" s="136">
        <f t="shared" si="27"/>
        <v>19.24785400566492</v>
      </c>
      <c r="BJ13" s="136">
        <f t="shared" si="27"/>
        <v>20.518212370038807</v>
      </c>
      <c r="BK13" s="136">
        <f t="shared" si="27"/>
        <v>21.87241438646137</v>
      </c>
      <c r="BL13" s="136">
        <f t="shared" si="27"/>
        <v>23.31599373596782</v>
      </c>
      <c r="BM13" s="136">
        <f t="shared" si="27"/>
        <v>24.854849322541696</v>
      </c>
      <c r="BN13" s="136">
        <f t="shared" si="27"/>
        <v>26.495269377829448</v>
      </c>
      <c r="BO13" s="136">
        <f t="shared" si="27"/>
        <v>28.243957156766193</v>
      </c>
      <c r="BP13" s="136">
        <f t="shared" si="27"/>
        <v>30.10805832911276</v>
      </c>
      <c r="BQ13" s="136">
        <f t="shared" si="27"/>
        <v>32.09519017883421</v>
      </c>
      <c r="BR13" s="136">
        <f t="shared" si="27"/>
        <v>34.21347273063727</v>
      </c>
      <c r="BS13" s="136">
        <f t="shared" si="27"/>
        <v>36.47156193085933</v>
      </c>
      <c r="BT13" s="136">
        <f t="shared" si="27"/>
        <v>38.878685018296046</v>
      </c>
      <c r="BU13" s="136">
        <f t="shared" si="27"/>
        <v>41.44467822950359</v>
      </c>
      <c r="BV13" s="136">
        <f t="shared" si="27"/>
        <v>44.180026992650824</v>
      </c>
      <c r="BW13" s="136">
        <f t="shared" si="27"/>
        <v>47.09590877416578</v>
      </c>
      <c r="BX13" s="136">
        <f t="shared" si="27"/>
        <v>50.204238753260725</v>
      </c>
      <c r="BY13" s="136">
        <f t="shared" si="27"/>
        <v>53.51771851097594</v>
      </c>
      <c r="BZ13" s="136">
        <f aca="true" t="shared" si="28" ref="BZ13:CN13">BY13*(1+$M$3)</f>
        <v>57.04988793270036</v>
      </c>
      <c r="CA13" s="136">
        <f t="shared" si="28"/>
        <v>60.81518053625859</v>
      </c>
      <c r="CB13" s="136">
        <f t="shared" si="28"/>
        <v>64.82898245165165</v>
      </c>
      <c r="CC13" s="136">
        <f t="shared" si="28"/>
        <v>69.10769529346067</v>
      </c>
      <c r="CD13" s="136">
        <f t="shared" si="28"/>
        <v>73.66880318282907</v>
      </c>
      <c r="CE13" s="136">
        <f t="shared" si="28"/>
        <v>78.53094419289579</v>
      </c>
      <c r="CF13" s="136">
        <f t="shared" si="28"/>
        <v>83.71398650962692</v>
      </c>
      <c r="CG13" s="136">
        <f t="shared" si="28"/>
        <v>89.23910961926231</v>
      </c>
      <c r="CH13" s="136">
        <f t="shared" si="28"/>
        <v>95.12889085413363</v>
      </c>
      <c r="CI13" s="136">
        <f t="shared" si="28"/>
        <v>101.40739765050645</v>
      </c>
      <c r="CJ13" s="136">
        <f t="shared" si="28"/>
        <v>108.10028589543988</v>
      </c>
      <c r="CK13" s="136">
        <f t="shared" si="28"/>
        <v>115.23490476453892</v>
      </c>
      <c r="CL13" s="136">
        <f t="shared" si="28"/>
        <v>122.8404084789985</v>
      </c>
      <c r="CM13" s="136">
        <f t="shared" si="28"/>
        <v>130.9478754386124</v>
      </c>
      <c r="CN13" s="136">
        <f t="shared" si="28"/>
        <v>139.59043521756084</v>
      </c>
      <c r="CO13" s="136">
        <f t="shared" si="24"/>
        <v>148.80340394191987</v>
      </c>
      <c r="CP13" s="136">
        <f t="shared" si="24"/>
        <v>158.6244286020866</v>
      </c>
      <c r="CQ13" s="136">
        <f t="shared" si="24"/>
        <v>169.09364088982431</v>
      </c>
      <c r="CR13" s="136">
        <f t="shared" si="24"/>
        <v>180.25382118855273</v>
      </c>
      <c r="CS13" s="136">
        <f t="shared" si="24"/>
        <v>192.15057338699722</v>
      </c>
      <c r="CT13" s="136">
        <f t="shared" si="24"/>
        <v>204.83251123053904</v>
      </c>
      <c r="CU13" s="136">
        <f t="shared" si="24"/>
        <v>218.35145697175463</v>
      </c>
      <c r="CV13" s="136">
        <f t="shared" si="24"/>
        <v>232.76265313189046</v>
      </c>
      <c r="CW13" s="136">
        <f t="shared" si="24"/>
        <v>248.12498823859525</v>
      </c>
      <c r="CX13" s="136">
        <f t="shared" si="24"/>
        <v>264.50123746234254</v>
      </c>
      <c r="CY13" s="136">
        <f t="shared" si="24"/>
        <v>281.95831913485716</v>
      </c>
      <c r="CZ13" s="136">
        <f t="shared" si="24"/>
        <v>300.56756819775774</v>
      </c>
      <c r="DA13" s="136">
        <f t="shared" si="24"/>
        <v>320.40502769880976</v>
      </c>
      <c r="DB13" s="136">
        <f t="shared" si="24"/>
        <v>341.5517595269312</v>
      </c>
      <c r="DC13" s="136">
        <f t="shared" si="24"/>
        <v>364.0941756557087</v>
      </c>
      <c r="DD13" s="136">
        <f t="shared" si="24"/>
        <v>388.1243912489855</v>
      </c>
      <c r="DE13" s="136">
        <f t="shared" si="24"/>
        <v>413.74060107141855</v>
      </c>
      <c r="DF13" s="136">
        <f t="shared" si="24"/>
        <v>441.0474807421322</v>
      </c>
      <c r="DG13" s="136">
        <f t="shared" si="24"/>
        <v>470.15661447111296</v>
      </c>
      <c r="DH13" s="136">
        <f t="shared" si="24"/>
        <v>501.18695102620643</v>
      </c>
      <c r="DI13" s="136">
        <f t="shared" si="24"/>
        <v>534.2652897939361</v>
      </c>
      <c r="DJ13" s="136">
        <f t="shared" si="24"/>
        <v>569.5267989203359</v>
      </c>
      <c r="DK13" s="136">
        <f t="shared" si="24"/>
        <v>607.1155676490781</v>
      </c>
      <c r="DL13" s="136">
        <f t="shared" si="24"/>
        <v>647.1851951139173</v>
      </c>
      <c r="DM13" s="136">
        <f t="shared" si="24"/>
        <v>689.8994179914358</v>
      </c>
      <c r="DN13" s="136">
        <f t="shared" si="24"/>
        <v>735.4327795788706</v>
      </c>
      <c r="DO13" s="136">
        <f t="shared" si="24"/>
        <v>783.9713430310761</v>
      </c>
      <c r="DP13" s="136">
        <f t="shared" si="24"/>
        <v>835.7134516711271</v>
      </c>
      <c r="DQ13" s="136">
        <f t="shared" si="24"/>
        <v>890.8705394814216</v>
      </c>
      <c r="DR13" s="136">
        <f t="shared" si="24"/>
        <v>949.6679950871954</v>
      </c>
      <c r="DS13" s="136">
        <f t="shared" si="24"/>
        <v>1012.3460827629503</v>
      </c>
      <c r="DT13" s="136">
        <f t="shared" si="24"/>
        <v>1079.160924225305</v>
      </c>
      <c r="DU13" s="136">
        <f t="shared" si="24"/>
        <v>1150.3855452241753</v>
      </c>
      <c r="DV13" s="136">
        <f t="shared" si="24"/>
        <v>1226.310991208971</v>
      </c>
      <c r="DW13" s="136">
        <f t="shared" si="24"/>
        <v>1307.2475166287632</v>
      </c>
      <c r="DX13" s="136">
        <f t="shared" si="24"/>
        <v>1393.5258527262615</v>
      </c>
      <c r="DY13" s="136">
        <f t="shared" si="24"/>
        <v>1485.498559006195</v>
      </c>
      <c r="DZ13" s="136">
        <f t="shared" si="24"/>
        <v>1583.541463900604</v>
      </c>
      <c r="EA13" s="136">
        <f t="shared" si="24"/>
        <v>1688.0552005180439</v>
      </c>
      <c r="EB13" s="136">
        <f t="shared" si="24"/>
        <v>1799.4668437522348</v>
      </c>
      <c r="EC13" s="136">
        <f t="shared" si="24"/>
        <v>1918.2316554398824</v>
      </c>
      <c r="ED13" s="136">
        <f t="shared" si="24"/>
        <v>2044.8349446989148</v>
      </c>
      <c r="EE13" s="136">
        <f t="shared" si="24"/>
        <v>2179.7940510490434</v>
      </c>
      <c r="EF13" s="136">
        <f t="shared" si="24"/>
        <v>2323.6604584182805</v>
      </c>
      <c r="EG13" s="136">
        <f t="shared" si="24"/>
        <v>2477.022048673887</v>
      </c>
      <c r="EH13" s="136">
        <f t="shared" si="24"/>
        <v>2640.505503886364</v>
      </c>
      <c r="EI13" s="136">
        <f t="shared" si="24"/>
        <v>2814.778867142864</v>
      </c>
      <c r="EJ13" s="136">
        <f t="shared" si="24"/>
        <v>3000.554272374293</v>
      </c>
      <c r="EK13" s="136">
        <f t="shared" si="24"/>
        <v>3198.5908543509963</v>
      </c>
      <c r="EL13" s="136">
        <f t="shared" si="24"/>
        <v>3409.6978507381623</v>
      </c>
      <c r="EM13" s="136">
        <f t="shared" si="24"/>
        <v>3634.737908886881</v>
      </c>
      <c r="EN13" s="136">
        <f t="shared" si="24"/>
        <v>3874.6306108734157</v>
      </c>
      <c r="EO13" s="136">
        <f t="shared" si="24"/>
        <v>4130.356231191061</v>
      </c>
      <c r="EP13" s="136">
        <f t="shared" si="24"/>
        <v>4402.9597424496715</v>
      </c>
      <c r="EQ13" s="136">
        <f t="shared" si="24"/>
        <v>4693.55508545135</v>
      </c>
      <c r="ER13" s="136">
        <f t="shared" si="24"/>
        <v>5003.32972109114</v>
      </c>
      <c r="ES13" s="136">
        <f t="shared" si="24"/>
        <v>5333.5494826831555</v>
      </c>
      <c r="ET13" s="136">
        <f t="shared" si="24"/>
        <v>5685.563748540244</v>
      </c>
      <c r="EU13" s="136">
        <f t="shared" si="24"/>
        <v>6060.810955943901</v>
      </c>
      <c r="EV13" s="136">
        <f t="shared" si="24"/>
        <v>6460.824479036199</v>
      </c>
      <c r="EW13" s="136">
        <f t="shared" si="24"/>
        <v>6887.238894652588</v>
      </c>
      <c r="EX13" s="136">
        <f t="shared" si="24"/>
        <v>7341.796661699659</v>
      </c>
      <c r="EY13" s="136">
        <f t="shared" si="24"/>
        <v>7826.355241371837</v>
      </c>
      <c r="EZ13" s="136">
        <f t="shared" si="24"/>
        <v>8342.89468730238</v>
      </c>
      <c r="FA13" s="136">
        <f t="shared" si="15"/>
        <v>8893.525736664336</v>
      </c>
      <c r="FB13" s="136">
        <f t="shared" si="15"/>
        <v>9480.498435284184</v>
      </c>
    </row>
    <row r="14" spans="1:158" ht="15">
      <c r="A14" s="141">
        <f>'Page 4'!A21</f>
        <v>9</v>
      </c>
      <c r="B14" s="141" t="str">
        <f>'Page 4'!B21</f>
        <v>NSTAR</v>
      </c>
      <c r="C14" s="142">
        <f>'Page 4'!C21</f>
        <v>2.3</v>
      </c>
      <c r="D14" s="142">
        <f>'Page 4'!D21</f>
        <v>2.5</v>
      </c>
      <c r="E14" s="135">
        <f t="shared" si="9"/>
        <v>0.02818372270192615</v>
      </c>
      <c r="F14" s="135"/>
      <c r="G14" s="135">
        <f>IRR(H14:FB14,0.12)</f>
        <v>0.1092486383125684</v>
      </c>
      <c r="H14" s="136">
        <f>-'Page 2'!C21</f>
        <v>-48.01</v>
      </c>
      <c r="I14" s="136">
        <f t="shared" si="10"/>
        <v>2.3</v>
      </c>
      <c r="J14" s="136">
        <f t="shared" si="3"/>
        <v>2.3666666666666667</v>
      </c>
      <c r="K14" s="136">
        <f t="shared" si="3"/>
        <v>2.4333333333333336</v>
      </c>
      <c r="L14" s="136">
        <f t="shared" si="11"/>
        <v>2.5</v>
      </c>
      <c r="M14" s="136">
        <f t="shared" si="4"/>
        <v>2.665</v>
      </c>
      <c r="N14" s="136">
        <f t="shared" si="4"/>
        <v>2.8408900000000004</v>
      </c>
      <c r="O14" s="136">
        <f t="shared" si="4"/>
        <v>3.0283887400000005</v>
      </c>
      <c r="P14" s="136">
        <f t="shared" si="4"/>
        <v>3.228262396840001</v>
      </c>
      <c r="Q14" s="136">
        <f t="shared" si="4"/>
        <v>3.441327715031441</v>
      </c>
      <c r="R14" s="136">
        <f t="shared" si="4"/>
        <v>3.668455344223516</v>
      </c>
      <c r="S14" s="136">
        <f t="shared" si="4"/>
        <v>3.9105733969422682</v>
      </c>
      <c r="T14" s="136">
        <f t="shared" si="4"/>
        <v>4.1686712411404585</v>
      </c>
      <c r="U14" s="136">
        <f t="shared" si="4"/>
        <v>4.443803543055729</v>
      </c>
      <c r="V14" s="136">
        <f t="shared" si="4"/>
        <v>4.737094576897408</v>
      </c>
      <c r="W14" s="136">
        <f t="shared" si="4"/>
        <v>5.049742818972637</v>
      </c>
      <c r="X14" s="136">
        <f t="shared" si="4"/>
        <v>5.383025845024831</v>
      </c>
      <c r="Y14" s="136">
        <f t="shared" si="4"/>
        <v>5.73830555079647</v>
      </c>
      <c r="Z14" s="136">
        <f t="shared" si="4"/>
        <v>6.117033717149037</v>
      </c>
      <c r="AA14" s="136">
        <f t="shared" si="4"/>
        <v>6.520757942480874</v>
      </c>
      <c r="AB14" s="136">
        <f t="shared" si="4"/>
        <v>6.951127966684613</v>
      </c>
      <c r="AC14" s="136">
        <f aca="true" t="shared" si="29" ref="AC14:BY14">AB14*(1+$M$3)</f>
        <v>7.409902412485797</v>
      </c>
      <c r="AD14" s="136">
        <f t="shared" si="29"/>
        <v>7.89895597170986</v>
      </c>
      <c r="AE14" s="136">
        <f t="shared" si="29"/>
        <v>8.420287065842711</v>
      </c>
      <c r="AF14" s="136">
        <f t="shared" si="29"/>
        <v>8.97602601218833</v>
      </c>
      <c r="AG14" s="136">
        <f t="shared" si="29"/>
        <v>9.56844372899276</v>
      </c>
      <c r="AH14" s="136">
        <f t="shared" si="29"/>
        <v>10.199961015106283</v>
      </c>
      <c r="AI14" s="136">
        <f t="shared" si="29"/>
        <v>10.873158442103298</v>
      </c>
      <c r="AJ14" s="136">
        <f t="shared" si="29"/>
        <v>11.590786899282117</v>
      </c>
      <c r="AK14" s="136">
        <f t="shared" si="29"/>
        <v>12.355778834634737</v>
      </c>
      <c r="AL14" s="136">
        <f t="shared" si="29"/>
        <v>13.171260237720631</v>
      </c>
      <c r="AM14" s="136">
        <f t="shared" si="29"/>
        <v>14.040563413410194</v>
      </c>
      <c r="AN14" s="136">
        <f t="shared" si="29"/>
        <v>14.967240598695268</v>
      </c>
      <c r="AO14" s="136">
        <f t="shared" si="29"/>
        <v>15.955078478209156</v>
      </c>
      <c r="AP14" s="136">
        <f t="shared" si="29"/>
        <v>17.008113657770963</v>
      </c>
      <c r="AQ14" s="136">
        <f t="shared" si="29"/>
        <v>18.130649159183847</v>
      </c>
      <c r="AR14" s="136">
        <f t="shared" si="29"/>
        <v>19.32727200368998</v>
      </c>
      <c r="AS14" s="136">
        <f t="shared" si="29"/>
        <v>20.60287195593352</v>
      </c>
      <c r="AT14" s="136">
        <f t="shared" si="29"/>
        <v>21.96266150502513</v>
      </c>
      <c r="AU14" s="136">
        <f t="shared" si="29"/>
        <v>23.41219716435679</v>
      </c>
      <c r="AV14" s="136">
        <f t="shared" si="29"/>
        <v>24.95740217720434</v>
      </c>
      <c r="AW14" s="136">
        <f t="shared" si="29"/>
        <v>26.60459072089983</v>
      </c>
      <c r="AX14" s="136">
        <f t="shared" si="29"/>
        <v>28.36049370847922</v>
      </c>
      <c r="AY14" s="136">
        <f t="shared" si="29"/>
        <v>30.232286293238847</v>
      </c>
      <c r="AZ14" s="136">
        <f t="shared" si="29"/>
        <v>32.22761718859261</v>
      </c>
      <c r="BA14" s="136">
        <f t="shared" si="29"/>
        <v>34.35463992303973</v>
      </c>
      <c r="BB14" s="136">
        <f t="shared" si="29"/>
        <v>36.62204615796035</v>
      </c>
      <c r="BC14" s="136">
        <f t="shared" si="29"/>
        <v>39.03910120438573</v>
      </c>
      <c r="BD14" s="136">
        <f t="shared" si="29"/>
        <v>41.61568188387519</v>
      </c>
      <c r="BE14" s="136">
        <f t="shared" si="29"/>
        <v>44.362316888210955</v>
      </c>
      <c r="BF14" s="136">
        <f t="shared" si="29"/>
        <v>47.29022980283288</v>
      </c>
      <c r="BG14" s="136">
        <f t="shared" si="29"/>
        <v>50.411384969819856</v>
      </c>
      <c r="BH14" s="136">
        <f t="shared" si="29"/>
        <v>53.73853637782797</v>
      </c>
      <c r="BI14" s="136">
        <f t="shared" si="29"/>
        <v>57.28527977876462</v>
      </c>
      <c r="BJ14" s="136">
        <f t="shared" si="29"/>
        <v>61.06610824416309</v>
      </c>
      <c r="BK14" s="136">
        <f t="shared" si="29"/>
        <v>65.09647138827786</v>
      </c>
      <c r="BL14" s="136">
        <f t="shared" si="29"/>
        <v>69.3928384999042</v>
      </c>
      <c r="BM14" s="136">
        <f t="shared" si="29"/>
        <v>73.97276584089788</v>
      </c>
      <c r="BN14" s="136">
        <f t="shared" si="29"/>
        <v>78.85496838639715</v>
      </c>
      <c r="BO14" s="136">
        <f t="shared" si="29"/>
        <v>84.05939629989936</v>
      </c>
      <c r="BP14" s="136">
        <f t="shared" si="29"/>
        <v>89.60731645569273</v>
      </c>
      <c r="BQ14" s="136">
        <f t="shared" si="29"/>
        <v>95.52139934176844</v>
      </c>
      <c r="BR14" s="136">
        <f t="shared" si="29"/>
        <v>101.82581169832517</v>
      </c>
      <c r="BS14" s="136">
        <f t="shared" si="29"/>
        <v>108.54631527041464</v>
      </c>
      <c r="BT14" s="136">
        <f t="shared" si="29"/>
        <v>115.71037207826201</v>
      </c>
      <c r="BU14" s="136">
        <f t="shared" si="29"/>
        <v>123.34725663542731</v>
      </c>
      <c r="BV14" s="136">
        <f t="shared" si="29"/>
        <v>131.48817557336554</v>
      </c>
      <c r="BW14" s="136">
        <f t="shared" si="29"/>
        <v>140.16639516120767</v>
      </c>
      <c r="BX14" s="136">
        <f t="shared" si="29"/>
        <v>149.4173772418474</v>
      </c>
      <c r="BY14" s="136">
        <f t="shared" si="29"/>
        <v>159.27892413980933</v>
      </c>
      <c r="BZ14" s="136">
        <f aca="true" t="shared" si="30" ref="BZ14:CN14">BY14*(1+$M$3)</f>
        <v>169.79133313303677</v>
      </c>
      <c r="CA14" s="136">
        <f t="shared" si="30"/>
        <v>180.99756111981722</v>
      </c>
      <c r="CB14" s="136">
        <f t="shared" si="30"/>
        <v>192.94340015372518</v>
      </c>
      <c r="CC14" s="136">
        <f t="shared" si="30"/>
        <v>205.67766456387105</v>
      </c>
      <c r="CD14" s="136">
        <f t="shared" si="30"/>
        <v>219.25239042508656</v>
      </c>
      <c r="CE14" s="136">
        <f t="shared" si="30"/>
        <v>233.7230481931423</v>
      </c>
      <c r="CF14" s="136">
        <f t="shared" si="30"/>
        <v>249.1487693738897</v>
      </c>
      <c r="CG14" s="136">
        <f t="shared" si="30"/>
        <v>265.59258815256646</v>
      </c>
      <c r="CH14" s="136">
        <f t="shared" si="30"/>
        <v>283.12169897063586</v>
      </c>
      <c r="CI14" s="136">
        <f t="shared" si="30"/>
        <v>301.80773110269786</v>
      </c>
      <c r="CJ14" s="136">
        <f t="shared" si="30"/>
        <v>321.72704135547593</v>
      </c>
      <c r="CK14" s="136">
        <f t="shared" si="30"/>
        <v>342.9610260849374</v>
      </c>
      <c r="CL14" s="136">
        <f t="shared" si="30"/>
        <v>365.59645380654325</v>
      </c>
      <c r="CM14" s="136">
        <f t="shared" si="30"/>
        <v>389.7258197577751</v>
      </c>
      <c r="CN14" s="136">
        <f t="shared" si="30"/>
        <v>415.4477238617883</v>
      </c>
      <c r="CO14" s="136">
        <f t="shared" si="24"/>
        <v>442.86727363666637</v>
      </c>
      <c r="CP14" s="136">
        <f t="shared" si="24"/>
        <v>472.0965136966864</v>
      </c>
      <c r="CQ14" s="136">
        <f t="shared" si="24"/>
        <v>503.2548836006677</v>
      </c>
      <c r="CR14" s="136">
        <f t="shared" si="24"/>
        <v>536.4697059183118</v>
      </c>
      <c r="CS14" s="136">
        <f t="shared" si="24"/>
        <v>571.8767065089204</v>
      </c>
      <c r="CT14" s="136">
        <f t="shared" si="24"/>
        <v>609.6205691385092</v>
      </c>
      <c r="CU14" s="136">
        <f t="shared" si="24"/>
        <v>649.8555267016508</v>
      </c>
      <c r="CV14" s="136">
        <f t="shared" si="24"/>
        <v>692.7459914639597</v>
      </c>
      <c r="CW14" s="136">
        <f t="shared" si="24"/>
        <v>738.4672269005811</v>
      </c>
      <c r="CX14" s="136">
        <f t="shared" si="24"/>
        <v>787.2060638760195</v>
      </c>
      <c r="CY14" s="136">
        <f t="shared" si="24"/>
        <v>839.1616640918368</v>
      </c>
      <c r="CZ14" s="136">
        <f t="shared" si="24"/>
        <v>894.546333921898</v>
      </c>
      <c r="DA14" s="136">
        <f t="shared" si="24"/>
        <v>953.5863919607434</v>
      </c>
      <c r="DB14" s="136">
        <f t="shared" si="24"/>
        <v>1016.5230938301526</v>
      </c>
      <c r="DC14" s="136">
        <f t="shared" si="24"/>
        <v>1083.6136180229428</v>
      </c>
      <c r="DD14" s="136">
        <f t="shared" si="24"/>
        <v>1155.132116812457</v>
      </c>
      <c r="DE14" s="136">
        <f t="shared" si="24"/>
        <v>1231.3708365220793</v>
      </c>
      <c r="DF14" s="136">
        <f t="shared" si="24"/>
        <v>1312.6413117325367</v>
      </c>
      <c r="DG14" s="136">
        <f t="shared" si="24"/>
        <v>1399.2756383068843</v>
      </c>
      <c r="DH14" s="136">
        <f t="shared" si="24"/>
        <v>1491.6278304351388</v>
      </c>
      <c r="DI14" s="136">
        <f t="shared" si="24"/>
        <v>1590.075267243858</v>
      </c>
      <c r="DJ14" s="136">
        <f t="shared" si="24"/>
        <v>1695.0202348819528</v>
      </c>
      <c r="DK14" s="136">
        <f t="shared" si="24"/>
        <v>1806.8915703841617</v>
      </c>
      <c r="DL14" s="136">
        <f t="shared" si="24"/>
        <v>1926.1464140295166</v>
      </c>
      <c r="DM14" s="136">
        <f t="shared" si="24"/>
        <v>2053.2720773554647</v>
      </c>
      <c r="DN14" s="136">
        <f t="shared" si="24"/>
        <v>2188.7880344609257</v>
      </c>
      <c r="DO14" s="136">
        <f t="shared" si="24"/>
        <v>2333.248044735347</v>
      </c>
      <c r="DP14" s="136">
        <f t="shared" si="24"/>
        <v>2487.24241568788</v>
      </c>
      <c r="DQ14" s="136">
        <f t="shared" si="24"/>
        <v>2651.4004151232803</v>
      </c>
      <c r="DR14" s="136">
        <f t="shared" si="24"/>
        <v>2826.3928425214167</v>
      </c>
      <c r="DS14" s="136">
        <f t="shared" si="24"/>
        <v>3012.9347701278302</v>
      </c>
      <c r="DT14" s="136">
        <f t="shared" si="24"/>
        <v>3211.788464956267</v>
      </c>
      <c r="DU14" s="136">
        <f t="shared" si="24"/>
        <v>3423.766503643381</v>
      </c>
      <c r="DV14" s="136">
        <f t="shared" si="24"/>
        <v>3649.735092883844</v>
      </c>
      <c r="DW14" s="136">
        <f t="shared" si="24"/>
        <v>3890.617609014178</v>
      </c>
      <c r="DX14" s="136">
        <f t="shared" si="24"/>
        <v>4147.398371209114</v>
      </c>
      <c r="DY14" s="136">
        <f t="shared" si="24"/>
        <v>4421.126663708916</v>
      </c>
      <c r="DZ14" s="136">
        <f t="shared" si="24"/>
        <v>4712.921023513704</v>
      </c>
      <c r="EA14" s="136">
        <f t="shared" si="24"/>
        <v>5023.973811065609</v>
      </c>
      <c r="EB14" s="136">
        <f t="shared" si="24"/>
        <v>5355.556082595939</v>
      </c>
      <c r="EC14" s="136">
        <f t="shared" si="24"/>
        <v>5709.022784047272</v>
      </c>
      <c r="ED14" s="136">
        <f t="shared" si="24"/>
        <v>6085.818287794392</v>
      </c>
      <c r="EE14" s="136">
        <f t="shared" si="24"/>
        <v>6487.482294788822</v>
      </c>
      <c r="EF14" s="136">
        <f t="shared" si="24"/>
        <v>6915.656126244885</v>
      </c>
      <c r="EG14" s="136">
        <f t="shared" si="24"/>
        <v>7372.089430577048</v>
      </c>
      <c r="EH14" s="136">
        <f t="shared" si="24"/>
        <v>7858.647332995133</v>
      </c>
      <c r="EI14" s="136">
        <f t="shared" si="24"/>
        <v>8377.318056972812</v>
      </c>
      <c r="EJ14" s="136">
        <f t="shared" si="24"/>
        <v>8930.221048733018</v>
      </c>
      <c r="EK14" s="136">
        <f t="shared" si="24"/>
        <v>9519.615637949397</v>
      </c>
      <c r="EL14" s="136">
        <f t="shared" si="24"/>
        <v>10147.910270054057</v>
      </c>
      <c r="EM14" s="136">
        <f t="shared" si="24"/>
        <v>10817.672347877626</v>
      </c>
      <c r="EN14" s="136">
        <f t="shared" si="24"/>
        <v>11531.63872283755</v>
      </c>
      <c r="EO14" s="136">
        <f t="shared" si="24"/>
        <v>12292.726878544829</v>
      </c>
      <c r="EP14" s="136">
        <f t="shared" si="24"/>
        <v>13104.046852528789</v>
      </c>
      <c r="EQ14" s="136">
        <f t="shared" si="24"/>
        <v>13968.91394479569</v>
      </c>
      <c r="ER14" s="136">
        <f t="shared" si="24"/>
        <v>14890.862265152206</v>
      </c>
      <c r="ES14" s="136">
        <f t="shared" si="24"/>
        <v>15873.659174652252</v>
      </c>
      <c r="ET14" s="136">
        <f t="shared" si="24"/>
        <v>16921.320680179302</v>
      </c>
      <c r="EU14" s="136">
        <f t="shared" si="24"/>
        <v>18038.127845071136</v>
      </c>
      <c r="EV14" s="136">
        <f t="shared" si="24"/>
        <v>19228.64428284583</v>
      </c>
      <c r="EW14" s="136">
        <f t="shared" si="24"/>
        <v>20497.734805513657</v>
      </c>
      <c r="EX14" s="136">
        <f t="shared" si="24"/>
        <v>21850.58530267756</v>
      </c>
      <c r="EY14" s="136">
        <f t="shared" si="24"/>
        <v>23292.72393265428</v>
      </c>
      <c r="EZ14" s="136">
        <f>EY14*(1+$M$3)</f>
        <v>24830.043712209463</v>
      </c>
      <c r="FA14" s="136">
        <f t="shared" si="15"/>
        <v>26468.826597215288</v>
      </c>
      <c r="FB14" s="136">
        <f t="shared" si="15"/>
        <v>28215.7691526315</v>
      </c>
    </row>
    <row r="15" spans="1:158" ht="15">
      <c r="A15" s="141">
        <f>'Page 4'!A22</f>
        <v>10</v>
      </c>
      <c r="B15" s="141" t="str">
        <f>'Page 4'!B22</f>
        <v>Pinnacle West</v>
      </c>
      <c r="C15" s="142">
        <f>'Page 4'!C22</f>
        <v>1.91</v>
      </c>
      <c r="D15" s="142">
        <f>'Page 4'!D22</f>
        <v>2.15</v>
      </c>
      <c r="E15" s="135">
        <f t="shared" si="9"/>
        <v>0.04024354819473541</v>
      </c>
      <c r="F15" s="135"/>
      <c r="G15" s="135">
        <f>IRR(H15:FB15,0.12)</f>
        <v>0.11142394684117662</v>
      </c>
      <c r="H15" s="136">
        <f>-'Page 2'!C22</f>
        <v>-39.23833333333334</v>
      </c>
      <c r="I15" s="136">
        <f t="shared" si="10"/>
        <v>1.91</v>
      </c>
      <c r="J15" s="136">
        <f t="shared" si="3"/>
        <v>1.99</v>
      </c>
      <c r="K15" s="136">
        <f t="shared" si="3"/>
        <v>2.07</v>
      </c>
      <c r="L15" s="136">
        <f t="shared" si="11"/>
        <v>2.15</v>
      </c>
      <c r="M15" s="136">
        <f t="shared" si="4"/>
        <v>2.2919</v>
      </c>
      <c r="N15" s="136">
        <f t="shared" si="4"/>
        <v>2.4431654000000003</v>
      </c>
      <c r="O15" s="136">
        <f t="shared" si="4"/>
        <v>2.6044143164</v>
      </c>
      <c r="P15" s="136">
        <f t="shared" si="4"/>
        <v>2.7763056612824</v>
      </c>
      <c r="Q15" s="136">
        <f t="shared" si="4"/>
        <v>2.959541834927039</v>
      </c>
      <c r="R15" s="136">
        <f t="shared" si="4"/>
        <v>3.1548715960322236</v>
      </c>
      <c r="S15" s="136">
        <f t="shared" si="4"/>
        <v>3.3630931213703503</v>
      </c>
      <c r="T15" s="136">
        <f t="shared" si="4"/>
        <v>3.5850572673807934</v>
      </c>
      <c r="U15" s="136">
        <f t="shared" si="4"/>
        <v>3.821671047027926</v>
      </c>
      <c r="V15" s="136">
        <f t="shared" si="4"/>
        <v>4.073901336131769</v>
      </c>
      <c r="W15" s="136">
        <f t="shared" si="4"/>
        <v>4.342778824316466</v>
      </c>
      <c r="X15" s="136">
        <f t="shared" si="4"/>
        <v>4.629402226721353</v>
      </c>
      <c r="Y15" s="136">
        <f t="shared" si="4"/>
        <v>4.934942773684962</v>
      </c>
      <c r="Z15" s="136">
        <f t="shared" si="4"/>
        <v>5.26064899674817</v>
      </c>
      <c r="AA15" s="136">
        <f t="shared" si="4"/>
        <v>5.60785183053355</v>
      </c>
      <c r="AB15" s="136">
        <f t="shared" si="4"/>
        <v>5.977970051348764</v>
      </c>
      <c r="AC15" s="136">
        <f aca="true" t="shared" si="31" ref="AC15:BY15">AB15*(1+$M$3)</f>
        <v>6.372516074737783</v>
      </c>
      <c r="AD15" s="136">
        <f t="shared" si="31"/>
        <v>6.793102135670477</v>
      </c>
      <c r="AE15" s="136">
        <f t="shared" si="31"/>
        <v>7.241446876624729</v>
      </c>
      <c r="AF15" s="136">
        <f t="shared" si="31"/>
        <v>7.719382370481962</v>
      </c>
      <c r="AG15" s="136">
        <f t="shared" si="31"/>
        <v>8.228861606933773</v>
      </c>
      <c r="AH15" s="136">
        <f t="shared" si="31"/>
        <v>8.771966472991402</v>
      </c>
      <c r="AI15" s="136">
        <f t="shared" si="31"/>
        <v>9.350916260208834</v>
      </c>
      <c r="AJ15" s="136">
        <f t="shared" si="31"/>
        <v>9.968076733382617</v>
      </c>
      <c r="AK15" s="136">
        <f t="shared" si="31"/>
        <v>10.62596979778587</v>
      </c>
      <c r="AL15" s="136">
        <f t="shared" si="31"/>
        <v>11.32728380443974</v>
      </c>
      <c r="AM15" s="136">
        <f t="shared" si="31"/>
        <v>12.074884535532762</v>
      </c>
      <c r="AN15" s="136">
        <f t="shared" si="31"/>
        <v>12.871826914877925</v>
      </c>
      <c r="AO15" s="136">
        <f t="shared" si="31"/>
        <v>13.721367491259869</v>
      </c>
      <c r="AP15" s="136">
        <f t="shared" si="31"/>
        <v>14.626977745683021</v>
      </c>
      <c r="AQ15" s="136">
        <f t="shared" si="31"/>
        <v>15.592358276898102</v>
      </c>
      <c r="AR15" s="136">
        <f t="shared" si="31"/>
        <v>16.621453923173377</v>
      </c>
      <c r="AS15" s="136">
        <f t="shared" si="31"/>
        <v>17.71846988210282</v>
      </c>
      <c r="AT15" s="136">
        <f t="shared" si="31"/>
        <v>18.887888894321605</v>
      </c>
      <c r="AU15" s="136">
        <f t="shared" si="31"/>
        <v>20.134489561346832</v>
      </c>
      <c r="AV15" s="136">
        <f t="shared" si="31"/>
        <v>21.463365872395723</v>
      </c>
      <c r="AW15" s="136">
        <f t="shared" si="31"/>
        <v>22.879948019973842</v>
      </c>
      <c r="AX15" s="136">
        <f t="shared" si="31"/>
        <v>24.390024589292118</v>
      </c>
      <c r="AY15" s="136">
        <f t="shared" si="31"/>
        <v>25.9997662121854</v>
      </c>
      <c r="AZ15" s="136">
        <f t="shared" si="31"/>
        <v>27.715750782189637</v>
      </c>
      <c r="BA15" s="136">
        <f t="shared" si="31"/>
        <v>29.544990333814155</v>
      </c>
      <c r="BB15" s="136">
        <f t="shared" si="31"/>
        <v>31.494959695845893</v>
      </c>
      <c r="BC15" s="136">
        <f t="shared" si="31"/>
        <v>33.57362703577172</v>
      </c>
      <c r="BD15" s="136">
        <f t="shared" si="31"/>
        <v>35.789486420132654</v>
      </c>
      <c r="BE15" s="136">
        <f t="shared" si="31"/>
        <v>38.15159252386141</v>
      </c>
      <c r="BF15" s="136">
        <f t="shared" si="31"/>
        <v>40.669597630436265</v>
      </c>
      <c r="BG15" s="136">
        <f t="shared" si="31"/>
        <v>43.35379107404506</v>
      </c>
      <c r="BH15" s="136">
        <f t="shared" si="31"/>
        <v>46.21514128493204</v>
      </c>
      <c r="BI15" s="136">
        <f t="shared" si="31"/>
        <v>49.26534060973756</v>
      </c>
      <c r="BJ15" s="136">
        <f t="shared" si="31"/>
        <v>52.51685308998024</v>
      </c>
      <c r="BK15" s="136">
        <f t="shared" si="31"/>
        <v>55.98296539391894</v>
      </c>
      <c r="BL15" s="136">
        <f t="shared" si="31"/>
        <v>59.677841109917594</v>
      </c>
      <c r="BM15" s="136">
        <f t="shared" si="31"/>
        <v>63.61657862317216</v>
      </c>
      <c r="BN15" s="136">
        <f t="shared" si="31"/>
        <v>67.81527281230153</v>
      </c>
      <c r="BO15" s="136">
        <f t="shared" si="31"/>
        <v>72.29108081791344</v>
      </c>
      <c r="BP15" s="136">
        <f t="shared" si="31"/>
        <v>77.06229215189573</v>
      </c>
      <c r="BQ15" s="136">
        <f t="shared" si="31"/>
        <v>82.14840343392086</v>
      </c>
      <c r="BR15" s="136">
        <f t="shared" si="31"/>
        <v>87.57019806055965</v>
      </c>
      <c r="BS15" s="136">
        <f t="shared" si="31"/>
        <v>93.34983113255659</v>
      </c>
      <c r="BT15" s="136">
        <f t="shared" si="31"/>
        <v>99.51091998730533</v>
      </c>
      <c r="BU15" s="136">
        <f t="shared" si="31"/>
        <v>106.07864070646748</v>
      </c>
      <c r="BV15" s="136">
        <f t="shared" si="31"/>
        <v>113.07983099309435</v>
      </c>
      <c r="BW15" s="136">
        <f t="shared" si="31"/>
        <v>120.54309983863858</v>
      </c>
      <c r="BX15" s="136">
        <f t="shared" si="31"/>
        <v>128.49894442798873</v>
      </c>
      <c r="BY15" s="136">
        <f t="shared" si="31"/>
        <v>136.979874760236</v>
      </c>
      <c r="BZ15" s="136">
        <f aca="true" t="shared" si="32" ref="BZ15:CN15">BY15*(1+$M$3)</f>
        <v>146.02054649441158</v>
      </c>
      <c r="CA15" s="136">
        <f t="shared" si="32"/>
        <v>155.65790256304274</v>
      </c>
      <c r="CB15" s="136">
        <f t="shared" si="32"/>
        <v>165.93132413220357</v>
      </c>
      <c r="CC15" s="136">
        <f t="shared" si="32"/>
        <v>176.88279152492902</v>
      </c>
      <c r="CD15" s="136">
        <f t="shared" si="32"/>
        <v>188.55705576557435</v>
      </c>
      <c r="CE15" s="136">
        <f t="shared" si="32"/>
        <v>201.00182144610227</v>
      </c>
      <c r="CF15" s="136">
        <f t="shared" si="32"/>
        <v>214.26794166154502</v>
      </c>
      <c r="CG15" s="136">
        <f t="shared" si="32"/>
        <v>228.409625811207</v>
      </c>
      <c r="CH15" s="136">
        <f t="shared" si="32"/>
        <v>243.48466111474667</v>
      </c>
      <c r="CI15" s="136">
        <f t="shared" si="32"/>
        <v>259.55464874831995</v>
      </c>
      <c r="CJ15" s="136">
        <f t="shared" si="32"/>
        <v>276.6852555657091</v>
      </c>
      <c r="CK15" s="136">
        <f t="shared" si="32"/>
        <v>294.9464824330459</v>
      </c>
      <c r="CL15" s="136">
        <f t="shared" si="32"/>
        <v>314.41295027362696</v>
      </c>
      <c r="CM15" s="136">
        <f t="shared" si="32"/>
        <v>335.16420499168635</v>
      </c>
      <c r="CN15" s="136">
        <f t="shared" si="32"/>
        <v>357.28504252113765</v>
      </c>
      <c r="CO15" s="136">
        <f aca="true" t="shared" si="33" ref="CO15:EZ18">CN15*(1+$M$3)</f>
        <v>380.86585532753276</v>
      </c>
      <c r="CP15" s="136">
        <f t="shared" si="33"/>
        <v>406.00300177914994</v>
      </c>
      <c r="CQ15" s="136">
        <f t="shared" si="33"/>
        <v>432.79919989657384</v>
      </c>
      <c r="CR15" s="136">
        <f t="shared" si="33"/>
        <v>461.36394708974774</v>
      </c>
      <c r="CS15" s="136">
        <f t="shared" si="33"/>
        <v>491.81396759767114</v>
      </c>
      <c r="CT15" s="136">
        <f t="shared" si="33"/>
        <v>524.2736894591175</v>
      </c>
      <c r="CU15" s="136">
        <f t="shared" si="33"/>
        <v>558.8757529634192</v>
      </c>
      <c r="CV15" s="136">
        <f t="shared" si="33"/>
        <v>595.7615526590049</v>
      </c>
      <c r="CW15" s="136">
        <f t="shared" si="33"/>
        <v>635.0818151344993</v>
      </c>
      <c r="CX15" s="136">
        <f t="shared" si="33"/>
        <v>676.9972149333762</v>
      </c>
      <c r="CY15" s="136">
        <f t="shared" si="33"/>
        <v>721.6790311189791</v>
      </c>
      <c r="CZ15" s="136">
        <f t="shared" si="33"/>
        <v>769.3098471728317</v>
      </c>
      <c r="DA15" s="136">
        <f t="shared" si="33"/>
        <v>820.0842970862386</v>
      </c>
      <c r="DB15" s="136">
        <f t="shared" si="33"/>
        <v>874.2098606939304</v>
      </c>
      <c r="DC15" s="136">
        <f t="shared" si="33"/>
        <v>931.9077114997299</v>
      </c>
      <c r="DD15" s="136">
        <f t="shared" si="33"/>
        <v>993.4136204587121</v>
      </c>
      <c r="DE15" s="136">
        <f t="shared" si="33"/>
        <v>1058.9789194089872</v>
      </c>
      <c r="DF15" s="136">
        <f t="shared" si="33"/>
        <v>1128.8715280899803</v>
      </c>
      <c r="DG15" s="136">
        <f t="shared" si="33"/>
        <v>1203.3770489439191</v>
      </c>
      <c r="DH15" s="136">
        <f t="shared" si="33"/>
        <v>1282.799934174218</v>
      </c>
      <c r="DI15" s="136">
        <f t="shared" si="33"/>
        <v>1367.4647298297164</v>
      </c>
      <c r="DJ15" s="136">
        <f t="shared" si="33"/>
        <v>1457.7174019984777</v>
      </c>
      <c r="DK15" s="136">
        <f t="shared" si="33"/>
        <v>1553.9267505303774</v>
      </c>
      <c r="DL15" s="136">
        <f t="shared" si="33"/>
        <v>1656.4859160653823</v>
      </c>
      <c r="DM15" s="136">
        <f t="shared" si="33"/>
        <v>1765.8139865256976</v>
      </c>
      <c r="DN15" s="136">
        <f t="shared" si="33"/>
        <v>1882.3577096363938</v>
      </c>
      <c r="DO15" s="136">
        <f t="shared" si="33"/>
        <v>2006.5933184723958</v>
      </c>
      <c r="DP15" s="136">
        <f t="shared" si="33"/>
        <v>2139.028477491574</v>
      </c>
      <c r="DQ15" s="136">
        <f t="shared" si="33"/>
        <v>2280.204357006018</v>
      </c>
      <c r="DR15" s="136">
        <f t="shared" si="33"/>
        <v>2430.6978445684153</v>
      </c>
      <c r="DS15" s="136">
        <f t="shared" si="33"/>
        <v>2591.123902309931</v>
      </c>
      <c r="DT15" s="136">
        <f t="shared" si="33"/>
        <v>2762.138079862387</v>
      </c>
      <c r="DU15" s="136">
        <f t="shared" si="33"/>
        <v>2944.4391931333043</v>
      </c>
      <c r="DV15" s="136">
        <f t="shared" si="33"/>
        <v>3138.7721798801026</v>
      </c>
      <c r="DW15" s="136">
        <f t="shared" si="33"/>
        <v>3345.9311437521897</v>
      </c>
      <c r="DX15" s="136">
        <f t="shared" si="33"/>
        <v>3566.7625992398343</v>
      </c>
      <c r="DY15" s="136">
        <f t="shared" si="33"/>
        <v>3802.1689307896636</v>
      </c>
      <c r="DZ15" s="136">
        <f t="shared" si="33"/>
        <v>4053.1120802217815</v>
      </c>
      <c r="EA15" s="136">
        <f t="shared" si="33"/>
        <v>4320.617477516419</v>
      </c>
      <c r="EB15" s="136">
        <f t="shared" si="33"/>
        <v>4605.778231032503</v>
      </c>
      <c r="EC15" s="136">
        <f t="shared" si="33"/>
        <v>4909.759594280648</v>
      </c>
      <c r="ED15" s="136">
        <f t="shared" si="33"/>
        <v>5233.803727503171</v>
      </c>
      <c r="EE15" s="136">
        <f t="shared" si="33"/>
        <v>5579.23477351838</v>
      </c>
      <c r="EF15" s="136">
        <f t="shared" si="33"/>
        <v>5947.464268570594</v>
      </c>
      <c r="EG15" s="136">
        <f t="shared" si="33"/>
        <v>6339.996910296253</v>
      </c>
      <c r="EH15" s="136">
        <f t="shared" si="33"/>
        <v>6758.436706375806</v>
      </c>
      <c r="EI15" s="136">
        <f t="shared" si="33"/>
        <v>7204.49352899661</v>
      </c>
      <c r="EJ15" s="136">
        <f t="shared" si="33"/>
        <v>7679.990101910386</v>
      </c>
      <c r="EK15" s="136">
        <f t="shared" si="33"/>
        <v>8186.869448636472</v>
      </c>
      <c r="EL15" s="136">
        <f t="shared" si="33"/>
        <v>8727.20283224648</v>
      </c>
      <c r="EM15" s="136">
        <f t="shared" si="33"/>
        <v>9303.198219174748</v>
      </c>
      <c r="EN15" s="136">
        <f t="shared" si="33"/>
        <v>9917.209301640281</v>
      </c>
      <c r="EO15" s="136">
        <f t="shared" si="33"/>
        <v>10571.745115548541</v>
      </c>
      <c r="EP15" s="136">
        <f t="shared" si="33"/>
        <v>11269.480293174745</v>
      </c>
      <c r="EQ15" s="136">
        <f t="shared" si="33"/>
        <v>12013.265992524279</v>
      </c>
      <c r="ER15" s="136">
        <f t="shared" si="33"/>
        <v>12806.141548030882</v>
      </c>
      <c r="ES15" s="136">
        <f t="shared" si="33"/>
        <v>13651.34689020092</v>
      </c>
      <c r="ET15" s="136">
        <f t="shared" si="33"/>
        <v>14552.335784954183</v>
      </c>
      <c r="EU15" s="136">
        <f t="shared" si="33"/>
        <v>15512.789946761159</v>
      </c>
      <c r="EV15" s="136">
        <f t="shared" si="33"/>
        <v>16536.634083247394</v>
      </c>
      <c r="EW15" s="136">
        <f t="shared" si="33"/>
        <v>17628.051932741724</v>
      </c>
      <c r="EX15" s="136">
        <f t="shared" si="33"/>
        <v>18791.50336030268</v>
      </c>
      <c r="EY15" s="136">
        <f t="shared" si="33"/>
        <v>20031.742582082657</v>
      </c>
      <c r="EZ15" s="136">
        <f t="shared" si="33"/>
        <v>21353.837592500113</v>
      </c>
      <c r="FA15" s="136">
        <f t="shared" si="15"/>
        <v>22763.190873605123</v>
      </c>
      <c r="FB15" s="136">
        <f t="shared" si="15"/>
        <v>24265.561471263063</v>
      </c>
    </row>
    <row r="16" spans="1:158" ht="15">
      <c r="A16" s="141">
        <f>'Page 4'!A23</f>
        <v>11</v>
      </c>
      <c r="B16" s="141" t="str">
        <f>'Page 4'!B23</f>
        <v>Progress Energy</v>
      </c>
      <c r="C16" s="142">
        <f>'Page 4'!C23</f>
        <v>2.38</v>
      </c>
      <c r="D16" s="142">
        <f>'Page 4'!D23</f>
        <v>2.5</v>
      </c>
      <c r="E16" s="135">
        <f t="shared" si="9"/>
        <v>0.016531912478879418</v>
      </c>
      <c r="F16" s="135"/>
      <c r="G16" s="135">
        <f>IRR(H16:FB16,0.12)</f>
        <v>0.11416422566794955</v>
      </c>
      <c r="H16" s="136">
        <f>-'Page 2'!C23</f>
        <v>-43.336666666666666</v>
      </c>
      <c r="I16" s="136">
        <f t="shared" si="10"/>
        <v>2.38</v>
      </c>
      <c r="J16" s="136">
        <f t="shared" si="3"/>
        <v>2.42</v>
      </c>
      <c r="K16" s="136">
        <f t="shared" si="3"/>
        <v>2.46</v>
      </c>
      <c r="L16" s="136">
        <f t="shared" si="11"/>
        <v>2.5</v>
      </c>
      <c r="M16" s="136">
        <f t="shared" si="4"/>
        <v>2.665</v>
      </c>
      <c r="N16" s="136">
        <f t="shared" si="4"/>
        <v>2.8408900000000004</v>
      </c>
      <c r="O16" s="136">
        <f t="shared" si="4"/>
        <v>3.0283887400000005</v>
      </c>
      <c r="P16" s="136">
        <f t="shared" si="4"/>
        <v>3.228262396840001</v>
      </c>
      <c r="Q16" s="136">
        <f t="shared" si="4"/>
        <v>3.441327715031441</v>
      </c>
      <c r="R16" s="136">
        <f t="shared" si="4"/>
        <v>3.668455344223516</v>
      </c>
      <c r="S16" s="136">
        <f t="shared" si="4"/>
        <v>3.9105733969422682</v>
      </c>
      <c r="T16" s="136">
        <f t="shared" si="4"/>
        <v>4.1686712411404585</v>
      </c>
      <c r="U16" s="136">
        <f t="shared" si="4"/>
        <v>4.443803543055729</v>
      </c>
      <c r="V16" s="136">
        <f t="shared" si="4"/>
        <v>4.737094576897408</v>
      </c>
      <c r="W16" s="136">
        <f t="shared" si="4"/>
        <v>5.049742818972637</v>
      </c>
      <c r="X16" s="136">
        <f t="shared" si="4"/>
        <v>5.383025845024831</v>
      </c>
      <c r="Y16" s="136">
        <f t="shared" si="4"/>
        <v>5.73830555079647</v>
      </c>
      <c r="Z16" s="136">
        <f t="shared" si="4"/>
        <v>6.117033717149037</v>
      </c>
      <c r="AA16" s="136">
        <f t="shared" si="4"/>
        <v>6.520757942480874</v>
      </c>
      <c r="AB16" s="136">
        <f t="shared" si="4"/>
        <v>6.951127966684613</v>
      </c>
      <c r="AC16" s="136">
        <f aca="true" t="shared" si="34" ref="AC16:BY16">AB16*(1+$M$3)</f>
        <v>7.409902412485797</v>
      </c>
      <c r="AD16" s="136">
        <f t="shared" si="34"/>
        <v>7.89895597170986</v>
      </c>
      <c r="AE16" s="136">
        <f t="shared" si="34"/>
        <v>8.420287065842711</v>
      </c>
      <c r="AF16" s="136">
        <f t="shared" si="34"/>
        <v>8.97602601218833</v>
      </c>
      <c r="AG16" s="136">
        <f t="shared" si="34"/>
        <v>9.56844372899276</v>
      </c>
      <c r="AH16" s="136">
        <f t="shared" si="34"/>
        <v>10.199961015106283</v>
      </c>
      <c r="AI16" s="136">
        <f t="shared" si="34"/>
        <v>10.873158442103298</v>
      </c>
      <c r="AJ16" s="136">
        <f t="shared" si="34"/>
        <v>11.590786899282117</v>
      </c>
      <c r="AK16" s="136">
        <f t="shared" si="34"/>
        <v>12.355778834634737</v>
      </c>
      <c r="AL16" s="136">
        <f t="shared" si="34"/>
        <v>13.171260237720631</v>
      </c>
      <c r="AM16" s="136">
        <f t="shared" si="34"/>
        <v>14.040563413410194</v>
      </c>
      <c r="AN16" s="136">
        <f t="shared" si="34"/>
        <v>14.967240598695268</v>
      </c>
      <c r="AO16" s="136">
        <f t="shared" si="34"/>
        <v>15.955078478209156</v>
      </c>
      <c r="AP16" s="136">
        <f t="shared" si="34"/>
        <v>17.008113657770963</v>
      </c>
      <c r="AQ16" s="136">
        <f t="shared" si="34"/>
        <v>18.130649159183847</v>
      </c>
      <c r="AR16" s="136">
        <f t="shared" si="34"/>
        <v>19.32727200368998</v>
      </c>
      <c r="AS16" s="136">
        <f t="shared" si="34"/>
        <v>20.60287195593352</v>
      </c>
      <c r="AT16" s="136">
        <f t="shared" si="34"/>
        <v>21.96266150502513</v>
      </c>
      <c r="AU16" s="136">
        <f t="shared" si="34"/>
        <v>23.41219716435679</v>
      </c>
      <c r="AV16" s="136">
        <f t="shared" si="34"/>
        <v>24.95740217720434</v>
      </c>
      <c r="AW16" s="136">
        <f t="shared" si="34"/>
        <v>26.60459072089983</v>
      </c>
      <c r="AX16" s="136">
        <f t="shared" si="34"/>
        <v>28.36049370847922</v>
      </c>
      <c r="AY16" s="136">
        <f t="shared" si="34"/>
        <v>30.232286293238847</v>
      </c>
      <c r="AZ16" s="136">
        <f t="shared" si="34"/>
        <v>32.22761718859261</v>
      </c>
      <c r="BA16" s="136">
        <f t="shared" si="34"/>
        <v>34.35463992303973</v>
      </c>
      <c r="BB16" s="136">
        <f t="shared" si="34"/>
        <v>36.62204615796035</v>
      </c>
      <c r="BC16" s="136">
        <f t="shared" si="34"/>
        <v>39.03910120438573</v>
      </c>
      <c r="BD16" s="136">
        <f t="shared" si="34"/>
        <v>41.61568188387519</v>
      </c>
      <c r="BE16" s="136">
        <f t="shared" si="34"/>
        <v>44.362316888210955</v>
      </c>
      <c r="BF16" s="136">
        <f t="shared" si="34"/>
        <v>47.29022980283288</v>
      </c>
      <c r="BG16" s="136">
        <f t="shared" si="34"/>
        <v>50.411384969819856</v>
      </c>
      <c r="BH16" s="136">
        <f t="shared" si="34"/>
        <v>53.73853637782797</v>
      </c>
      <c r="BI16" s="136">
        <f t="shared" si="34"/>
        <v>57.28527977876462</v>
      </c>
      <c r="BJ16" s="136">
        <f t="shared" si="34"/>
        <v>61.06610824416309</v>
      </c>
      <c r="BK16" s="136">
        <f t="shared" si="34"/>
        <v>65.09647138827786</v>
      </c>
      <c r="BL16" s="136">
        <f t="shared" si="34"/>
        <v>69.3928384999042</v>
      </c>
      <c r="BM16" s="136">
        <f t="shared" si="34"/>
        <v>73.97276584089788</v>
      </c>
      <c r="BN16" s="136">
        <f t="shared" si="34"/>
        <v>78.85496838639715</v>
      </c>
      <c r="BO16" s="136">
        <f t="shared" si="34"/>
        <v>84.05939629989936</v>
      </c>
      <c r="BP16" s="136">
        <f t="shared" si="34"/>
        <v>89.60731645569273</v>
      </c>
      <c r="BQ16" s="136">
        <f t="shared" si="34"/>
        <v>95.52139934176844</v>
      </c>
      <c r="BR16" s="136">
        <f t="shared" si="34"/>
        <v>101.82581169832517</v>
      </c>
      <c r="BS16" s="136">
        <f t="shared" si="34"/>
        <v>108.54631527041464</v>
      </c>
      <c r="BT16" s="136">
        <f t="shared" si="34"/>
        <v>115.71037207826201</v>
      </c>
      <c r="BU16" s="136">
        <f t="shared" si="34"/>
        <v>123.34725663542731</v>
      </c>
      <c r="BV16" s="136">
        <f t="shared" si="34"/>
        <v>131.48817557336554</v>
      </c>
      <c r="BW16" s="136">
        <f t="shared" si="34"/>
        <v>140.16639516120767</v>
      </c>
      <c r="BX16" s="136">
        <f t="shared" si="34"/>
        <v>149.4173772418474</v>
      </c>
      <c r="BY16" s="136">
        <f t="shared" si="34"/>
        <v>159.27892413980933</v>
      </c>
      <c r="BZ16" s="136">
        <f aca="true" t="shared" si="35" ref="BZ16:CN16">BY16*(1+$M$3)</f>
        <v>169.79133313303677</v>
      </c>
      <c r="CA16" s="136">
        <f t="shared" si="35"/>
        <v>180.99756111981722</v>
      </c>
      <c r="CB16" s="136">
        <f t="shared" si="35"/>
        <v>192.94340015372518</v>
      </c>
      <c r="CC16" s="136">
        <f t="shared" si="35"/>
        <v>205.67766456387105</v>
      </c>
      <c r="CD16" s="136">
        <f t="shared" si="35"/>
        <v>219.25239042508656</v>
      </c>
      <c r="CE16" s="136">
        <f t="shared" si="35"/>
        <v>233.7230481931423</v>
      </c>
      <c r="CF16" s="136">
        <f t="shared" si="35"/>
        <v>249.1487693738897</v>
      </c>
      <c r="CG16" s="136">
        <f t="shared" si="35"/>
        <v>265.59258815256646</v>
      </c>
      <c r="CH16" s="136">
        <f t="shared" si="35"/>
        <v>283.12169897063586</v>
      </c>
      <c r="CI16" s="136">
        <f t="shared" si="35"/>
        <v>301.80773110269786</v>
      </c>
      <c r="CJ16" s="136">
        <f t="shared" si="35"/>
        <v>321.72704135547593</v>
      </c>
      <c r="CK16" s="136">
        <f t="shared" si="35"/>
        <v>342.9610260849374</v>
      </c>
      <c r="CL16" s="136">
        <f t="shared" si="35"/>
        <v>365.59645380654325</v>
      </c>
      <c r="CM16" s="136">
        <f t="shared" si="35"/>
        <v>389.7258197577751</v>
      </c>
      <c r="CN16" s="136">
        <f t="shared" si="35"/>
        <v>415.4477238617883</v>
      </c>
      <c r="CO16" s="136">
        <f t="shared" si="33"/>
        <v>442.86727363666637</v>
      </c>
      <c r="CP16" s="136">
        <f t="shared" si="33"/>
        <v>472.0965136966864</v>
      </c>
      <c r="CQ16" s="136">
        <f t="shared" si="33"/>
        <v>503.2548836006677</v>
      </c>
      <c r="CR16" s="136">
        <f t="shared" si="33"/>
        <v>536.4697059183118</v>
      </c>
      <c r="CS16" s="136">
        <f t="shared" si="33"/>
        <v>571.8767065089204</v>
      </c>
      <c r="CT16" s="136">
        <f t="shared" si="33"/>
        <v>609.6205691385092</v>
      </c>
      <c r="CU16" s="136">
        <f t="shared" si="33"/>
        <v>649.8555267016508</v>
      </c>
      <c r="CV16" s="136">
        <f t="shared" si="33"/>
        <v>692.7459914639597</v>
      </c>
      <c r="CW16" s="136">
        <f t="shared" si="33"/>
        <v>738.4672269005811</v>
      </c>
      <c r="CX16" s="136">
        <f t="shared" si="33"/>
        <v>787.2060638760195</v>
      </c>
      <c r="CY16" s="136">
        <f t="shared" si="33"/>
        <v>839.1616640918368</v>
      </c>
      <c r="CZ16" s="136">
        <f t="shared" si="33"/>
        <v>894.546333921898</v>
      </c>
      <c r="DA16" s="136">
        <f t="shared" si="33"/>
        <v>953.5863919607434</v>
      </c>
      <c r="DB16" s="136">
        <f t="shared" si="33"/>
        <v>1016.5230938301526</v>
      </c>
      <c r="DC16" s="136">
        <f t="shared" si="33"/>
        <v>1083.6136180229428</v>
      </c>
      <c r="DD16" s="136">
        <f t="shared" si="33"/>
        <v>1155.132116812457</v>
      </c>
      <c r="DE16" s="136">
        <f t="shared" si="33"/>
        <v>1231.3708365220793</v>
      </c>
      <c r="DF16" s="136">
        <f t="shared" si="33"/>
        <v>1312.6413117325367</v>
      </c>
      <c r="DG16" s="136">
        <f t="shared" si="33"/>
        <v>1399.2756383068843</v>
      </c>
      <c r="DH16" s="136">
        <f t="shared" si="33"/>
        <v>1491.6278304351388</v>
      </c>
      <c r="DI16" s="136">
        <f t="shared" si="33"/>
        <v>1590.075267243858</v>
      </c>
      <c r="DJ16" s="136">
        <f t="shared" si="33"/>
        <v>1695.0202348819528</v>
      </c>
      <c r="DK16" s="136">
        <f t="shared" si="33"/>
        <v>1806.8915703841617</v>
      </c>
      <c r="DL16" s="136">
        <f t="shared" si="33"/>
        <v>1926.1464140295166</v>
      </c>
      <c r="DM16" s="136">
        <f t="shared" si="33"/>
        <v>2053.2720773554647</v>
      </c>
      <c r="DN16" s="136">
        <f t="shared" si="33"/>
        <v>2188.7880344609257</v>
      </c>
      <c r="DO16" s="136">
        <f t="shared" si="33"/>
        <v>2333.248044735347</v>
      </c>
      <c r="DP16" s="136">
        <f t="shared" si="33"/>
        <v>2487.24241568788</v>
      </c>
      <c r="DQ16" s="136">
        <f t="shared" si="33"/>
        <v>2651.4004151232803</v>
      </c>
      <c r="DR16" s="136">
        <f t="shared" si="33"/>
        <v>2826.3928425214167</v>
      </c>
      <c r="DS16" s="136">
        <f t="shared" si="33"/>
        <v>3012.9347701278302</v>
      </c>
      <c r="DT16" s="136">
        <f t="shared" si="33"/>
        <v>3211.788464956267</v>
      </c>
      <c r="DU16" s="136">
        <f t="shared" si="33"/>
        <v>3423.766503643381</v>
      </c>
      <c r="DV16" s="136">
        <f t="shared" si="33"/>
        <v>3649.735092883844</v>
      </c>
      <c r="DW16" s="136">
        <f t="shared" si="33"/>
        <v>3890.617609014178</v>
      </c>
      <c r="DX16" s="136">
        <f t="shared" si="33"/>
        <v>4147.398371209114</v>
      </c>
      <c r="DY16" s="136">
        <f t="shared" si="33"/>
        <v>4421.126663708916</v>
      </c>
      <c r="DZ16" s="136">
        <f t="shared" si="33"/>
        <v>4712.921023513704</v>
      </c>
      <c r="EA16" s="136">
        <f t="shared" si="33"/>
        <v>5023.973811065609</v>
      </c>
      <c r="EB16" s="136">
        <f t="shared" si="33"/>
        <v>5355.556082595939</v>
      </c>
      <c r="EC16" s="136">
        <f t="shared" si="33"/>
        <v>5709.022784047272</v>
      </c>
      <c r="ED16" s="136">
        <f t="shared" si="33"/>
        <v>6085.818287794392</v>
      </c>
      <c r="EE16" s="136">
        <f t="shared" si="33"/>
        <v>6487.482294788822</v>
      </c>
      <c r="EF16" s="136">
        <f t="shared" si="33"/>
        <v>6915.656126244885</v>
      </c>
      <c r="EG16" s="136">
        <f t="shared" si="33"/>
        <v>7372.089430577048</v>
      </c>
      <c r="EH16" s="136">
        <f t="shared" si="33"/>
        <v>7858.647332995133</v>
      </c>
      <c r="EI16" s="136">
        <f t="shared" si="33"/>
        <v>8377.318056972812</v>
      </c>
      <c r="EJ16" s="136">
        <f t="shared" si="33"/>
        <v>8930.221048733018</v>
      </c>
      <c r="EK16" s="136">
        <f t="shared" si="33"/>
        <v>9519.615637949397</v>
      </c>
      <c r="EL16" s="136">
        <f t="shared" si="33"/>
        <v>10147.910270054057</v>
      </c>
      <c r="EM16" s="136">
        <f t="shared" si="33"/>
        <v>10817.672347877626</v>
      </c>
      <c r="EN16" s="136">
        <f t="shared" si="33"/>
        <v>11531.63872283755</v>
      </c>
      <c r="EO16" s="136">
        <f t="shared" si="33"/>
        <v>12292.726878544829</v>
      </c>
      <c r="EP16" s="136">
        <f t="shared" si="33"/>
        <v>13104.046852528789</v>
      </c>
      <c r="EQ16" s="136">
        <f t="shared" si="33"/>
        <v>13968.91394479569</v>
      </c>
      <c r="ER16" s="136">
        <f t="shared" si="33"/>
        <v>14890.862265152206</v>
      </c>
      <c r="ES16" s="136">
        <f t="shared" si="33"/>
        <v>15873.659174652252</v>
      </c>
      <c r="ET16" s="136">
        <f t="shared" si="33"/>
        <v>16921.320680179302</v>
      </c>
      <c r="EU16" s="136">
        <f t="shared" si="33"/>
        <v>18038.127845071136</v>
      </c>
      <c r="EV16" s="136">
        <f t="shared" si="33"/>
        <v>19228.64428284583</v>
      </c>
      <c r="EW16" s="136">
        <f t="shared" si="33"/>
        <v>20497.734805513657</v>
      </c>
      <c r="EX16" s="136">
        <f t="shared" si="33"/>
        <v>21850.58530267756</v>
      </c>
      <c r="EY16" s="136">
        <f t="shared" si="33"/>
        <v>23292.72393265428</v>
      </c>
      <c r="EZ16" s="136">
        <f t="shared" si="33"/>
        <v>24830.043712209463</v>
      </c>
      <c r="FA16" s="136">
        <f t="shared" si="15"/>
        <v>26468.826597215288</v>
      </c>
      <c r="FB16" s="136">
        <f t="shared" si="15"/>
        <v>28215.7691526315</v>
      </c>
    </row>
    <row r="17" spans="1:158" ht="15">
      <c r="A17" s="141">
        <f>'Page 4'!A24</f>
        <v>12</v>
      </c>
      <c r="B17" s="141" t="str">
        <f>'Page 4'!B24</f>
        <v>SCANA Corp.</v>
      </c>
      <c r="C17" s="142">
        <f>'Page 4'!C24</f>
        <v>1.54</v>
      </c>
      <c r="D17" s="142">
        <f>'Page 4'!D24</f>
        <v>1.78</v>
      </c>
      <c r="E17" s="135">
        <f t="shared" si="9"/>
        <v>0.04946129761743845</v>
      </c>
      <c r="F17" s="135"/>
      <c r="G17" s="135">
        <f>IRR(H17:FB17,0.12)</f>
        <v>0.10806294628194288</v>
      </c>
      <c r="H17" s="136">
        <f>-'Page 2'!C24</f>
        <v>-34.958333333333336</v>
      </c>
      <c r="I17" s="136">
        <f t="shared" si="10"/>
        <v>1.54</v>
      </c>
      <c r="J17" s="136">
        <f t="shared" si="3"/>
        <v>1.62</v>
      </c>
      <c r="K17" s="136">
        <f t="shared" si="3"/>
        <v>1.7000000000000002</v>
      </c>
      <c r="L17" s="136">
        <f t="shared" si="11"/>
        <v>1.78</v>
      </c>
      <c r="M17" s="136">
        <f t="shared" si="4"/>
        <v>1.89748</v>
      </c>
      <c r="N17" s="136">
        <f t="shared" si="4"/>
        <v>2.0227136800000003</v>
      </c>
      <c r="O17" s="136">
        <f t="shared" si="4"/>
        <v>2.1562127828800004</v>
      </c>
      <c r="P17" s="136">
        <f t="shared" si="4"/>
        <v>2.2985228265500806</v>
      </c>
      <c r="Q17" s="136">
        <f t="shared" si="4"/>
        <v>2.450225333102386</v>
      </c>
      <c r="R17" s="136">
        <f t="shared" si="4"/>
        <v>2.611940205087144</v>
      </c>
      <c r="S17" s="136">
        <f t="shared" si="4"/>
        <v>2.7843282586228955</v>
      </c>
      <c r="T17" s="136">
        <f t="shared" si="4"/>
        <v>2.9680939236920065</v>
      </c>
      <c r="U17" s="136">
        <f t="shared" si="4"/>
        <v>3.163988122655679</v>
      </c>
      <c r="V17" s="136">
        <f t="shared" si="4"/>
        <v>3.3728113387509544</v>
      </c>
      <c r="W17" s="136">
        <f t="shared" si="4"/>
        <v>3.5954168871085175</v>
      </c>
      <c r="X17" s="136">
        <f t="shared" si="4"/>
        <v>3.8327144016576797</v>
      </c>
      <c r="Y17" s="136">
        <f t="shared" si="4"/>
        <v>4.085673552167087</v>
      </c>
      <c r="Z17" s="136">
        <f t="shared" si="4"/>
        <v>4.355328006610115</v>
      </c>
      <c r="AA17" s="136">
        <f t="shared" si="4"/>
        <v>4.642779655046383</v>
      </c>
      <c r="AB17" s="136">
        <f t="shared" si="4"/>
        <v>4.949203112279445</v>
      </c>
      <c r="AC17" s="136">
        <f aca="true" t="shared" si="36" ref="AC17:BY17">AB17*(1+$M$3)</f>
        <v>5.275850517689888</v>
      </c>
      <c r="AD17" s="136">
        <f t="shared" si="36"/>
        <v>5.624056651857422</v>
      </c>
      <c r="AE17" s="136">
        <f t="shared" si="36"/>
        <v>5.9952443908800115</v>
      </c>
      <c r="AF17" s="136">
        <f t="shared" si="36"/>
        <v>6.390930520678093</v>
      </c>
      <c r="AG17" s="136">
        <f t="shared" si="36"/>
        <v>6.812731935042847</v>
      </c>
      <c r="AH17" s="136">
        <f t="shared" si="36"/>
        <v>7.262372242755675</v>
      </c>
      <c r="AI17" s="136">
        <f t="shared" si="36"/>
        <v>7.74168881077755</v>
      </c>
      <c r="AJ17" s="136">
        <f t="shared" si="36"/>
        <v>8.252640272288868</v>
      </c>
      <c r="AK17" s="136">
        <f t="shared" si="36"/>
        <v>8.797314530259934</v>
      </c>
      <c r="AL17" s="136">
        <f t="shared" si="36"/>
        <v>9.37793728925709</v>
      </c>
      <c r="AM17" s="136">
        <f t="shared" si="36"/>
        <v>9.99688115034806</v>
      </c>
      <c r="AN17" s="136">
        <f t="shared" si="36"/>
        <v>10.656675306271032</v>
      </c>
      <c r="AO17" s="136">
        <f t="shared" si="36"/>
        <v>11.36001587648492</v>
      </c>
      <c r="AP17" s="136">
        <f t="shared" si="36"/>
        <v>12.109776924332927</v>
      </c>
      <c r="AQ17" s="136">
        <f t="shared" si="36"/>
        <v>12.909022201338901</v>
      </c>
      <c r="AR17" s="136">
        <f t="shared" si="36"/>
        <v>13.76101766662727</v>
      </c>
      <c r="AS17" s="136">
        <f t="shared" si="36"/>
        <v>14.66924483262467</v>
      </c>
      <c r="AT17" s="136">
        <f t="shared" si="36"/>
        <v>15.6374149915779</v>
      </c>
      <c r="AU17" s="136">
        <f t="shared" si="36"/>
        <v>16.66948438102204</v>
      </c>
      <c r="AV17" s="136">
        <f t="shared" si="36"/>
        <v>17.7696703501695</v>
      </c>
      <c r="AW17" s="136">
        <f t="shared" si="36"/>
        <v>18.942468593280687</v>
      </c>
      <c r="AX17" s="136">
        <f t="shared" si="36"/>
        <v>20.192671520437212</v>
      </c>
      <c r="AY17" s="136">
        <f t="shared" si="36"/>
        <v>21.52538784078607</v>
      </c>
      <c r="AZ17" s="136">
        <f t="shared" si="36"/>
        <v>22.946063438277953</v>
      </c>
      <c r="BA17" s="136">
        <f t="shared" si="36"/>
        <v>24.4605036252043</v>
      </c>
      <c r="BB17" s="136">
        <f t="shared" si="36"/>
        <v>26.074896864467785</v>
      </c>
      <c r="BC17" s="136">
        <f t="shared" si="36"/>
        <v>27.79584005752266</v>
      </c>
      <c r="BD17" s="136">
        <f t="shared" si="36"/>
        <v>29.630365501319158</v>
      </c>
      <c r="BE17" s="136">
        <f t="shared" si="36"/>
        <v>31.585969624406225</v>
      </c>
      <c r="BF17" s="136">
        <f t="shared" si="36"/>
        <v>33.67064361961704</v>
      </c>
      <c r="BG17" s="136">
        <f t="shared" si="36"/>
        <v>35.892906098511766</v>
      </c>
      <c r="BH17" s="136">
        <f t="shared" si="36"/>
        <v>38.26183790101354</v>
      </c>
      <c r="BI17" s="136">
        <f t="shared" si="36"/>
        <v>40.78711920248044</v>
      </c>
      <c r="BJ17" s="136">
        <f t="shared" si="36"/>
        <v>43.47906906984415</v>
      </c>
      <c r="BK17" s="136">
        <f t="shared" si="36"/>
        <v>46.34868762845387</v>
      </c>
      <c r="BL17" s="136">
        <f t="shared" si="36"/>
        <v>49.40770101193183</v>
      </c>
      <c r="BM17" s="136">
        <f t="shared" si="36"/>
        <v>52.66860927871933</v>
      </c>
      <c r="BN17" s="136">
        <f t="shared" si="36"/>
        <v>56.14473749111481</v>
      </c>
      <c r="BO17" s="136">
        <f t="shared" si="36"/>
        <v>59.85029016552839</v>
      </c>
      <c r="BP17" s="136">
        <f t="shared" si="36"/>
        <v>63.80040931645327</v>
      </c>
      <c r="BQ17" s="136">
        <f t="shared" si="36"/>
        <v>68.01123633133919</v>
      </c>
      <c r="BR17" s="136">
        <f t="shared" si="36"/>
        <v>72.49997792920759</v>
      </c>
      <c r="BS17" s="136">
        <f t="shared" si="36"/>
        <v>77.28497647253529</v>
      </c>
      <c r="BT17" s="136">
        <f t="shared" si="36"/>
        <v>82.38578491972262</v>
      </c>
      <c r="BU17" s="136">
        <f t="shared" si="36"/>
        <v>87.82324672442432</v>
      </c>
      <c r="BV17" s="136">
        <f t="shared" si="36"/>
        <v>93.61958100823634</v>
      </c>
      <c r="BW17" s="136">
        <f t="shared" si="36"/>
        <v>99.79847335477994</v>
      </c>
      <c r="BX17" s="136">
        <f t="shared" si="36"/>
        <v>106.38517259619543</v>
      </c>
      <c r="BY17" s="136">
        <f t="shared" si="36"/>
        <v>113.40659398754434</v>
      </c>
      <c r="BZ17" s="136">
        <f aca="true" t="shared" si="37" ref="BZ17:CN17">BY17*(1+$M$3)</f>
        <v>120.89142919072228</v>
      </c>
      <c r="CA17" s="136">
        <f t="shared" si="37"/>
        <v>128.87026351730995</v>
      </c>
      <c r="CB17" s="136">
        <f t="shared" si="37"/>
        <v>137.3757009094524</v>
      </c>
      <c r="CC17" s="136">
        <f t="shared" si="37"/>
        <v>146.44249716947627</v>
      </c>
      <c r="CD17" s="136">
        <f t="shared" si="37"/>
        <v>156.10770198266172</v>
      </c>
      <c r="CE17" s="136">
        <f t="shared" si="37"/>
        <v>166.4108103135174</v>
      </c>
      <c r="CF17" s="136">
        <f t="shared" si="37"/>
        <v>177.39392379420957</v>
      </c>
      <c r="CG17" s="136">
        <f t="shared" si="37"/>
        <v>189.1019227646274</v>
      </c>
      <c r="CH17" s="136">
        <f t="shared" si="37"/>
        <v>201.58264966709282</v>
      </c>
      <c r="CI17" s="136">
        <f t="shared" si="37"/>
        <v>214.88710454512096</v>
      </c>
      <c r="CJ17" s="136">
        <f t="shared" si="37"/>
        <v>229.06965344509896</v>
      </c>
      <c r="CK17" s="136">
        <f t="shared" si="37"/>
        <v>244.1882505724755</v>
      </c>
      <c r="CL17" s="136">
        <f t="shared" si="37"/>
        <v>260.3046751102589</v>
      </c>
      <c r="CM17" s="136">
        <f t="shared" si="37"/>
        <v>277.484783667536</v>
      </c>
      <c r="CN17" s="136">
        <f t="shared" si="37"/>
        <v>295.7987793895934</v>
      </c>
      <c r="CO17" s="136">
        <f t="shared" si="33"/>
        <v>315.32149882930656</v>
      </c>
      <c r="CP17" s="136">
        <f t="shared" si="33"/>
        <v>336.13271775204083</v>
      </c>
      <c r="CQ17" s="136">
        <f t="shared" si="33"/>
        <v>358.31747712367553</v>
      </c>
      <c r="CR17" s="136">
        <f t="shared" si="33"/>
        <v>381.96643061383816</v>
      </c>
      <c r="CS17" s="136">
        <f t="shared" si="33"/>
        <v>407.1762150343515</v>
      </c>
      <c r="CT17" s="136">
        <f t="shared" si="33"/>
        <v>434.04984522661874</v>
      </c>
      <c r="CU17" s="136">
        <f t="shared" si="33"/>
        <v>462.6971350115756</v>
      </c>
      <c r="CV17" s="136">
        <f t="shared" si="33"/>
        <v>493.2351459223396</v>
      </c>
      <c r="CW17" s="136">
        <f t="shared" si="33"/>
        <v>525.7886655532141</v>
      </c>
      <c r="CX17" s="136">
        <f t="shared" si="33"/>
        <v>560.4907174797262</v>
      </c>
      <c r="CY17" s="136">
        <f t="shared" si="33"/>
        <v>597.4831048333881</v>
      </c>
      <c r="CZ17" s="136">
        <f t="shared" si="33"/>
        <v>636.9169897523917</v>
      </c>
      <c r="DA17" s="136">
        <f t="shared" si="33"/>
        <v>678.9535110760496</v>
      </c>
      <c r="DB17" s="136">
        <f t="shared" si="33"/>
        <v>723.7644428070689</v>
      </c>
      <c r="DC17" s="136">
        <f t="shared" si="33"/>
        <v>771.5328960323355</v>
      </c>
      <c r="DD17" s="136">
        <f t="shared" si="33"/>
        <v>822.4540671704698</v>
      </c>
      <c r="DE17" s="136">
        <f t="shared" si="33"/>
        <v>876.7360356037209</v>
      </c>
      <c r="DF17" s="136">
        <f t="shared" si="33"/>
        <v>934.6006139535665</v>
      </c>
      <c r="DG17" s="136">
        <f t="shared" si="33"/>
        <v>996.284254474502</v>
      </c>
      <c r="DH17" s="136">
        <f t="shared" si="33"/>
        <v>1062.0390152698192</v>
      </c>
      <c r="DI17" s="136">
        <f t="shared" si="33"/>
        <v>1132.1335902776273</v>
      </c>
      <c r="DJ17" s="136">
        <f t="shared" si="33"/>
        <v>1206.8544072359507</v>
      </c>
      <c r="DK17" s="136">
        <f t="shared" si="33"/>
        <v>1286.5067981135235</v>
      </c>
      <c r="DL17" s="136">
        <f t="shared" si="33"/>
        <v>1371.416246789016</v>
      </c>
      <c r="DM17" s="136">
        <f t="shared" si="33"/>
        <v>1461.929719077091</v>
      </c>
      <c r="DN17" s="136">
        <f t="shared" si="33"/>
        <v>1558.4170805361791</v>
      </c>
      <c r="DO17" s="136">
        <f t="shared" si="33"/>
        <v>1661.272607851567</v>
      </c>
      <c r="DP17" s="136">
        <f t="shared" si="33"/>
        <v>1770.9165999697705</v>
      </c>
      <c r="DQ17" s="136">
        <f t="shared" si="33"/>
        <v>1887.7970955677754</v>
      </c>
      <c r="DR17" s="136">
        <f t="shared" si="33"/>
        <v>2012.3917038752486</v>
      </c>
      <c r="DS17" s="136">
        <f t="shared" si="33"/>
        <v>2145.209556331015</v>
      </c>
      <c r="DT17" s="136">
        <f t="shared" si="33"/>
        <v>2286.793387048862</v>
      </c>
      <c r="DU17" s="136">
        <f t="shared" si="33"/>
        <v>2437.721750594087</v>
      </c>
      <c r="DV17" s="136">
        <f t="shared" si="33"/>
        <v>2598.611386133297</v>
      </c>
      <c r="DW17" s="136">
        <f t="shared" si="33"/>
        <v>2770.119737618095</v>
      </c>
      <c r="DX17" s="136">
        <f t="shared" si="33"/>
        <v>2952.9476403008894</v>
      </c>
      <c r="DY17" s="136">
        <f t="shared" si="33"/>
        <v>3147.842184560748</v>
      </c>
      <c r="DZ17" s="136">
        <f t="shared" si="33"/>
        <v>3355.5997687417575</v>
      </c>
      <c r="EA17" s="136">
        <f t="shared" si="33"/>
        <v>3577.0693534787138</v>
      </c>
      <c r="EB17" s="136">
        <f t="shared" si="33"/>
        <v>3813.155930808309</v>
      </c>
      <c r="EC17" s="136">
        <f t="shared" si="33"/>
        <v>4064.824222241658</v>
      </c>
      <c r="ED17" s="136">
        <f t="shared" si="33"/>
        <v>4333.102620909608</v>
      </c>
      <c r="EE17" s="136">
        <f t="shared" si="33"/>
        <v>4619.087393889642</v>
      </c>
      <c r="EF17" s="136">
        <f t="shared" si="33"/>
        <v>4923.947161886359</v>
      </c>
      <c r="EG17" s="136">
        <f t="shared" si="33"/>
        <v>5248.927674570859</v>
      </c>
      <c r="EH17" s="136">
        <f t="shared" si="33"/>
        <v>5595.356901092537</v>
      </c>
      <c r="EI17" s="136">
        <f t="shared" si="33"/>
        <v>5964.650456564645</v>
      </c>
      <c r="EJ17" s="136">
        <f t="shared" si="33"/>
        <v>6358.317386697911</v>
      </c>
      <c r="EK17" s="136">
        <f t="shared" si="33"/>
        <v>6777.966334219974</v>
      </c>
      <c r="EL17" s="136">
        <f t="shared" si="33"/>
        <v>7225.312112278492</v>
      </c>
      <c r="EM17" s="136">
        <f t="shared" si="33"/>
        <v>7702.1827116888735</v>
      </c>
      <c r="EN17" s="136">
        <f t="shared" si="33"/>
        <v>8210.526770660339</v>
      </c>
      <c r="EO17" s="136">
        <f t="shared" si="33"/>
        <v>8752.421537523922</v>
      </c>
      <c r="EP17" s="136">
        <f t="shared" si="33"/>
        <v>9330.081359000502</v>
      </c>
      <c r="EQ17" s="136">
        <f t="shared" si="33"/>
        <v>9945.866728694535</v>
      </c>
      <c r="ER17" s="136">
        <f t="shared" si="33"/>
        <v>10602.293932788374</v>
      </c>
      <c r="ES17" s="136">
        <f t="shared" si="33"/>
        <v>11302.045332352407</v>
      </c>
      <c r="ET17" s="136">
        <f t="shared" si="33"/>
        <v>12047.980324287666</v>
      </c>
      <c r="EU17" s="136">
        <f t="shared" si="33"/>
        <v>12843.147025690652</v>
      </c>
      <c r="EV17" s="136">
        <f t="shared" si="33"/>
        <v>13690.794729386236</v>
      </c>
      <c r="EW17" s="136">
        <f t="shared" si="33"/>
        <v>14594.387181525728</v>
      </c>
      <c r="EX17" s="136">
        <f t="shared" si="33"/>
        <v>15557.616735506426</v>
      </c>
      <c r="EY17" s="136">
        <f t="shared" si="33"/>
        <v>16584.419440049853</v>
      </c>
      <c r="EZ17" s="136">
        <f t="shared" si="33"/>
        <v>17678.991123093143</v>
      </c>
      <c r="FA17" s="136">
        <f t="shared" si="15"/>
        <v>18845.804537217293</v>
      </c>
      <c r="FB17" s="136">
        <f t="shared" si="15"/>
        <v>20089.627636673635</v>
      </c>
    </row>
    <row r="18" spans="1:158" ht="15">
      <c r="A18" s="141">
        <f>'Page 4'!A25</f>
        <v>13</v>
      </c>
      <c r="B18" s="141" t="str">
        <f>'Page 4'!B25</f>
        <v>Sempra Energy</v>
      </c>
      <c r="C18" s="142">
        <f>'Page 4'!C25</f>
        <v>1</v>
      </c>
      <c r="D18" s="142">
        <f>'Page 4'!D25</f>
        <v>1</v>
      </c>
      <c r="E18" s="135">
        <f t="shared" si="9"/>
        <v>0</v>
      </c>
      <c r="F18" s="135"/>
      <c r="G18" s="135">
        <f>IRR(H18:FB18,0.12)</f>
        <v>0.0907598953737035</v>
      </c>
      <c r="H18" s="136">
        <f>-'Page 2'!C25</f>
        <v>-32.585</v>
      </c>
      <c r="I18" s="136">
        <f t="shared" si="10"/>
        <v>1</v>
      </c>
      <c r="J18" s="136">
        <f t="shared" si="3"/>
        <v>1</v>
      </c>
      <c r="K18" s="136">
        <f t="shared" si="3"/>
        <v>1</v>
      </c>
      <c r="L18" s="136">
        <f t="shared" si="11"/>
        <v>1</v>
      </c>
      <c r="M18" s="136">
        <f t="shared" si="4"/>
        <v>1.066</v>
      </c>
      <c r="N18" s="136">
        <f t="shared" si="4"/>
        <v>1.1363560000000001</v>
      </c>
      <c r="O18" s="136">
        <f t="shared" si="4"/>
        <v>1.2113554960000001</v>
      </c>
      <c r="P18" s="136">
        <f t="shared" si="4"/>
        <v>1.2913049587360002</v>
      </c>
      <c r="Q18" s="136">
        <f t="shared" si="4"/>
        <v>1.3765310860125763</v>
      </c>
      <c r="R18" s="136">
        <f t="shared" si="4"/>
        <v>1.4673821376894065</v>
      </c>
      <c r="S18" s="136">
        <f t="shared" si="4"/>
        <v>1.5642293587769074</v>
      </c>
      <c r="T18" s="136">
        <f t="shared" si="4"/>
        <v>1.6674684964561834</v>
      </c>
      <c r="U18" s="136">
        <f t="shared" si="4"/>
        <v>1.7775214172222917</v>
      </c>
      <c r="V18" s="136">
        <f t="shared" si="4"/>
        <v>1.894837830758963</v>
      </c>
      <c r="W18" s="136">
        <f t="shared" si="4"/>
        <v>2.0198971275890547</v>
      </c>
      <c r="X18" s="136">
        <f t="shared" si="4"/>
        <v>2.1532103380099326</v>
      </c>
      <c r="Y18" s="136">
        <f t="shared" si="4"/>
        <v>2.2953222203185883</v>
      </c>
      <c r="Z18" s="136">
        <f t="shared" si="4"/>
        <v>2.4468134868596154</v>
      </c>
      <c r="AA18" s="136">
        <f t="shared" si="4"/>
        <v>2.6083031769923504</v>
      </c>
      <c r="AB18" s="136">
        <f t="shared" si="4"/>
        <v>2.7804511866738455</v>
      </c>
      <c r="AC18" s="136">
        <f aca="true" t="shared" si="38" ref="AC18:BY18">AB18*(1+$M$3)</f>
        <v>2.9639609649943193</v>
      </c>
      <c r="AD18" s="136">
        <f t="shared" si="38"/>
        <v>3.1595823886839445</v>
      </c>
      <c r="AE18" s="136">
        <f t="shared" si="38"/>
        <v>3.368114826337085</v>
      </c>
      <c r="AF18" s="136">
        <f t="shared" si="38"/>
        <v>3.5904104048753327</v>
      </c>
      <c r="AG18" s="136">
        <f t="shared" si="38"/>
        <v>3.827377491597105</v>
      </c>
      <c r="AH18" s="136">
        <f t="shared" si="38"/>
        <v>4.079984406042514</v>
      </c>
      <c r="AI18" s="136">
        <f t="shared" si="38"/>
        <v>4.3492633768413205</v>
      </c>
      <c r="AJ18" s="136">
        <f t="shared" si="38"/>
        <v>4.636314759712848</v>
      </c>
      <c r="AK18" s="136">
        <f t="shared" si="38"/>
        <v>4.942311533853896</v>
      </c>
      <c r="AL18" s="136">
        <f t="shared" si="38"/>
        <v>5.268504095088254</v>
      </c>
      <c r="AM18" s="136">
        <f t="shared" si="38"/>
        <v>5.616225365364079</v>
      </c>
      <c r="AN18" s="136">
        <f t="shared" si="38"/>
        <v>5.986896239478108</v>
      </c>
      <c r="AO18" s="136">
        <f t="shared" si="38"/>
        <v>6.382031391283664</v>
      </c>
      <c r="AP18" s="136">
        <f t="shared" si="38"/>
        <v>6.803245463108386</v>
      </c>
      <c r="AQ18" s="136">
        <f t="shared" si="38"/>
        <v>7.25225966367354</v>
      </c>
      <c r="AR18" s="136">
        <f t="shared" si="38"/>
        <v>7.7309088014759935</v>
      </c>
      <c r="AS18" s="136">
        <f t="shared" si="38"/>
        <v>8.24114878237341</v>
      </c>
      <c r="AT18" s="136">
        <f t="shared" si="38"/>
        <v>8.785064602010054</v>
      </c>
      <c r="AU18" s="136">
        <f t="shared" si="38"/>
        <v>9.36487886574272</v>
      </c>
      <c r="AV18" s="136">
        <f t="shared" si="38"/>
        <v>9.982960870881739</v>
      </c>
      <c r="AW18" s="136">
        <f t="shared" si="38"/>
        <v>10.641836288359935</v>
      </c>
      <c r="AX18" s="136">
        <f t="shared" si="38"/>
        <v>11.34419748339169</v>
      </c>
      <c r="AY18" s="136">
        <f t="shared" si="38"/>
        <v>12.092914517295542</v>
      </c>
      <c r="AZ18" s="136">
        <f t="shared" si="38"/>
        <v>12.891046875437048</v>
      </c>
      <c r="BA18" s="136">
        <f t="shared" si="38"/>
        <v>13.741855969215894</v>
      </c>
      <c r="BB18" s="136">
        <f t="shared" si="38"/>
        <v>14.648818463184144</v>
      </c>
      <c r="BC18" s="136">
        <f t="shared" si="38"/>
        <v>15.615640481754298</v>
      </c>
      <c r="BD18" s="136">
        <f t="shared" si="38"/>
        <v>16.646272753550083</v>
      </c>
      <c r="BE18" s="136">
        <f t="shared" si="38"/>
        <v>17.74492675528439</v>
      </c>
      <c r="BF18" s="136">
        <f t="shared" si="38"/>
        <v>18.91609192113316</v>
      </c>
      <c r="BG18" s="136">
        <f t="shared" si="38"/>
        <v>20.16455398792795</v>
      </c>
      <c r="BH18" s="136">
        <f t="shared" si="38"/>
        <v>21.495414551131194</v>
      </c>
      <c r="BI18" s="136">
        <f t="shared" si="38"/>
        <v>22.914111911505856</v>
      </c>
      <c r="BJ18" s="136">
        <f t="shared" si="38"/>
        <v>24.426443297665244</v>
      </c>
      <c r="BK18" s="136">
        <f t="shared" si="38"/>
        <v>26.03858855531115</v>
      </c>
      <c r="BL18" s="136">
        <f t="shared" si="38"/>
        <v>27.757135399961687</v>
      </c>
      <c r="BM18" s="136">
        <f t="shared" si="38"/>
        <v>29.58910633635916</v>
      </c>
      <c r="BN18" s="136">
        <f t="shared" si="38"/>
        <v>31.541987354558863</v>
      </c>
      <c r="BO18" s="136">
        <f t="shared" si="38"/>
        <v>33.62375851995975</v>
      </c>
      <c r="BP18" s="136">
        <f t="shared" si="38"/>
        <v>35.842926582277094</v>
      </c>
      <c r="BQ18" s="136">
        <f t="shared" si="38"/>
        <v>38.208559736707386</v>
      </c>
      <c r="BR18" s="136">
        <f t="shared" si="38"/>
        <v>40.730324679330074</v>
      </c>
      <c r="BS18" s="136">
        <f t="shared" si="38"/>
        <v>43.418526108165864</v>
      </c>
      <c r="BT18" s="136">
        <f t="shared" si="38"/>
        <v>46.28414883130481</v>
      </c>
      <c r="BU18" s="136">
        <f t="shared" si="38"/>
        <v>49.33890265417093</v>
      </c>
      <c r="BV18" s="136">
        <f t="shared" si="38"/>
        <v>52.59527022934621</v>
      </c>
      <c r="BW18" s="136">
        <f t="shared" si="38"/>
        <v>56.06655806448307</v>
      </c>
      <c r="BX18" s="136">
        <f t="shared" si="38"/>
        <v>59.766950896738955</v>
      </c>
      <c r="BY18" s="136">
        <f t="shared" si="38"/>
        <v>63.71156965592373</v>
      </c>
      <c r="BZ18" s="136">
        <f aca="true" t="shared" si="39" ref="BZ18:CN18">BY18*(1+$M$3)</f>
        <v>67.91653325321471</v>
      </c>
      <c r="CA18" s="136">
        <f t="shared" si="39"/>
        <v>72.39902444792688</v>
      </c>
      <c r="CB18" s="136">
        <f t="shared" si="39"/>
        <v>77.17736006149005</v>
      </c>
      <c r="CC18" s="136">
        <f t="shared" si="39"/>
        <v>82.27106582554839</v>
      </c>
      <c r="CD18" s="136">
        <f t="shared" si="39"/>
        <v>87.70095617003459</v>
      </c>
      <c r="CE18" s="136">
        <f t="shared" si="39"/>
        <v>93.48921927725688</v>
      </c>
      <c r="CF18" s="136">
        <f t="shared" si="39"/>
        <v>99.65950774955584</v>
      </c>
      <c r="CG18" s="136">
        <f t="shared" si="39"/>
        <v>106.23703526102653</v>
      </c>
      <c r="CH18" s="136">
        <f t="shared" si="39"/>
        <v>113.24867958825429</v>
      </c>
      <c r="CI18" s="136">
        <f t="shared" si="39"/>
        <v>120.72309244107907</v>
      </c>
      <c r="CJ18" s="136">
        <f t="shared" si="39"/>
        <v>128.6908165421903</v>
      </c>
      <c r="CK18" s="136">
        <f t="shared" si="39"/>
        <v>137.18441043397488</v>
      </c>
      <c r="CL18" s="136">
        <f t="shared" si="39"/>
        <v>146.23858152261724</v>
      </c>
      <c r="CM18" s="136">
        <f t="shared" si="39"/>
        <v>155.89032790310998</v>
      </c>
      <c r="CN18" s="136">
        <f t="shared" si="39"/>
        <v>166.17908954471525</v>
      </c>
      <c r="CO18" s="136">
        <f t="shared" si="33"/>
        <v>177.14690945466646</v>
      </c>
      <c r="CP18" s="136">
        <f t="shared" si="33"/>
        <v>188.83860547867445</v>
      </c>
      <c r="CQ18" s="136">
        <f t="shared" si="33"/>
        <v>201.30195344026697</v>
      </c>
      <c r="CR18" s="136">
        <f t="shared" si="33"/>
        <v>214.5878823673246</v>
      </c>
      <c r="CS18" s="136">
        <f t="shared" si="33"/>
        <v>228.75068260356804</v>
      </c>
      <c r="CT18" s="136">
        <f t="shared" si="33"/>
        <v>243.84822765540355</v>
      </c>
      <c r="CU18" s="136">
        <f t="shared" si="33"/>
        <v>259.9422106806602</v>
      </c>
      <c r="CV18" s="136">
        <f t="shared" si="33"/>
        <v>277.09839658558377</v>
      </c>
      <c r="CW18" s="136">
        <f t="shared" si="33"/>
        <v>295.3868907602323</v>
      </c>
      <c r="CX18" s="136">
        <f t="shared" si="33"/>
        <v>314.8824255504076</v>
      </c>
      <c r="CY18" s="136">
        <f t="shared" si="33"/>
        <v>335.6646656367345</v>
      </c>
      <c r="CZ18" s="136">
        <f t="shared" si="33"/>
        <v>357.81853356875905</v>
      </c>
      <c r="DA18" s="136">
        <f t="shared" si="33"/>
        <v>381.4345567842972</v>
      </c>
      <c r="DB18" s="136">
        <f t="shared" si="33"/>
        <v>406.60923753206083</v>
      </c>
      <c r="DC18" s="136">
        <f t="shared" si="33"/>
        <v>433.44544720917685</v>
      </c>
      <c r="DD18" s="136">
        <f t="shared" si="33"/>
        <v>462.05284672498254</v>
      </c>
      <c r="DE18" s="136">
        <f t="shared" si="33"/>
        <v>492.5483346088314</v>
      </c>
      <c r="DF18" s="136">
        <f t="shared" si="33"/>
        <v>525.0565246930144</v>
      </c>
      <c r="DG18" s="136">
        <f t="shared" si="33"/>
        <v>559.7102553227534</v>
      </c>
      <c r="DH18" s="136">
        <f t="shared" si="33"/>
        <v>596.6511321740551</v>
      </c>
      <c r="DI18" s="136">
        <f t="shared" si="33"/>
        <v>636.0301068975427</v>
      </c>
      <c r="DJ18" s="136">
        <f t="shared" si="33"/>
        <v>678.0080939527805</v>
      </c>
      <c r="DK18" s="136">
        <f t="shared" si="33"/>
        <v>722.7566281536641</v>
      </c>
      <c r="DL18" s="136">
        <f t="shared" si="33"/>
        <v>770.458565611806</v>
      </c>
      <c r="DM18" s="136">
        <f t="shared" si="33"/>
        <v>821.3088309421852</v>
      </c>
      <c r="DN18" s="136">
        <f t="shared" si="33"/>
        <v>875.5152137843695</v>
      </c>
      <c r="DO18" s="136">
        <f t="shared" si="33"/>
        <v>933.299217894138</v>
      </c>
      <c r="DP18" s="136">
        <f t="shared" si="33"/>
        <v>994.8969662751512</v>
      </c>
      <c r="DQ18" s="136">
        <f t="shared" si="33"/>
        <v>1060.5601660493112</v>
      </c>
      <c r="DR18" s="136">
        <f t="shared" si="33"/>
        <v>1130.5571370085659</v>
      </c>
      <c r="DS18" s="136">
        <f t="shared" si="33"/>
        <v>1205.1739080511313</v>
      </c>
      <c r="DT18" s="136">
        <f t="shared" si="33"/>
        <v>1284.715385982506</v>
      </c>
      <c r="DU18" s="136">
        <f t="shared" si="33"/>
        <v>1369.5066014573515</v>
      </c>
      <c r="DV18" s="136">
        <f t="shared" si="33"/>
        <v>1459.8940371535368</v>
      </c>
      <c r="DW18" s="136">
        <f t="shared" si="33"/>
        <v>1556.2470436056703</v>
      </c>
      <c r="DX18" s="136">
        <f t="shared" si="33"/>
        <v>1658.9593484836446</v>
      </c>
      <c r="DY18" s="136">
        <f t="shared" si="33"/>
        <v>1768.4506654835652</v>
      </c>
      <c r="DZ18" s="136">
        <f t="shared" si="33"/>
        <v>1885.1684094054806</v>
      </c>
      <c r="EA18" s="136">
        <f t="shared" si="33"/>
        <v>2009.5895244262424</v>
      </c>
      <c r="EB18" s="136">
        <f t="shared" si="33"/>
        <v>2142.2224330383747</v>
      </c>
      <c r="EC18" s="136">
        <f t="shared" si="33"/>
        <v>2283.6091136189075</v>
      </c>
      <c r="ED18" s="136">
        <f t="shared" si="33"/>
        <v>2434.3273151177555</v>
      </c>
      <c r="EE18" s="136">
        <f t="shared" si="33"/>
        <v>2594.9929179155274</v>
      </c>
      <c r="EF18" s="136">
        <f t="shared" si="33"/>
        <v>2766.262450497952</v>
      </c>
      <c r="EG18" s="136">
        <f t="shared" si="33"/>
        <v>2948.8357722308174</v>
      </c>
      <c r="EH18" s="136">
        <f t="shared" si="33"/>
        <v>3143.4589331980515</v>
      </c>
      <c r="EI18" s="136">
        <f t="shared" si="33"/>
        <v>3350.927222789123</v>
      </c>
      <c r="EJ18" s="136">
        <f t="shared" si="33"/>
        <v>3572.088419493205</v>
      </c>
      <c r="EK18" s="136">
        <f t="shared" si="33"/>
        <v>3807.8462551797566</v>
      </c>
      <c r="EL18" s="136">
        <f t="shared" si="33"/>
        <v>4059.164108021621</v>
      </c>
      <c r="EM18" s="136">
        <f t="shared" si="33"/>
        <v>4327.068939151048</v>
      </c>
      <c r="EN18" s="136">
        <f t="shared" si="33"/>
        <v>4612.655489135017</v>
      </c>
      <c r="EO18" s="136">
        <f t="shared" si="33"/>
        <v>4917.090751417928</v>
      </c>
      <c r="EP18" s="136">
        <f t="shared" si="33"/>
        <v>5241.618741011512</v>
      </c>
      <c r="EQ18" s="136">
        <f t="shared" si="33"/>
        <v>5587.565577918272</v>
      </c>
      <c r="ER18" s="136">
        <f t="shared" si="33"/>
        <v>5956.344906060878</v>
      </c>
      <c r="ES18" s="136">
        <f t="shared" si="33"/>
        <v>6349.4636698608965</v>
      </c>
      <c r="ET18" s="136">
        <f t="shared" si="33"/>
        <v>6768.528272071716</v>
      </c>
      <c r="EU18" s="136">
        <f t="shared" si="33"/>
        <v>7215.2511380284495</v>
      </c>
      <c r="EV18" s="136">
        <f t="shared" si="33"/>
        <v>7691.457713138328</v>
      </c>
      <c r="EW18" s="136">
        <f t="shared" si="33"/>
        <v>8199.093922205459</v>
      </c>
      <c r="EX18" s="136">
        <f t="shared" si="33"/>
        <v>8740.23412107102</v>
      </c>
      <c r="EY18" s="136">
        <f t="shared" si="33"/>
        <v>9317.089573061709</v>
      </c>
      <c r="EZ18" s="136">
        <f>EY18*(1+$M$3)</f>
        <v>9932.017484883781</v>
      </c>
      <c r="FA18" s="136">
        <f t="shared" si="15"/>
        <v>10587.530638886112</v>
      </c>
      <c r="FB18" s="136">
        <f t="shared" si="15"/>
        <v>11286.307661052595</v>
      </c>
    </row>
    <row r="19" spans="1:158" ht="15">
      <c r="A19" s="141">
        <f>'Page 4'!A26</f>
        <v>14</v>
      </c>
      <c r="B19" s="141" t="str">
        <f>'Page 4'!B26</f>
        <v>Southern Co.</v>
      </c>
      <c r="C19" s="142">
        <f>'Page 4'!C26</f>
        <v>1.46</v>
      </c>
      <c r="D19" s="142">
        <f>'Page 4'!D26</f>
        <v>1.62</v>
      </c>
      <c r="E19" s="135">
        <f t="shared" si="9"/>
        <v>0.03527100998852428</v>
      </c>
      <c r="F19" s="135"/>
      <c r="G19" s="135">
        <f>IRR(H19:FB19,0.12)</f>
        <v>0.11242559186308475</v>
      </c>
      <c r="H19" s="136">
        <f>-'Page 2'!C26</f>
        <v>-28.97333333333333</v>
      </c>
      <c r="I19" s="136">
        <f t="shared" si="10"/>
        <v>1.46</v>
      </c>
      <c r="J19" s="136">
        <f t="shared" si="3"/>
        <v>1.5133333333333334</v>
      </c>
      <c r="K19" s="136">
        <f t="shared" si="3"/>
        <v>1.5666666666666669</v>
      </c>
      <c r="L19" s="136">
        <f t="shared" si="11"/>
        <v>1.62</v>
      </c>
      <c r="M19" s="136">
        <f t="shared" si="4"/>
        <v>1.7269200000000002</v>
      </c>
      <c r="N19" s="136">
        <f t="shared" si="4"/>
        <v>1.8408967200000004</v>
      </c>
      <c r="O19" s="136">
        <f t="shared" si="4"/>
        <v>1.9623959035200005</v>
      </c>
      <c r="P19" s="136">
        <f t="shared" si="4"/>
        <v>2.0919140331523205</v>
      </c>
      <c r="Q19" s="136">
        <f t="shared" si="4"/>
        <v>2.2299803593403738</v>
      </c>
      <c r="R19" s="136">
        <f t="shared" si="4"/>
        <v>2.3771590630568387</v>
      </c>
      <c r="S19" s="136">
        <f t="shared" si="4"/>
        <v>2.53405156121859</v>
      </c>
      <c r="T19" s="136">
        <f t="shared" si="4"/>
        <v>2.701298964259017</v>
      </c>
      <c r="U19" s="136">
        <f t="shared" si="4"/>
        <v>2.879584695900112</v>
      </c>
      <c r="V19" s="136">
        <f t="shared" si="4"/>
        <v>3.06963728582952</v>
      </c>
      <c r="W19" s="136">
        <f t="shared" si="4"/>
        <v>3.2722333466942684</v>
      </c>
      <c r="X19" s="136">
        <f t="shared" si="4"/>
        <v>3.4882007475760903</v>
      </c>
      <c r="Y19" s="136">
        <f t="shared" si="4"/>
        <v>3.7184219969161125</v>
      </c>
      <c r="Z19" s="136">
        <f t="shared" si="4"/>
        <v>3.963837848712576</v>
      </c>
      <c r="AA19" s="136">
        <f t="shared" si="4"/>
        <v>4.225451146727607</v>
      </c>
      <c r="AB19" s="136">
        <f t="shared" si="4"/>
        <v>4.504330922411629</v>
      </c>
      <c r="AC19" s="136">
        <f aca="true" t="shared" si="40" ref="AC19:BY19">AB19*(1+$M$3)</f>
        <v>4.801616763290797</v>
      </c>
      <c r="AD19" s="136">
        <f t="shared" si="40"/>
        <v>5.1185234696679895</v>
      </c>
      <c r="AE19" s="136">
        <f t="shared" si="40"/>
        <v>5.4563460186660775</v>
      </c>
      <c r="AF19" s="136">
        <f t="shared" si="40"/>
        <v>5.8164648558980385</v>
      </c>
      <c r="AG19" s="136">
        <f t="shared" si="40"/>
        <v>6.200351536387309</v>
      </c>
      <c r="AH19" s="136">
        <f t="shared" si="40"/>
        <v>6.609574737788872</v>
      </c>
      <c r="AI19" s="136">
        <f t="shared" si="40"/>
        <v>7.045806670482938</v>
      </c>
      <c r="AJ19" s="136">
        <f t="shared" si="40"/>
        <v>7.510829910734812</v>
      </c>
      <c r="AK19" s="136">
        <f t="shared" si="40"/>
        <v>8.00654468484331</v>
      </c>
      <c r="AL19" s="136">
        <f t="shared" si="40"/>
        <v>8.53497663404297</v>
      </c>
      <c r="AM19" s="136">
        <f t="shared" si="40"/>
        <v>9.098285091889807</v>
      </c>
      <c r="AN19" s="136">
        <f t="shared" si="40"/>
        <v>9.698771907954534</v>
      </c>
      <c r="AO19" s="136">
        <f t="shared" si="40"/>
        <v>10.338890853879533</v>
      </c>
      <c r="AP19" s="136">
        <f t="shared" si="40"/>
        <v>11.021257650235583</v>
      </c>
      <c r="AQ19" s="136">
        <f t="shared" si="40"/>
        <v>11.748660655151133</v>
      </c>
      <c r="AR19" s="136">
        <f t="shared" si="40"/>
        <v>12.524072258391108</v>
      </c>
      <c r="AS19" s="136">
        <f t="shared" si="40"/>
        <v>13.350661027444922</v>
      </c>
      <c r="AT19" s="136">
        <f t="shared" si="40"/>
        <v>14.231804655256287</v>
      </c>
      <c r="AU19" s="136">
        <f t="shared" si="40"/>
        <v>15.171103762503202</v>
      </c>
      <c r="AV19" s="136">
        <f t="shared" si="40"/>
        <v>16.172396610828415</v>
      </c>
      <c r="AW19" s="136">
        <f t="shared" si="40"/>
        <v>17.23977478714309</v>
      </c>
      <c r="AX19" s="136">
        <f t="shared" si="40"/>
        <v>18.377599923094536</v>
      </c>
      <c r="AY19" s="136">
        <f t="shared" si="40"/>
        <v>19.590521518018775</v>
      </c>
      <c r="AZ19" s="136">
        <f t="shared" si="40"/>
        <v>20.883495938208014</v>
      </c>
      <c r="BA19" s="136">
        <f t="shared" si="40"/>
        <v>22.261806670129744</v>
      </c>
      <c r="BB19" s="136">
        <f t="shared" si="40"/>
        <v>23.73108591035831</v>
      </c>
      <c r="BC19" s="136">
        <f t="shared" si="40"/>
        <v>25.29733758044196</v>
      </c>
      <c r="BD19" s="136">
        <f t="shared" si="40"/>
        <v>26.96696186075113</v>
      </c>
      <c r="BE19" s="136">
        <f t="shared" si="40"/>
        <v>28.746781343560706</v>
      </c>
      <c r="BF19" s="136">
        <f t="shared" si="40"/>
        <v>30.644068912235713</v>
      </c>
      <c r="BG19" s="136">
        <f t="shared" si="40"/>
        <v>32.66657746044327</v>
      </c>
      <c r="BH19" s="136">
        <f t="shared" si="40"/>
        <v>34.82257157283253</v>
      </c>
      <c r="BI19" s="136">
        <f t="shared" si="40"/>
        <v>37.120861296639475</v>
      </c>
      <c r="BJ19" s="136">
        <f t="shared" si="40"/>
        <v>39.57083814221768</v>
      </c>
      <c r="BK19" s="136">
        <f t="shared" si="40"/>
        <v>42.18251345960405</v>
      </c>
      <c r="BL19" s="136">
        <f t="shared" si="40"/>
        <v>44.966559347937924</v>
      </c>
      <c r="BM19" s="136">
        <f t="shared" si="40"/>
        <v>47.93435226490183</v>
      </c>
      <c r="BN19" s="136">
        <f t="shared" si="40"/>
        <v>51.098019514385356</v>
      </c>
      <c r="BO19" s="136">
        <f t="shared" si="40"/>
        <v>54.47048880233479</v>
      </c>
      <c r="BP19" s="136">
        <f t="shared" si="40"/>
        <v>58.06554106328889</v>
      </c>
      <c r="BQ19" s="136">
        <f t="shared" si="40"/>
        <v>61.897866773465964</v>
      </c>
      <c r="BR19" s="136">
        <f t="shared" si="40"/>
        <v>65.98312598051471</v>
      </c>
      <c r="BS19" s="136">
        <f t="shared" si="40"/>
        <v>70.3380122952287</v>
      </c>
      <c r="BT19" s="136">
        <f t="shared" si="40"/>
        <v>74.98032110671379</v>
      </c>
      <c r="BU19" s="136">
        <f t="shared" si="40"/>
        <v>79.92902229975691</v>
      </c>
      <c r="BV19" s="136">
        <f t="shared" si="40"/>
        <v>85.20433777154086</v>
      </c>
      <c r="BW19" s="136">
        <f t="shared" si="40"/>
        <v>90.82782406446256</v>
      </c>
      <c r="BX19" s="136">
        <f t="shared" si="40"/>
        <v>96.8224604527171</v>
      </c>
      <c r="BY19" s="136">
        <f t="shared" si="40"/>
        <v>103.21274284259643</v>
      </c>
      <c r="BZ19" s="136">
        <f aca="true" t="shared" si="41" ref="BZ19:CN19">BY19*(1+$M$3)</f>
        <v>110.0247838702078</v>
      </c>
      <c r="CA19" s="136">
        <f t="shared" si="41"/>
        <v>117.28641960564153</v>
      </c>
      <c r="CB19" s="136">
        <f t="shared" si="41"/>
        <v>125.02732329961387</v>
      </c>
      <c r="CC19" s="136">
        <f t="shared" si="41"/>
        <v>133.2791266373884</v>
      </c>
      <c r="CD19" s="136">
        <f t="shared" si="41"/>
        <v>142.07554899545605</v>
      </c>
      <c r="CE19" s="136">
        <f t="shared" si="41"/>
        <v>151.45253522915615</v>
      </c>
      <c r="CF19" s="136">
        <f t="shared" si="41"/>
        <v>161.44840255428048</v>
      </c>
      <c r="CG19" s="136">
        <f t="shared" si="41"/>
        <v>172.103997122863</v>
      </c>
      <c r="CH19" s="136">
        <f t="shared" si="41"/>
        <v>183.46286093297198</v>
      </c>
      <c r="CI19" s="136">
        <f t="shared" si="41"/>
        <v>195.57140975454814</v>
      </c>
      <c r="CJ19" s="136">
        <f t="shared" si="41"/>
        <v>208.47912279834833</v>
      </c>
      <c r="CK19" s="136">
        <f t="shared" si="41"/>
        <v>222.23874490303933</v>
      </c>
      <c r="CL19" s="136">
        <f t="shared" si="41"/>
        <v>236.90650206663994</v>
      </c>
      <c r="CM19" s="136">
        <f t="shared" si="41"/>
        <v>252.5423312030382</v>
      </c>
      <c r="CN19" s="136">
        <f t="shared" si="41"/>
        <v>269.21012506243875</v>
      </c>
      <c r="CO19" s="136">
        <f aca="true" t="shared" si="42" ref="CO19:EZ19">CN19*(1+$M$3)</f>
        <v>286.9779933165597</v>
      </c>
      <c r="CP19" s="136">
        <f t="shared" si="42"/>
        <v>305.91854087545266</v>
      </c>
      <c r="CQ19" s="136">
        <f t="shared" si="42"/>
        <v>326.10916457323253</v>
      </c>
      <c r="CR19" s="136">
        <f t="shared" si="42"/>
        <v>347.6323694350659</v>
      </c>
      <c r="CS19" s="136">
        <f t="shared" si="42"/>
        <v>370.5761058177803</v>
      </c>
      <c r="CT19" s="136">
        <f t="shared" si="42"/>
        <v>395.0341288017538</v>
      </c>
      <c r="CU19" s="136">
        <f t="shared" si="42"/>
        <v>421.1063813026696</v>
      </c>
      <c r="CV19" s="136">
        <f t="shared" si="42"/>
        <v>448.8994024686458</v>
      </c>
      <c r="CW19" s="136">
        <f t="shared" si="42"/>
        <v>478.5267630315765</v>
      </c>
      <c r="CX19" s="136">
        <f t="shared" si="42"/>
        <v>510.10952939166054</v>
      </c>
      <c r="CY19" s="136">
        <f t="shared" si="42"/>
        <v>543.7767583315102</v>
      </c>
      <c r="CZ19" s="136">
        <f t="shared" si="42"/>
        <v>579.6660243813899</v>
      </c>
      <c r="DA19" s="136">
        <f t="shared" si="42"/>
        <v>617.9239819905616</v>
      </c>
      <c r="DB19" s="136">
        <f t="shared" si="42"/>
        <v>658.7069648019387</v>
      </c>
      <c r="DC19" s="136">
        <f t="shared" si="42"/>
        <v>702.1816244788668</v>
      </c>
      <c r="DD19" s="136">
        <f t="shared" si="42"/>
        <v>748.525611694472</v>
      </c>
      <c r="DE19" s="136">
        <f t="shared" si="42"/>
        <v>797.9283020663072</v>
      </c>
      <c r="DF19" s="136">
        <f t="shared" si="42"/>
        <v>850.5915700026835</v>
      </c>
      <c r="DG19" s="136">
        <f t="shared" si="42"/>
        <v>906.7306136228607</v>
      </c>
      <c r="DH19" s="136">
        <f t="shared" si="42"/>
        <v>966.5748341219695</v>
      </c>
      <c r="DI19" s="136">
        <f t="shared" si="42"/>
        <v>1030.3687731740195</v>
      </c>
      <c r="DJ19" s="136">
        <f t="shared" si="42"/>
        <v>1098.373112203505</v>
      </c>
      <c r="DK19" s="136">
        <f t="shared" si="42"/>
        <v>1170.8657376089363</v>
      </c>
      <c r="DL19" s="136">
        <f t="shared" si="42"/>
        <v>1248.1428762911262</v>
      </c>
      <c r="DM19" s="136">
        <f t="shared" si="42"/>
        <v>1330.5203061263405</v>
      </c>
      <c r="DN19" s="136">
        <f t="shared" si="42"/>
        <v>1418.334646330679</v>
      </c>
      <c r="DO19" s="136">
        <f t="shared" si="42"/>
        <v>1511.944732988504</v>
      </c>
      <c r="DP19" s="136">
        <f t="shared" si="42"/>
        <v>1611.7330853657454</v>
      </c>
      <c r="DQ19" s="136">
        <f t="shared" si="42"/>
        <v>1718.1074689998848</v>
      </c>
      <c r="DR19" s="136">
        <f t="shared" si="42"/>
        <v>1831.5025619538771</v>
      </c>
      <c r="DS19" s="136">
        <f t="shared" si="42"/>
        <v>1952.381731042833</v>
      </c>
      <c r="DT19" s="136">
        <f t="shared" si="42"/>
        <v>2081.23892529166</v>
      </c>
      <c r="DU19" s="136">
        <f t="shared" si="42"/>
        <v>2218.6006943609095</v>
      </c>
      <c r="DV19" s="136">
        <f t="shared" si="42"/>
        <v>2365.0283401887295</v>
      </c>
      <c r="DW19" s="136">
        <f t="shared" si="42"/>
        <v>2521.1202106411856</v>
      </c>
      <c r="DX19" s="136">
        <f t="shared" si="42"/>
        <v>2687.5141445435042</v>
      </c>
      <c r="DY19" s="136">
        <f t="shared" si="42"/>
        <v>2864.8900780833756</v>
      </c>
      <c r="DZ19" s="136">
        <f t="shared" si="42"/>
        <v>3053.9728232368784</v>
      </c>
      <c r="EA19" s="136">
        <f t="shared" si="42"/>
        <v>3255.5350295705125</v>
      </c>
      <c r="EB19" s="136">
        <f t="shared" si="42"/>
        <v>3470.4003415221664</v>
      </c>
      <c r="EC19" s="136">
        <f t="shared" si="42"/>
        <v>3699.4467640626294</v>
      </c>
      <c r="ED19" s="136">
        <f t="shared" si="42"/>
        <v>3943.610250490763</v>
      </c>
      <c r="EE19" s="136">
        <f t="shared" si="42"/>
        <v>4203.888527023154</v>
      </c>
      <c r="EF19" s="136">
        <f t="shared" si="42"/>
        <v>4481.345169806682</v>
      </c>
      <c r="EG19" s="136">
        <f t="shared" si="42"/>
        <v>4777.113951013923</v>
      </c>
      <c r="EH19" s="136">
        <f t="shared" si="42"/>
        <v>5092.403471780842</v>
      </c>
      <c r="EI19" s="136">
        <f t="shared" si="42"/>
        <v>5428.502100918377</v>
      </c>
      <c r="EJ19" s="136">
        <f t="shared" si="42"/>
        <v>5786.783239578991</v>
      </c>
      <c r="EK19" s="136">
        <f t="shared" si="42"/>
        <v>6168.710933391205</v>
      </c>
      <c r="EL19" s="136">
        <f t="shared" si="42"/>
        <v>6575.845854995025</v>
      </c>
      <c r="EM19" s="136">
        <f t="shared" si="42"/>
        <v>7009.851681424697</v>
      </c>
      <c r="EN19" s="136">
        <f t="shared" si="42"/>
        <v>7472.501892398727</v>
      </c>
      <c r="EO19" s="136">
        <f t="shared" si="42"/>
        <v>7965.687017297044</v>
      </c>
      <c r="EP19" s="136">
        <f t="shared" si="42"/>
        <v>8491.42236043865</v>
      </c>
      <c r="EQ19" s="136">
        <f t="shared" si="42"/>
        <v>9051.8562362276</v>
      </c>
      <c r="ER19" s="136">
        <f t="shared" si="42"/>
        <v>9649.278747818624</v>
      </c>
      <c r="ES19" s="136">
        <f t="shared" si="42"/>
        <v>10286.131145174653</v>
      </c>
      <c r="ET19" s="136">
        <f t="shared" si="42"/>
        <v>10965.01580075618</v>
      </c>
      <c r="EU19" s="136">
        <f t="shared" si="42"/>
        <v>11688.706843606089</v>
      </c>
      <c r="EV19" s="136">
        <f t="shared" si="42"/>
        <v>12460.161495284092</v>
      </c>
      <c r="EW19" s="136">
        <f t="shared" si="42"/>
        <v>13282.532153972843</v>
      </c>
      <c r="EX19" s="136">
        <f t="shared" si="42"/>
        <v>14159.179276135052</v>
      </c>
      <c r="EY19" s="136">
        <f t="shared" si="42"/>
        <v>15093.685108359967</v>
      </c>
      <c r="EZ19" s="136">
        <f t="shared" si="42"/>
        <v>16089.868325511725</v>
      </c>
      <c r="FA19" s="136">
        <f t="shared" si="15"/>
        <v>17151.7996349955</v>
      </c>
      <c r="FB19" s="136">
        <f t="shared" si="15"/>
        <v>18283.8184109052</v>
      </c>
    </row>
    <row r="20" spans="1:158" ht="15">
      <c r="A20" s="141">
        <f>'Page 4'!A27</f>
        <v>15</v>
      </c>
      <c r="B20" s="141" t="str">
        <f>'Page 4'!B27</f>
        <v>Vectren Corp.</v>
      </c>
      <c r="C20" s="142">
        <f>'Page 4'!C27</f>
        <v>1.19</v>
      </c>
      <c r="D20" s="142">
        <f>'Page 4'!D27</f>
        <v>1.31</v>
      </c>
      <c r="E20" s="135">
        <f t="shared" si="9"/>
        <v>0.03254291590444591</v>
      </c>
      <c r="F20" s="135"/>
      <c r="G20" s="135">
        <f>IRR(H20:FB20,0.12)</f>
        <v>0.11086761487202947</v>
      </c>
      <c r="H20" s="136">
        <f>-'Page 2'!C27</f>
        <v>-24.243333333333336</v>
      </c>
      <c r="I20" s="136">
        <f t="shared" si="10"/>
        <v>1.19</v>
      </c>
      <c r="J20" s="136">
        <f t="shared" si="3"/>
        <v>1.23</v>
      </c>
      <c r="K20" s="136">
        <f t="shared" si="3"/>
        <v>1.27</v>
      </c>
      <c r="L20" s="136">
        <f t="shared" si="11"/>
        <v>1.31</v>
      </c>
      <c r="M20" s="136">
        <f t="shared" si="4"/>
        <v>1.39646</v>
      </c>
      <c r="N20" s="136">
        <f t="shared" si="4"/>
        <v>1.48862636</v>
      </c>
      <c r="O20" s="136">
        <f t="shared" si="4"/>
        <v>1.5868756997600002</v>
      </c>
      <c r="P20" s="136">
        <f t="shared" si="4"/>
        <v>1.6916094959441603</v>
      </c>
      <c r="Q20" s="136">
        <f t="shared" si="4"/>
        <v>1.803255722676475</v>
      </c>
      <c r="R20" s="136">
        <f t="shared" si="4"/>
        <v>1.9222706003731225</v>
      </c>
      <c r="S20" s="136">
        <f t="shared" si="4"/>
        <v>2.0491404599977487</v>
      </c>
      <c r="T20" s="136">
        <f t="shared" si="4"/>
        <v>2.1843837303576</v>
      </c>
      <c r="U20" s="136">
        <f t="shared" si="4"/>
        <v>2.328553056561202</v>
      </c>
      <c r="V20" s="136">
        <f t="shared" si="4"/>
        <v>2.482237558294241</v>
      </c>
      <c r="W20" s="136">
        <f t="shared" si="4"/>
        <v>2.646065237141661</v>
      </c>
      <c r="X20" s="136">
        <f t="shared" si="4"/>
        <v>2.820705542793011</v>
      </c>
      <c r="Y20" s="136">
        <f t="shared" si="4"/>
        <v>3.0068721086173498</v>
      </c>
      <c r="Z20" s="136">
        <f t="shared" si="4"/>
        <v>3.205325667786095</v>
      </c>
      <c r="AA20" s="136">
        <f t="shared" si="4"/>
        <v>3.4168771618599774</v>
      </c>
      <c r="AB20" s="136">
        <f t="shared" si="4"/>
        <v>3.642391054542736</v>
      </c>
      <c r="AC20" s="136">
        <f aca="true" t="shared" si="43" ref="AC20:BY20">AB20*(1+$M$3)</f>
        <v>3.8827888641425568</v>
      </c>
      <c r="AD20" s="136">
        <f t="shared" si="43"/>
        <v>4.139052929175966</v>
      </c>
      <c r="AE20" s="136">
        <f t="shared" si="43"/>
        <v>4.41223042250158</v>
      </c>
      <c r="AF20" s="136">
        <f t="shared" si="43"/>
        <v>4.703437630386684</v>
      </c>
      <c r="AG20" s="136">
        <f t="shared" si="43"/>
        <v>5.013864513992206</v>
      </c>
      <c r="AH20" s="136">
        <f t="shared" si="43"/>
        <v>5.344779571915692</v>
      </c>
      <c r="AI20" s="136">
        <f t="shared" si="43"/>
        <v>5.697535023662128</v>
      </c>
      <c r="AJ20" s="136">
        <f t="shared" si="43"/>
        <v>6.073572335223829</v>
      </c>
      <c r="AK20" s="136">
        <f t="shared" si="43"/>
        <v>6.474428109348602</v>
      </c>
      <c r="AL20" s="136">
        <f t="shared" si="43"/>
        <v>6.90174036456561</v>
      </c>
      <c r="AM20" s="136">
        <f t="shared" si="43"/>
        <v>7.357255228626941</v>
      </c>
      <c r="AN20" s="136">
        <f t="shared" si="43"/>
        <v>7.842834073716319</v>
      </c>
      <c r="AO20" s="136">
        <f t="shared" si="43"/>
        <v>8.360461122581597</v>
      </c>
      <c r="AP20" s="136">
        <f t="shared" si="43"/>
        <v>8.912251556671983</v>
      </c>
      <c r="AQ20" s="136">
        <f t="shared" si="43"/>
        <v>9.500460159412334</v>
      </c>
      <c r="AR20" s="136">
        <f t="shared" si="43"/>
        <v>10.12749052993355</v>
      </c>
      <c r="AS20" s="136">
        <f t="shared" si="43"/>
        <v>10.795904904909165</v>
      </c>
      <c r="AT20" s="136">
        <f t="shared" si="43"/>
        <v>11.50843462863317</v>
      </c>
      <c r="AU20" s="136">
        <f t="shared" si="43"/>
        <v>12.267991314122959</v>
      </c>
      <c r="AV20" s="136">
        <f t="shared" si="43"/>
        <v>13.077678740855076</v>
      </c>
      <c r="AW20" s="136">
        <f t="shared" si="43"/>
        <v>13.940805537751512</v>
      </c>
      <c r="AX20" s="136">
        <f t="shared" si="43"/>
        <v>14.860898703243112</v>
      </c>
      <c r="AY20" s="136">
        <f t="shared" si="43"/>
        <v>15.84171801765716</v>
      </c>
      <c r="AZ20" s="136">
        <f t="shared" si="43"/>
        <v>16.88727140682253</v>
      </c>
      <c r="BA20" s="136">
        <f t="shared" si="43"/>
        <v>18.00183131967282</v>
      </c>
      <c r="BB20" s="136">
        <f t="shared" si="43"/>
        <v>19.18995218677123</v>
      </c>
      <c r="BC20" s="136">
        <f t="shared" si="43"/>
        <v>20.456489031098133</v>
      </c>
      <c r="BD20" s="136">
        <f t="shared" si="43"/>
        <v>21.80661730715061</v>
      </c>
      <c r="BE20" s="136">
        <f t="shared" si="43"/>
        <v>23.24585404942255</v>
      </c>
      <c r="BF20" s="136">
        <f t="shared" si="43"/>
        <v>24.78008041668444</v>
      </c>
      <c r="BG20" s="136">
        <f t="shared" si="43"/>
        <v>26.415565724185615</v>
      </c>
      <c r="BH20" s="136">
        <f t="shared" si="43"/>
        <v>28.158993061981867</v>
      </c>
      <c r="BI20" s="136">
        <f t="shared" si="43"/>
        <v>30.017486604072673</v>
      </c>
      <c r="BJ20" s="136">
        <f t="shared" si="43"/>
        <v>31.99864071994147</v>
      </c>
      <c r="BK20" s="136">
        <f t="shared" si="43"/>
        <v>34.11055100745761</v>
      </c>
      <c r="BL20" s="136">
        <f t="shared" si="43"/>
        <v>36.361847373949814</v>
      </c>
      <c r="BM20" s="136">
        <f t="shared" si="43"/>
        <v>38.761729300630506</v>
      </c>
      <c r="BN20" s="136">
        <f t="shared" si="43"/>
        <v>41.32000343447212</v>
      </c>
      <c r="BO20" s="136">
        <f t="shared" si="43"/>
        <v>44.04712366114728</v>
      </c>
      <c r="BP20" s="136">
        <f t="shared" si="43"/>
        <v>46.954233822783</v>
      </c>
      <c r="BQ20" s="136">
        <f t="shared" si="43"/>
        <v>50.05321325508668</v>
      </c>
      <c r="BR20" s="136">
        <f t="shared" si="43"/>
        <v>53.356725329922405</v>
      </c>
      <c r="BS20" s="136">
        <f t="shared" si="43"/>
        <v>56.878269201697286</v>
      </c>
      <c r="BT20" s="136">
        <f t="shared" si="43"/>
        <v>60.63223496900931</v>
      </c>
      <c r="BU20" s="136">
        <f t="shared" si="43"/>
        <v>64.63396247696393</v>
      </c>
      <c r="BV20" s="136">
        <f t="shared" si="43"/>
        <v>68.89980400044355</v>
      </c>
      <c r="BW20" s="136">
        <f t="shared" si="43"/>
        <v>73.44719106447283</v>
      </c>
      <c r="BX20" s="136">
        <f t="shared" si="43"/>
        <v>78.29470567472805</v>
      </c>
      <c r="BY20" s="136">
        <f t="shared" si="43"/>
        <v>83.4621562492601</v>
      </c>
      <c r="BZ20" s="136">
        <f aca="true" t="shared" si="44" ref="BZ20:CJ20">BY20*(1+$M$3)</f>
        <v>88.97065856171128</v>
      </c>
      <c r="CA20" s="136">
        <f t="shared" si="44"/>
        <v>94.84272202678423</v>
      </c>
      <c r="CB20" s="136">
        <f t="shared" si="44"/>
        <v>101.102341680552</v>
      </c>
      <c r="CC20" s="136">
        <f t="shared" si="44"/>
        <v>107.77509623146844</v>
      </c>
      <c r="CD20" s="136">
        <f t="shared" si="44"/>
        <v>114.88825258274537</v>
      </c>
      <c r="CE20" s="136">
        <f t="shared" si="44"/>
        <v>122.47087725320657</v>
      </c>
      <c r="CF20" s="136">
        <f t="shared" si="44"/>
        <v>130.55395515191822</v>
      </c>
      <c r="CG20" s="136">
        <f t="shared" si="44"/>
        <v>139.1705161919448</v>
      </c>
      <c r="CH20" s="136">
        <f t="shared" si="44"/>
        <v>148.35577026061318</v>
      </c>
      <c r="CI20" s="136">
        <f t="shared" si="44"/>
        <v>158.14725109781367</v>
      </c>
      <c r="CJ20" s="136">
        <f t="shared" si="44"/>
        <v>168.58496967026937</v>
      </c>
      <c r="CK20" s="136">
        <f aca="true" t="shared" si="45" ref="CK20:EV20">CJ20*(1+$M$3)</f>
        <v>179.71157766850718</v>
      </c>
      <c r="CL20" s="136">
        <f t="shared" si="45"/>
        <v>191.57254179462865</v>
      </c>
      <c r="CM20" s="136">
        <f t="shared" si="45"/>
        <v>204.21632955307416</v>
      </c>
      <c r="CN20" s="136">
        <f t="shared" si="45"/>
        <v>217.69460730357707</v>
      </c>
      <c r="CO20" s="136">
        <f t="shared" si="45"/>
        <v>232.06245138561317</v>
      </c>
      <c r="CP20" s="136">
        <f t="shared" si="45"/>
        <v>247.37857317706366</v>
      </c>
      <c r="CQ20" s="136">
        <f t="shared" si="45"/>
        <v>263.70555900674987</v>
      </c>
      <c r="CR20" s="136">
        <f t="shared" si="45"/>
        <v>281.1101259011954</v>
      </c>
      <c r="CS20" s="136">
        <f t="shared" si="45"/>
        <v>299.6633942106743</v>
      </c>
      <c r="CT20" s="136">
        <f t="shared" si="45"/>
        <v>319.44117822857885</v>
      </c>
      <c r="CU20" s="136">
        <f t="shared" si="45"/>
        <v>340.5242959916651</v>
      </c>
      <c r="CV20" s="136">
        <f t="shared" si="45"/>
        <v>362.99889952711504</v>
      </c>
      <c r="CW20" s="136">
        <f t="shared" si="45"/>
        <v>386.95682689590467</v>
      </c>
      <c r="CX20" s="136">
        <f t="shared" si="45"/>
        <v>412.4959774710344</v>
      </c>
      <c r="CY20" s="136">
        <f t="shared" si="45"/>
        <v>439.7207119841227</v>
      </c>
      <c r="CZ20" s="136">
        <f t="shared" si="45"/>
        <v>468.74227897507484</v>
      </c>
      <c r="DA20" s="136">
        <f t="shared" si="45"/>
        <v>499.6792693874298</v>
      </c>
      <c r="DB20" s="136">
        <f t="shared" si="45"/>
        <v>532.6581011670003</v>
      </c>
      <c r="DC20" s="136">
        <f t="shared" si="45"/>
        <v>567.8135358440223</v>
      </c>
      <c r="DD20" s="136">
        <f t="shared" si="45"/>
        <v>605.2892292097279</v>
      </c>
      <c r="DE20" s="136">
        <f t="shared" si="45"/>
        <v>645.2383183375699</v>
      </c>
      <c r="DF20" s="136">
        <f t="shared" si="45"/>
        <v>687.8240473478496</v>
      </c>
      <c r="DG20" s="136">
        <f t="shared" si="45"/>
        <v>733.2204344728077</v>
      </c>
      <c r="DH20" s="136">
        <f t="shared" si="45"/>
        <v>781.6129831480131</v>
      </c>
      <c r="DI20" s="136">
        <f t="shared" si="45"/>
        <v>833.199440035782</v>
      </c>
      <c r="DJ20" s="136">
        <f t="shared" si="45"/>
        <v>888.1906030781437</v>
      </c>
      <c r="DK20" s="136">
        <f t="shared" si="45"/>
        <v>946.8111828813012</v>
      </c>
      <c r="DL20" s="136">
        <f t="shared" si="45"/>
        <v>1009.3007209514672</v>
      </c>
      <c r="DM20" s="136">
        <f t="shared" si="45"/>
        <v>1075.914568534264</v>
      </c>
      <c r="DN20" s="136">
        <f t="shared" si="45"/>
        <v>1146.9249300575254</v>
      </c>
      <c r="DO20" s="136">
        <f t="shared" si="45"/>
        <v>1222.621975441322</v>
      </c>
      <c r="DP20" s="136">
        <f t="shared" si="45"/>
        <v>1303.3150258204494</v>
      </c>
      <c r="DQ20" s="136">
        <f t="shared" si="45"/>
        <v>1389.333817524599</v>
      </c>
      <c r="DR20" s="136">
        <f t="shared" si="45"/>
        <v>1481.0298494812225</v>
      </c>
      <c r="DS20" s="136">
        <f t="shared" si="45"/>
        <v>1578.7778195469832</v>
      </c>
      <c r="DT20" s="136">
        <f t="shared" si="45"/>
        <v>1682.9771556370843</v>
      </c>
      <c r="DU20" s="136">
        <f t="shared" si="45"/>
        <v>1794.053647909132</v>
      </c>
      <c r="DV20" s="136">
        <f t="shared" si="45"/>
        <v>1912.4611886711348</v>
      </c>
      <c r="DW20" s="136">
        <f t="shared" si="45"/>
        <v>2038.6836271234297</v>
      </c>
      <c r="DX20" s="136">
        <f t="shared" si="45"/>
        <v>2173.2367465135762</v>
      </c>
      <c r="DY20" s="136">
        <f t="shared" si="45"/>
        <v>2316.6703717834725</v>
      </c>
      <c r="DZ20" s="136">
        <f t="shared" si="45"/>
        <v>2469.5706163211817</v>
      </c>
      <c r="EA20" s="136">
        <f t="shared" si="45"/>
        <v>2632.5622769983797</v>
      </c>
      <c r="EB20" s="136">
        <f t="shared" si="45"/>
        <v>2806.311387280273</v>
      </c>
      <c r="EC20" s="136">
        <f t="shared" si="45"/>
        <v>2991.527938840771</v>
      </c>
      <c r="ED20" s="136">
        <f t="shared" si="45"/>
        <v>3188.9687828042624</v>
      </c>
      <c r="EE20" s="136">
        <f t="shared" si="45"/>
        <v>3399.440722469344</v>
      </c>
      <c r="EF20" s="136">
        <f t="shared" si="45"/>
        <v>3623.803810152321</v>
      </c>
      <c r="EG20" s="136">
        <f t="shared" si="45"/>
        <v>3862.9748616223746</v>
      </c>
      <c r="EH20" s="136">
        <f t="shared" si="45"/>
        <v>4117.931202489452</v>
      </c>
      <c r="EI20" s="136">
        <f t="shared" si="45"/>
        <v>4389.714661853755</v>
      </c>
      <c r="EJ20" s="136">
        <f t="shared" si="45"/>
        <v>4679.4358295361035</v>
      </c>
      <c r="EK20" s="136">
        <f t="shared" si="45"/>
        <v>4988.278594285486</v>
      </c>
      <c r="EL20" s="136">
        <f t="shared" si="45"/>
        <v>5317.5049815083285</v>
      </c>
      <c r="EM20" s="136">
        <f t="shared" si="45"/>
        <v>5668.460310287878</v>
      </c>
      <c r="EN20" s="136">
        <f t="shared" si="45"/>
        <v>6042.578690766879</v>
      </c>
      <c r="EO20" s="136">
        <f t="shared" si="45"/>
        <v>6441.388884357493</v>
      </c>
      <c r="EP20" s="136">
        <f t="shared" si="45"/>
        <v>6866.5205507250885</v>
      </c>
      <c r="EQ20" s="136">
        <f t="shared" si="45"/>
        <v>7319.710907072945</v>
      </c>
      <c r="ER20" s="136">
        <f t="shared" si="45"/>
        <v>7802.811826939759</v>
      </c>
      <c r="ES20" s="136">
        <f t="shared" si="45"/>
        <v>8317.797407517784</v>
      </c>
      <c r="ET20" s="136">
        <f t="shared" si="45"/>
        <v>8866.772036413959</v>
      </c>
      <c r="EU20" s="136">
        <f t="shared" si="45"/>
        <v>9451.97899081728</v>
      </c>
      <c r="EV20" s="136">
        <f t="shared" si="45"/>
        <v>10075.809604211221</v>
      </c>
      <c r="EW20" s="136">
        <f aca="true" t="shared" si="46" ref="EW20:EZ22">EV20*(1+$M$3)</f>
        <v>10740.813038089162</v>
      </c>
      <c r="EX20" s="136">
        <f t="shared" si="46"/>
        <v>11449.706698603048</v>
      </c>
      <c r="EY20" s="136">
        <f t="shared" si="46"/>
        <v>12205.38734071085</v>
      </c>
      <c r="EZ20" s="136">
        <f t="shared" si="46"/>
        <v>13010.942905197766</v>
      </c>
      <c r="FA20" s="136">
        <f t="shared" si="15"/>
        <v>13869.66513694082</v>
      </c>
      <c r="FB20" s="136">
        <f t="shared" si="15"/>
        <v>14785.063035978914</v>
      </c>
    </row>
    <row r="21" spans="1:158" ht="15">
      <c r="A21" s="141">
        <f>'Page 4'!A28</f>
        <v>16</v>
      </c>
      <c r="B21" s="141" t="str">
        <f>'Page 4'!B28</f>
        <v>Wisconsin Energy</v>
      </c>
      <c r="C21" s="142">
        <f>'Page 4'!C28</f>
        <v>0.87</v>
      </c>
      <c r="D21" s="142">
        <f>'Page 4'!D28</f>
        <v>1</v>
      </c>
      <c r="E21" s="135">
        <f>(D21/C21)^(1/3)-1</f>
        <v>0.047514996428468015</v>
      </c>
      <c r="F21" s="135"/>
      <c r="G21" s="135">
        <f>IRR(H21:FB21,0.12)</f>
        <v>0.09156291582919518</v>
      </c>
      <c r="H21" s="136">
        <f>-'Page 2'!C28</f>
        <v>-31.453333333333333</v>
      </c>
      <c r="I21" s="136">
        <f>C21</f>
        <v>0.87</v>
      </c>
      <c r="J21" s="136">
        <f>I21+($L21-$I21)/3</f>
        <v>0.9133333333333333</v>
      </c>
      <c r="K21" s="136">
        <f>J21+($L21-$I21)/3</f>
        <v>0.9566666666666667</v>
      </c>
      <c r="L21" s="136">
        <f>D21</f>
        <v>1</v>
      </c>
      <c r="M21" s="136">
        <f aca="true" t="shared" si="47" ref="M21:BX21">L21*(1+$M$3)</f>
        <v>1.066</v>
      </c>
      <c r="N21" s="136">
        <f t="shared" si="47"/>
        <v>1.1363560000000001</v>
      </c>
      <c r="O21" s="136">
        <f t="shared" si="47"/>
        <v>1.2113554960000001</v>
      </c>
      <c r="P21" s="136">
        <f t="shared" si="47"/>
        <v>1.2913049587360002</v>
      </c>
      <c r="Q21" s="136">
        <f t="shared" si="47"/>
        <v>1.3765310860125763</v>
      </c>
      <c r="R21" s="136">
        <f t="shared" si="47"/>
        <v>1.4673821376894065</v>
      </c>
      <c r="S21" s="136">
        <f t="shared" si="47"/>
        <v>1.5642293587769074</v>
      </c>
      <c r="T21" s="136">
        <f t="shared" si="47"/>
        <v>1.6674684964561834</v>
      </c>
      <c r="U21" s="136">
        <f t="shared" si="47"/>
        <v>1.7775214172222917</v>
      </c>
      <c r="V21" s="136">
        <f t="shared" si="47"/>
        <v>1.894837830758963</v>
      </c>
      <c r="W21" s="136">
        <f t="shared" si="47"/>
        <v>2.0198971275890547</v>
      </c>
      <c r="X21" s="136">
        <f t="shared" si="47"/>
        <v>2.1532103380099326</v>
      </c>
      <c r="Y21" s="136">
        <f t="shared" si="47"/>
        <v>2.2953222203185883</v>
      </c>
      <c r="Z21" s="136">
        <f t="shared" si="47"/>
        <v>2.4468134868596154</v>
      </c>
      <c r="AA21" s="136">
        <f t="shared" si="47"/>
        <v>2.6083031769923504</v>
      </c>
      <c r="AB21" s="136">
        <f t="shared" si="47"/>
        <v>2.7804511866738455</v>
      </c>
      <c r="AC21" s="136">
        <f t="shared" si="47"/>
        <v>2.9639609649943193</v>
      </c>
      <c r="AD21" s="136">
        <f t="shared" si="47"/>
        <v>3.1595823886839445</v>
      </c>
      <c r="AE21" s="136">
        <f t="shared" si="47"/>
        <v>3.368114826337085</v>
      </c>
      <c r="AF21" s="136">
        <f t="shared" si="47"/>
        <v>3.5904104048753327</v>
      </c>
      <c r="AG21" s="136">
        <f t="shared" si="47"/>
        <v>3.827377491597105</v>
      </c>
      <c r="AH21" s="136">
        <f t="shared" si="47"/>
        <v>4.079984406042514</v>
      </c>
      <c r="AI21" s="136">
        <f t="shared" si="47"/>
        <v>4.3492633768413205</v>
      </c>
      <c r="AJ21" s="136">
        <f t="shared" si="47"/>
        <v>4.636314759712848</v>
      </c>
      <c r="AK21" s="136">
        <f t="shared" si="47"/>
        <v>4.942311533853896</v>
      </c>
      <c r="AL21" s="136">
        <f t="shared" si="47"/>
        <v>5.268504095088254</v>
      </c>
      <c r="AM21" s="136">
        <f t="shared" si="47"/>
        <v>5.616225365364079</v>
      </c>
      <c r="AN21" s="136">
        <f t="shared" si="47"/>
        <v>5.986896239478108</v>
      </c>
      <c r="AO21" s="136">
        <f t="shared" si="47"/>
        <v>6.382031391283664</v>
      </c>
      <c r="AP21" s="136">
        <f t="shared" si="47"/>
        <v>6.803245463108386</v>
      </c>
      <c r="AQ21" s="136">
        <f t="shared" si="47"/>
        <v>7.25225966367354</v>
      </c>
      <c r="AR21" s="136">
        <f t="shared" si="47"/>
        <v>7.7309088014759935</v>
      </c>
      <c r="AS21" s="136">
        <f t="shared" si="47"/>
        <v>8.24114878237341</v>
      </c>
      <c r="AT21" s="136">
        <f t="shared" si="47"/>
        <v>8.785064602010054</v>
      </c>
      <c r="AU21" s="136">
        <f t="shared" si="47"/>
        <v>9.36487886574272</v>
      </c>
      <c r="AV21" s="136">
        <f t="shared" si="47"/>
        <v>9.982960870881739</v>
      </c>
      <c r="AW21" s="136">
        <f t="shared" si="47"/>
        <v>10.641836288359935</v>
      </c>
      <c r="AX21" s="136">
        <f t="shared" si="47"/>
        <v>11.34419748339169</v>
      </c>
      <c r="AY21" s="136">
        <f t="shared" si="47"/>
        <v>12.092914517295542</v>
      </c>
      <c r="AZ21" s="136">
        <f t="shared" si="47"/>
        <v>12.891046875437048</v>
      </c>
      <c r="BA21" s="136">
        <f t="shared" si="47"/>
        <v>13.741855969215894</v>
      </c>
      <c r="BB21" s="136">
        <f t="shared" si="47"/>
        <v>14.648818463184144</v>
      </c>
      <c r="BC21" s="136">
        <f t="shared" si="47"/>
        <v>15.615640481754298</v>
      </c>
      <c r="BD21" s="136">
        <f t="shared" si="47"/>
        <v>16.646272753550083</v>
      </c>
      <c r="BE21" s="136">
        <f t="shared" si="47"/>
        <v>17.74492675528439</v>
      </c>
      <c r="BF21" s="136">
        <f t="shared" si="47"/>
        <v>18.91609192113316</v>
      </c>
      <c r="BG21" s="136">
        <f t="shared" si="47"/>
        <v>20.16455398792795</v>
      </c>
      <c r="BH21" s="136">
        <f t="shared" si="47"/>
        <v>21.495414551131194</v>
      </c>
      <c r="BI21" s="136">
        <f t="shared" si="47"/>
        <v>22.914111911505856</v>
      </c>
      <c r="BJ21" s="136">
        <f t="shared" si="47"/>
        <v>24.426443297665244</v>
      </c>
      <c r="BK21" s="136">
        <f t="shared" si="47"/>
        <v>26.03858855531115</v>
      </c>
      <c r="BL21" s="136">
        <f t="shared" si="47"/>
        <v>27.757135399961687</v>
      </c>
      <c r="BM21" s="136">
        <f t="shared" si="47"/>
        <v>29.58910633635916</v>
      </c>
      <c r="BN21" s="136">
        <f t="shared" si="47"/>
        <v>31.541987354558863</v>
      </c>
      <c r="BO21" s="136">
        <f t="shared" si="47"/>
        <v>33.62375851995975</v>
      </c>
      <c r="BP21" s="136">
        <f t="shared" si="47"/>
        <v>35.842926582277094</v>
      </c>
      <c r="BQ21" s="136">
        <f t="shared" si="47"/>
        <v>38.208559736707386</v>
      </c>
      <c r="BR21" s="136">
        <f t="shared" si="47"/>
        <v>40.730324679330074</v>
      </c>
      <c r="BS21" s="136">
        <f t="shared" si="47"/>
        <v>43.418526108165864</v>
      </c>
      <c r="BT21" s="136">
        <f t="shared" si="47"/>
        <v>46.28414883130481</v>
      </c>
      <c r="BU21" s="136">
        <f t="shared" si="47"/>
        <v>49.33890265417093</v>
      </c>
      <c r="BV21" s="136">
        <f t="shared" si="47"/>
        <v>52.59527022934621</v>
      </c>
      <c r="BW21" s="136">
        <f t="shared" si="47"/>
        <v>56.06655806448307</v>
      </c>
      <c r="BX21" s="136">
        <f t="shared" si="47"/>
        <v>59.766950896738955</v>
      </c>
      <c r="BY21" s="136">
        <f aca="true" t="shared" si="48" ref="BY21:EJ21">BX21*(1+$M$3)</f>
        <v>63.71156965592373</v>
      </c>
      <c r="BZ21" s="136">
        <f t="shared" si="48"/>
        <v>67.91653325321471</v>
      </c>
      <c r="CA21" s="136">
        <f t="shared" si="48"/>
        <v>72.39902444792688</v>
      </c>
      <c r="CB21" s="136">
        <f t="shared" si="48"/>
        <v>77.17736006149005</v>
      </c>
      <c r="CC21" s="136">
        <f t="shared" si="48"/>
        <v>82.27106582554839</v>
      </c>
      <c r="CD21" s="136">
        <f t="shared" si="48"/>
        <v>87.70095617003459</v>
      </c>
      <c r="CE21" s="136">
        <f t="shared" si="48"/>
        <v>93.48921927725688</v>
      </c>
      <c r="CF21" s="136">
        <f t="shared" si="48"/>
        <v>99.65950774955584</v>
      </c>
      <c r="CG21" s="136">
        <f t="shared" si="48"/>
        <v>106.23703526102653</v>
      </c>
      <c r="CH21" s="136">
        <f t="shared" si="48"/>
        <v>113.24867958825429</v>
      </c>
      <c r="CI21" s="136">
        <f t="shared" si="48"/>
        <v>120.72309244107907</v>
      </c>
      <c r="CJ21" s="136">
        <f t="shared" si="48"/>
        <v>128.6908165421903</v>
      </c>
      <c r="CK21" s="136">
        <f t="shared" si="48"/>
        <v>137.18441043397488</v>
      </c>
      <c r="CL21" s="136">
        <f t="shared" si="48"/>
        <v>146.23858152261724</v>
      </c>
      <c r="CM21" s="136">
        <f t="shared" si="48"/>
        <v>155.89032790310998</v>
      </c>
      <c r="CN21" s="136">
        <f t="shared" si="48"/>
        <v>166.17908954471525</v>
      </c>
      <c r="CO21" s="136">
        <f t="shared" si="48"/>
        <v>177.14690945466646</v>
      </c>
      <c r="CP21" s="136">
        <f t="shared" si="48"/>
        <v>188.83860547867445</v>
      </c>
      <c r="CQ21" s="136">
        <f t="shared" si="48"/>
        <v>201.30195344026697</v>
      </c>
      <c r="CR21" s="136">
        <f t="shared" si="48"/>
        <v>214.5878823673246</v>
      </c>
      <c r="CS21" s="136">
        <f t="shared" si="48"/>
        <v>228.75068260356804</v>
      </c>
      <c r="CT21" s="136">
        <f t="shared" si="48"/>
        <v>243.84822765540355</v>
      </c>
      <c r="CU21" s="136">
        <f t="shared" si="48"/>
        <v>259.9422106806602</v>
      </c>
      <c r="CV21" s="136">
        <f t="shared" si="48"/>
        <v>277.09839658558377</v>
      </c>
      <c r="CW21" s="136">
        <f t="shared" si="48"/>
        <v>295.3868907602323</v>
      </c>
      <c r="CX21" s="136">
        <f t="shared" si="48"/>
        <v>314.8824255504076</v>
      </c>
      <c r="CY21" s="136">
        <f t="shared" si="48"/>
        <v>335.6646656367345</v>
      </c>
      <c r="CZ21" s="136">
        <f t="shared" si="48"/>
        <v>357.81853356875905</v>
      </c>
      <c r="DA21" s="136">
        <f t="shared" si="48"/>
        <v>381.4345567842972</v>
      </c>
      <c r="DB21" s="136">
        <f t="shared" si="48"/>
        <v>406.60923753206083</v>
      </c>
      <c r="DC21" s="136">
        <f t="shared" si="48"/>
        <v>433.44544720917685</v>
      </c>
      <c r="DD21" s="136">
        <f t="shared" si="48"/>
        <v>462.05284672498254</v>
      </c>
      <c r="DE21" s="136">
        <f t="shared" si="48"/>
        <v>492.5483346088314</v>
      </c>
      <c r="DF21" s="136">
        <f t="shared" si="48"/>
        <v>525.0565246930144</v>
      </c>
      <c r="DG21" s="136">
        <f t="shared" si="48"/>
        <v>559.7102553227534</v>
      </c>
      <c r="DH21" s="136">
        <f t="shared" si="48"/>
        <v>596.6511321740551</v>
      </c>
      <c r="DI21" s="136">
        <f t="shared" si="48"/>
        <v>636.0301068975427</v>
      </c>
      <c r="DJ21" s="136">
        <f t="shared" si="48"/>
        <v>678.0080939527805</v>
      </c>
      <c r="DK21" s="136">
        <f t="shared" si="48"/>
        <v>722.7566281536641</v>
      </c>
      <c r="DL21" s="136">
        <f t="shared" si="48"/>
        <v>770.458565611806</v>
      </c>
      <c r="DM21" s="136">
        <f t="shared" si="48"/>
        <v>821.3088309421852</v>
      </c>
      <c r="DN21" s="136">
        <f t="shared" si="48"/>
        <v>875.5152137843695</v>
      </c>
      <c r="DO21" s="136">
        <f t="shared" si="48"/>
        <v>933.299217894138</v>
      </c>
      <c r="DP21" s="136">
        <f t="shared" si="48"/>
        <v>994.8969662751512</v>
      </c>
      <c r="DQ21" s="136">
        <f t="shared" si="48"/>
        <v>1060.5601660493112</v>
      </c>
      <c r="DR21" s="136">
        <f t="shared" si="48"/>
        <v>1130.5571370085659</v>
      </c>
      <c r="DS21" s="136">
        <f t="shared" si="48"/>
        <v>1205.1739080511313</v>
      </c>
      <c r="DT21" s="136">
        <f t="shared" si="48"/>
        <v>1284.715385982506</v>
      </c>
      <c r="DU21" s="136">
        <f t="shared" si="48"/>
        <v>1369.5066014573515</v>
      </c>
      <c r="DV21" s="136">
        <f t="shared" si="48"/>
        <v>1459.8940371535368</v>
      </c>
      <c r="DW21" s="136">
        <f t="shared" si="48"/>
        <v>1556.2470436056703</v>
      </c>
      <c r="DX21" s="136">
        <f t="shared" si="48"/>
        <v>1658.9593484836446</v>
      </c>
      <c r="DY21" s="136">
        <f t="shared" si="48"/>
        <v>1768.4506654835652</v>
      </c>
      <c r="DZ21" s="136">
        <f t="shared" si="48"/>
        <v>1885.1684094054806</v>
      </c>
      <c r="EA21" s="136">
        <f t="shared" si="48"/>
        <v>2009.5895244262424</v>
      </c>
      <c r="EB21" s="136">
        <f t="shared" si="48"/>
        <v>2142.2224330383747</v>
      </c>
      <c r="EC21" s="136">
        <f t="shared" si="48"/>
        <v>2283.6091136189075</v>
      </c>
      <c r="ED21" s="136">
        <f t="shared" si="48"/>
        <v>2434.3273151177555</v>
      </c>
      <c r="EE21" s="136">
        <f t="shared" si="48"/>
        <v>2594.9929179155274</v>
      </c>
      <c r="EF21" s="136">
        <f t="shared" si="48"/>
        <v>2766.262450497952</v>
      </c>
      <c r="EG21" s="136">
        <f t="shared" si="48"/>
        <v>2948.8357722308174</v>
      </c>
      <c r="EH21" s="136">
        <f t="shared" si="48"/>
        <v>3143.4589331980515</v>
      </c>
      <c r="EI21" s="136">
        <f t="shared" si="48"/>
        <v>3350.927222789123</v>
      </c>
      <c r="EJ21" s="136">
        <f t="shared" si="48"/>
        <v>3572.088419493205</v>
      </c>
      <c r="EK21" s="136">
        <f aca="true" t="shared" si="49" ref="EK21:EV21">EJ21*(1+$M$3)</f>
        <v>3807.8462551797566</v>
      </c>
      <c r="EL21" s="136">
        <f t="shared" si="49"/>
        <v>4059.164108021621</v>
      </c>
      <c r="EM21" s="136">
        <f t="shared" si="49"/>
        <v>4327.068939151048</v>
      </c>
      <c r="EN21" s="136">
        <f t="shared" si="49"/>
        <v>4612.655489135017</v>
      </c>
      <c r="EO21" s="136">
        <f t="shared" si="49"/>
        <v>4917.090751417928</v>
      </c>
      <c r="EP21" s="136">
        <f t="shared" si="49"/>
        <v>5241.618741011512</v>
      </c>
      <c r="EQ21" s="136">
        <f t="shared" si="49"/>
        <v>5587.565577918272</v>
      </c>
      <c r="ER21" s="136">
        <f t="shared" si="49"/>
        <v>5956.344906060878</v>
      </c>
      <c r="ES21" s="136">
        <f t="shared" si="49"/>
        <v>6349.4636698608965</v>
      </c>
      <c r="ET21" s="136">
        <f t="shared" si="49"/>
        <v>6768.528272071716</v>
      </c>
      <c r="EU21" s="136">
        <f t="shared" si="49"/>
        <v>7215.2511380284495</v>
      </c>
      <c r="EV21" s="136">
        <f t="shared" si="49"/>
        <v>7691.457713138328</v>
      </c>
      <c r="EW21" s="136">
        <f t="shared" si="46"/>
        <v>8199.093922205459</v>
      </c>
      <c r="EX21" s="136">
        <f t="shared" si="46"/>
        <v>8740.23412107102</v>
      </c>
      <c r="EY21" s="136">
        <f t="shared" si="46"/>
        <v>9317.089573061709</v>
      </c>
      <c r="EZ21" s="136">
        <f t="shared" si="46"/>
        <v>9932.017484883781</v>
      </c>
      <c r="FA21" s="136">
        <f>EZ21*(1+$M$3)</f>
        <v>10587.530638886112</v>
      </c>
      <c r="FB21" s="136">
        <f>FA21*(1+$M$3)</f>
        <v>11286.307661052595</v>
      </c>
    </row>
    <row r="22" spans="1:158" ht="15">
      <c r="A22" s="141">
        <f>'Page 4'!A29</f>
        <v>17</v>
      </c>
      <c r="B22" s="141" t="str">
        <f>'Page 4'!B29</f>
        <v>Xcel Energy Inc.</v>
      </c>
      <c r="C22" s="142">
        <f>'Page 4'!C29</f>
        <v>0.81</v>
      </c>
      <c r="D22" s="142">
        <f>'Page 4'!D29</f>
        <v>0.95</v>
      </c>
      <c r="E22" s="135">
        <f>(D22/C22)^(1/3)-1</f>
        <v>0.05457999533659219</v>
      </c>
      <c r="F22" s="135"/>
      <c r="G22" s="135">
        <f>IRR(H22:FB22,0.12)</f>
        <v>0.11279361662996734</v>
      </c>
      <c r="H22" s="136">
        <f>-'Page 2'!C29</f>
        <v>-16.781666666666666</v>
      </c>
      <c r="I22" s="136">
        <f>C22</f>
        <v>0.81</v>
      </c>
      <c r="J22" s="136">
        <f>I22+($L22-$I22)/3</f>
        <v>0.8566666666666667</v>
      </c>
      <c r="K22" s="136">
        <f>J22+($L22-$I22)/3</f>
        <v>0.9033333333333333</v>
      </c>
      <c r="L22" s="136">
        <f>D22</f>
        <v>0.95</v>
      </c>
      <c r="M22" s="136">
        <f aca="true" t="shared" si="50" ref="M22:BX22">L22*(1+$M$3)</f>
        <v>1.0127</v>
      </c>
      <c r="N22" s="136">
        <f t="shared" si="50"/>
        <v>1.0795382</v>
      </c>
      <c r="O22" s="136">
        <f t="shared" si="50"/>
        <v>1.1507877212000002</v>
      </c>
      <c r="P22" s="136">
        <f t="shared" si="50"/>
        <v>1.2267397107992002</v>
      </c>
      <c r="Q22" s="136">
        <f t="shared" si="50"/>
        <v>1.3077045317119476</v>
      </c>
      <c r="R22" s="136">
        <f t="shared" si="50"/>
        <v>1.394013030804936</v>
      </c>
      <c r="S22" s="136">
        <f t="shared" si="50"/>
        <v>1.486017890838062</v>
      </c>
      <c r="T22" s="136">
        <f t="shared" si="50"/>
        <v>1.5840950716333742</v>
      </c>
      <c r="U22" s="136">
        <f t="shared" si="50"/>
        <v>1.688645346361177</v>
      </c>
      <c r="V22" s="136">
        <f t="shared" si="50"/>
        <v>1.8000959392210147</v>
      </c>
      <c r="W22" s="136">
        <f t="shared" si="50"/>
        <v>1.9189022712096018</v>
      </c>
      <c r="X22" s="136">
        <f t="shared" si="50"/>
        <v>2.0455498211094354</v>
      </c>
      <c r="Y22" s="136">
        <f t="shared" si="50"/>
        <v>2.180556109302658</v>
      </c>
      <c r="Z22" s="136">
        <f t="shared" si="50"/>
        <v>2.3244728125166336</v>
      </c>
      <c r="AA22" s="136">
        <f t="shared" si="50"/>
        <v>2.4778880181427314</v>
      </c>
      <c r="AB22" s="136">
        <f t="shared" si="50"/>
        <v>2.6414286273401517</v>
      </c>
      <c r="AC22" s="136">
        <f t="shared" si="50"/>
        <v>2.815762916744602</v>
      </c>
      <c r="AD22" s="136">
        <f t="shared" si="50"/>
        <v>3.001603269249746</v>
      </c>
      <c r="AE22" s="136">
        <f t="shared" si="50"/>
        <v>3.1997090850202294</v>
      </c>
      <c r="AF22" s="136">
        <f t="shared" si="50"/>
        <v>3.410889884631565</v>
      </c>
      <c r="AG22" s="136">
        <f t="shared" si="50"/>
        <v>3.6360086170172483</v>
      </c>
      <c r="AH22" s="136">
        <f t="shared" si="50"/>
        <v>3.875985185740387</v>
      </c>
      <c r="AI22" s="136">
        <f t="shared" si="50"/>
        <v>4.131800207999253</v>
      </c>
      <c r="AJ22" s="136">
        <f t="shared" si="50"/>
        <v>4.4044990217272035</v>
      </c>
      <c r="AK22" s="136">
        <f t="shared" si="50"/>
        <v>4.695195957161199</v>
      </c>
      <c r="AL22" s="136">
        <f t="shared" si="50"/>
        <v>5.005078890333839</v>
      </c>
      <c r="AM22" s="136">
        <f t="shared" si="50"/>
        <v>5.335414097095873</v>
      </c>
      <c r="AN22" s="136">
        <f t="shared" si="50"/>
        <v>5.687551427504201</v>
      </c>
      <c r="AO22" s="136">
        <f t="shared" si="50"/>
        <v>6.062929821719479</v>
      </c>
      <c r="AP22" s="136">
        <f t="shared" si="50"/>
        <v>6.463083189952965</v>
      </c>
      <c r="AQ22" s="136">
        <f t="shared" si="50"/>
        <v>6.889646680489861</v>
      </c>
      <c r="AR22" s="136">
        <f t="shared" si="50"/>
        <v>7.344363361402192</v>
      </c>
      <c r="AS22" s="136">
        <f t="shared" si="50"/>
        <v>7.8290913432547375</v>
      </c>
      <c r="AT22" s="136">
        <f t="shared" si="50"/>
        <v>8.345811371909551</v>
      </c>
      <c r="AU22" s="136">
        <f t="shared" si="50"/>
        <v>8.896634922455583</v>
      </c>
      <c r="AV22" s="136">
        <f t="shared" si="50"/>
        <v>9.483812827337651</v>
      </c>
      <c r="AW22" s="136">
        <f t="shared" si="50"/>
        <v>10.109744473941937</v>
      </c>
      <c r="AX22" s="136">
        <f t="shared" si="50"/>
        <v>10.776987609222106</v>
      </c>
      <c r="AY22" s="136">
        <f t="shared" si="50"/>
        <v>11.488268791430766</v>
      </c>
      <c r="AZ22" s="136">
        <f t="shared" si="50"/>
        <v>12.246494531665197</v>
      </c>
      <c r="BA22" s="136">
        <f t="shared" si="50"/>
        <v>13.054763170755102</v>
      </c>
      <c r="BB22" s="136">
        <f t="shared" si="50"/>
        <v>13.91637754002494</v>
      </c>
      <c r="BC22" s="136">
        <f t="shared" si="50"/>
        <v>14.834858457666586</v>
      </c>
      <c r="BD22" s="136">
        <f t="shared" si="50"/>
        <v>15.813959115872581</v>
      </c>
      <c r="BE22" s="136">
        <f t="shared" si="50"/>
        <v>16.85768041752017</v>
      </c>
      <c r="BF22" s="136">
        <f t="shared" si="50"/>
        <v>17.970287325076505</v>
      </c>
      <c r="BG22" s="136">
        <f t="shared" si="50"/>
        <v>19.156326288531556</v>
      </c>
      <c r="BH22" s="136">
        <f t="shared" si="50"/>
        <v>20.42064382357464</v>
      </c>
      <c r="BI22" s="136">
        <f t="shared" si="50"/>
        <v>21.768406315930566</v>
      </c>
      <c r="BJ22" s="136">
        <f t="shared" si="50"/>
        <v>23.205121132781983</v>
      </c>
      <c r="BK22" s="136">
        <f t="shared" si="50"/>
        <v>24.736659127545597</v>
      </c>
      <c r="BL22" s="136">
        <f t="shared" si="50"/>
        <v>26.369278629963606</v>
      </c>
      <c r="BM22" s="136">
        <f t="shared" si="50"/>
        <v>28.109651019541207</v>
      </c>
      <c r="BN22" s="136">
        <f t="shared" si="50"/>
        <v>29.964887986830927</v>
      </c>
      <c r="BO22" s="136">
        <f t="shared" si="50"/>
        <v>31.94257059396177</v>
      </c>
      <c r="BP22" s="136">
        <f t="shared" si="50"/>
        <v>34.050780253163246</v>
      </c>
      <c r="BQ22" s="136">
        <f t="shared" si="50"/>
        <v>36.29813174987202</v>
      </c>
      <c r="BR22" s="136">
        <f t="shared" si="50"/>
        <v>38.69380844536357</v>
      </c>
      <c r="BS22" s="136">
        <f t="shared" si="50"/>
        <v>41.24759980275757</v>
      </c>
      <c r="BT22" s="136">
        <f t="shared" si="50"/>
        <v>43.969941389739574</v>
      </c>
      <c r="BU22" s="136">
        <f t="shared" si="50"/>
        <v>46.87195752146239</v>
      </c>
      <c r="BV22" s="136">
        <f t="shared" si="50"/>
        <v>49.96550671787891</v>
      </c>
      <c r="BW22" s="136">
        <f t="shared" si="50"/>
        <v>53.26323016125892</v>
      </c>
      <c r="BX22" s="136">
        <f t="shared" si="50"/>
        <v>56.77860335190201</v>
      </c>
      <c r="BY22" s="136">
        <f aca="true" t="shared" si="51" ref="BY22:EJ22">BX22*(1+$M$3)</f>
        <v>60.525991173127544</v>
      </c>
      <c r="BZ22" s="136">
        <f t="shared" si="51"/>
        <v>64.52070659055397</v>
      </c>
      <c r="CA22" s="136">
        <f t="shared" si="51"/>
        <v>68.77907322553054</v>
      </c>
      <c r="CB22" s="136">
        <f t="shared" si="51"/>
        <v>73.31849205841556</v>
      </c>
      <c r="CC22" s="136">
        <f t="shared" si="51"/>
        <v>78.15751253427099</v>
      </c>
      <c r="CD22" s="136">
        <f t="shared" si="51"/>
        <v>83.31590836153288</v>
      </c>
      <c r="CE22" s="136">
        <f t="shared" si="51"/>
        <v>88.81475831339405</v>
      </c>
      <c r="CF22" s="136">
        <f t="shared" si="51"/>
        <v>94.67653236207806</v>
      </c>
      <c r="CG22" s="136">
        <f t="shared" si="51"/>
        <v>100.92518349797523</v>
      </c>
      <c r="CH22" s="136">
        <f t="shared" si="51"/>
        <v>107.5862456088416</v>
      </c>
      <c r="CI22" s="136">
        <f t="shared" si="51"/>
        <v>114.68693781902515</v>
      </c>
      <c r="CJ22" s="136">
        <f t="shared" si="51"/>
        <v>122.25627571508082</v>
      </c>
      <c r="CK22" s="136">
        <f t="shared" si="51"/>
        <v>130.32518991227616</v>
      </c>
      <c r="CL22" s="136">
        <f t="shared" si="51"/>
        <v>138.9266524464864</v>
      </c>
      <c r="CM22" s="136">
        <f t="shared" si="51"/>
        <v>148.09581150795452</v>
      </c>
      <c r="CN22" s="136">
        <f t="shared" si="51"/>
        <v>157.87013506747954</v>
      </c>
      <c r="CO22" s="136">
        <f t="shared" si="51"/>
        <v>168.28956398193318</v>
      </c>
      <c r="CP22" s="136">
        <f t="shared" si="51"/>
        <v>179.39667520474077</v>
      </c>
      <c r="CQ22" s="136">
        <f t="shared" si="51"/>
        <v>191.23685576825366</v>
      </c>
      <c r="CR22" s="136">
        <f t="shared" si="51"/>
        <v>203.85848824895842</v>
      </c>
      <c r="CS22" s="136">
        <f t="shared" si="51"/>
        <v>217.3131484733897</v>
      </c>
      <c r="CT22" s="136">
        <f t="shared" si="51"/>
        <v>231.65581627263344</v>
      </c>
      <c r="CU22" s="136">
        <f t="shared" si="51"/>
        <v>246.94510014662725</v>
      </c>
      <c r="CV22" s="136">
        <f t="shared" si="51"/>
        <v>263.2434767563047</v>
      </c>
      <c r="CW22" s="136">
        <f t="shared" si="51"/>
        <v>280.6175462222208</v>
      </c>
      <c r="CX22" s="136">
        <f t="shared" si="51"/>
        <v>299.1383042728874</v>
      </c>
      <c r="CY22" s="136">
        <f t="shared" si="51"/>
        <v>318.881432354898</v>
      </c>
      <c r="CZ22" s="136">
        <f t="shared" si="51"/>
        <v>339.9276068903213</v>
      </c>
      <c r="DA22" s="136">
        <f t="shared" si="51"/>
        <v>362.36282894508247</v>
      </c>
      <c r="DB22" s="136">
        <f t="shared" si="51"/>
        <v>386.27877565545793</v>
      </c>
      <c r="DC22" s="136">
        <f t="shared" si="51"/>
        <v>411.77317484871816</v>
      </c>
      <c r="DD22" s="136">
        <f t="shared" si="51"/>
        <v>438.9502043887336</v>
      </c>
      <c r="DE22" s="136">
        <f t="shared" si="51"/>
        <v>467.92091787839</v>
      </c>
      <c r="DF22" s="136">
        <f t="shared" si="51"/>
        <v>498.8036984583638</v>
      </c>
      <c r="DG22" s="136">
        <f t="shared" si="51"/>
        <v>531.7247425566159</v>
      </c>
      <c r="DH22" s="136">
        <f t="shared" si="51"/>
        <v>566.8185755653525</v>
      </c>
      <c r="DI22" s="136">
        <f t="shared" si="51"/>
        <v>604.2286015526657</v>
      </c>
      <c r="DJ22" s="136">
        <f t="shared" si="51"/>
        <v>644.1076892551417</v>
      </c>
      <c r="DK22" s="136">
        <f t="shared" si="51"/>
        <v>686.6187967459812</v>
      </c>
      <c r="DL22" s="136">
        <f t="shared" si="51"/>
        <v>731.935637331216</v>
      </c>
      <c r="DM22" s="136">
        <f t="shared" si="51"/>
        <v>780.2433893950763</v>
      </c>
      <c r="DN22" s="136">
        <f t="shared" si="51"/>
        <v>831.7394530951514</v>
      </c>
      <c r="DO22" s="136">
        <f t="shared" si="51"/>
        <v>886.6342569994314</v>
      </c>
      <c r="DP22" s="136">
        <f t="shared" si="51"/>
        <v>945.1521179613939</v>
      </c>
      <c r="DQ22" s="136">
        <f t="shared" si="51"/>
        <v>1007.5321577468459</v>
      </c>
      <c r="DR22" s="136">
        <f t="shared" si="51"/>
        <v>1074.0292801581377</v>
      </c>
      <c r="DS22" s="136">
        <f t="shared" si="51"/>
        <v>1144.9152126485749</v>
      </c>
      <c r="DT22" s="136">
        <f t="shared" si="51"/>
        <v>1220.479616683381</v>
      </c>
      <c r="DU22" s="136">
        <f t="shared" si="51"/>
        <v>1301.0312713844842</v>
      </c>
      <c r="DV22" s="136">
        <f t="shared" si="51"/>
        <v>1386.8993352958603</v>
      </c>
      <c r="DW22" s="136">
        <f t="shared" si="51"/>
        <v>1478.4346914253872</v>
      </c>
      <c r="DX22" s="136">
        <f t="shared" si="51"/>
        <v>1576.0113810594628</v>
      </c>
      <c r="DY22" s="136">
        <f t="shared" si="51"/>
        <v>1680.0281322093874</v>
      </c>
      <c r="DZ22" s="136">
        <f t="shared" si="51"/>
        <v>1790.9099889352071</v>
      </c>
      <c r="EA22" s="136">
        <f t="shared" si="51"/>
        <v>1909.110048204931</v>
      </c>
      <c r="EB22" s="136">
        <f t="shared" si="51"/>
        <v>2035.1113113864565</v>
      </c>
      <c r="EC22" s="136">
        <f t="shared" si="51"/>
        <v>2169.4286579379627</v>
      </c>
      <c r="ED22" s="136">
        <f t="shared" si="51"/>
        <v>2312.6109493618683</v>
      </c>
      <c r="EE22" s="136">
        <f t="shared" si="51"/>
        <v>2465.2432720197517</v>
      </c>
      <c r="EF22" s="136">
        <f t="shared" si="51"/>
        <v>2627.9493279730555</v>
      </c>
      <c r="EG22" s="136">
        <f t="shared" si="51"/>
        <v>2801.393983619277</v>
      </c>
      <c r="EH22" s="136">
        <f t="shared" si="51"/>
        <v>2986.2859865381497</v>
      </c>
      <c r="EI22" s="136">
        <f t="shared" si="51"/>
        <v>3183.3808616496676</v>
      </c>
      <c r="EJ22" s="136">
        <f t="shared" si="51"/>
        <v>3393.483998518546</v>
      </c>
      <c r="EK22" s="136">
        <f aca="true" t="shared" si="52" ref="EK22:EV22">EJ22*(1+$M$3)</f>
        <v>3617.45394242077</v>
      </c>
      <c r="EL22" s="136">
        <f t="shared" si="52"/>
        <v>3856.205902620541</v>
      </c>
      <c r="EM22" s="136">
        <f t="shared" si="52"/>
        <v>4110.715492193497</v>
      </c>
      <c r="EN22" s="136">
        <f t="shared" si="52"/>
        <v>4382.022714678268</v>
      </c>
      <c r="EO22" s="136">
        <f t="shared" si="52"/>
        <v>4671.236213847034</v>
      </c>
      <c r="EP22" s="136">
        <f t="shared" si="52"/>
        <v>4979.537803960939</v>
      </c>
      <c r="EQ22" s="136">
        <f t="shared" si="52"/>
        <v>5308.187299022361</v>
      </c>
      <c r="ER22" s="136">
        <f t="shared" si="52"/>
        <v>5658.527660757837</v>
      </c>
      <c r="ES22" s="136">
        <f t="shared" si="52"/>
        <v>6031.990486367855</v>
      </c>
      <c r="ET22" s="136">
        <f t="shared" si="52"/>
        <v>6430.101858468133</v>
      </c>
      <c r="EU22" s="136">
        <f t="shared" si="52"/>
        <v>6854.488581127031</v>
      </c>
      <c r="EV22" s="136">
        <f t="shared" si="52"/>
        <v>7306.884827481415</v>
      </c>
      <c r="EW22" s="136">
        <f t="shared" si="46"/>
        <v>7789.139226095189</v>
      </c>
      <c r="EX22" s="136">
        <f t="shared" si="46"/>
        <v>8303.222415017472</v>
      </c>
      <c r="EY22" s="136">
        <f t="shared" si="46"/>
        <v>8851.235094408625</v>
      </c>
      <c r="EZ22" s="136">
        <f t="shared" si="46"/>
        <v>9435.416610639595</v>
      </c>
      <c r="FA22" s="136">
        <f>EZ22*(1+$M$3)</f>
        <v>10058.154106941809</v>
      </c>
      <c r="FB22" s="136">
        <f>FA22*(1+$M$3)</f>
        <v>10721.992277999969</v>
      </c>
    </row>
    <row r="23" spans="1:7" ht="15">
      <c r="A23" s="141"/>
      <c r="B23" s="141"/>
      <c r="C23" s="142"/>
      <c r="D23" s="142"/>
      <c r="E23" s="135"/>
      <c r="F23" s="135"/>
      <c r="G23" s="135"/>
    </row>
    <row r="24" spans="1:8" ht="15.75" thickBot="1">
      <c r="A24" s="141"/>
      <c r="B24" s="146" t="s">
        <v>7</v>
      </c>
      <c r="C24" s="143"/>
      <c r="D24" s="143"/>
      <c r="E24" s="147">
        <f>AVERAGE(E6:E23)</f>
        <v>0.02592536761304513</v>
      </c>
      <c r="F24" s="151"/>
      <c r="G24" s="159">
        <f>AVERAGE(G6:G23)</f>
        <v>0.10725179787838526</v>
      </c>
      <c r="H24" s="158" t="s">
        <v>7</v>
      </c>
    </row>
    <row r="25" spans="1:8" ht="15.75" thickTop="1">
      <c r="A25" s="141"/>
      <c r="B25" s="141"/>
      <c r="C25" s="142"/>
      <c r="D25" s="142"/>
      <c r="E25" s="135"/>
      <c r="F25" s="135"/>
      <c r="G25" s="135">
        <f>MEDIAN(G6:G23)</f>
        <v>0.1092486383125684</v>
      </c>
      <c r="H25" s="158" t="s">
        <v>50</v>
      </c>
    </row>
    <row r="27" ht="15">
      <c r="A27" s="143"/>
    </row>
  </sheetData>
  <mergeCells count="1">
    <mergeCell ref="C3:E3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X22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4.5546875" style="123" customWidth="1"/>
    <col min="2" max="2" width="27.21484375" style="123" customWidth="1"/>
    <col min="3" max="3" width="8.88671875" style="123" customWidth="1"/>
    <col min="4" max="5" width="13.88671875" style="123" customWidth="1"/>
    <col min="6" max="14" width="8.88671875" style="123" customWidth="1"/>
    <col min="15" max="15" width="9.88671875" style="123" bestFit="1" customWidth="1"/>
    <col min="16" max="16" width="12.6640625" style="123" bestFit="1" customWidth="1"/>
    <col min="17" max="17" width="13.88671875" style="123" customWidth="1"/>
    <col min="18" max="16384" width="8.88671875" style="123" customWidth="1"/>
  </cols>
  <sheetData>
    <row r="1" spans="2:18" ht="20.25">
      <c r="B1" s="125" t="s">
        <v>43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/>
      <c r="O1"/>
      <c r="P1"/>
      <c r="Q1" s="3"/>
      <c r="R1" s="3"/>
    </row>
    <row r="2" spans="2:18" ht="15">
      <c r="B2" s="3"/>
      <c r="C2" s="131"/>
      <c r="D2" s="131"/>
      <c r="E2" s="131"/>
      <c r="F2" s="131"/>
      <c r="Q2" s="131"/>
      <c r="R2" s="3"/>
    </row>
    <row r="3" spans="2:20" ht="15">
      <c r="B3" s="126" t="s">
        <v>44</v>
      </c>
      <c r="C3" s="126" t="s">
        <v>45</v>
      </c>
      <c r="D3" s="127" t="s">
        <v>46</v>
      </c>
      <c r="E3" s="127" t="s">
        <v>49</v>
      </c>
      <c r="F3" s="117" t="s">
        <v>36</v>
      </c>
      <c r="G3" s="128" t="s">
        <v>240</v>
      </c>
      <c r="H3" s="128" t="s">
        <v>248</v>
      </c>
      <c r="I3" s="129" t="s">
        <v>249</v>
      </c>
      <c r="J3" s="128" t="s">
        <v>241</v>
      </c>
      <c r="K3" s="128" t="s">
        <v>250</v>
      </c>
      <c r="L3" s="130" t="s">
        <v>251</v>
      </c>
      <c r="M3" s="130" t="s">
        <v>252</v>
      </c>
      <c r="N3" s="174" t="s">
        <v>243</v>
      </c>
      <c r="O3" s="130" t="s">
        <v>47</v>
      </c>
      <c r="P3" s="130" t="s">
        <v>48</v>
      </c>
      <c r="R3" s="170" t="s">
        <v>237</v>
      </c>
      <c r="S3"/>
      <c r="T3" s="201" t="s">
        <v>300</v>
      </c>
    </row>
    <row r="4" spans="1:24" ht="15">
      <c r="A4" s="123">
        <v>1</v>
      </c>
      <c r="B4" s="3" t="s">
        <v>238</v>
      </c>
      <c r="C4" s="3" t="s">
        <v>239</v>
      </c>
      <c r="D4" s="191">
        <v>7</v>
      </c>
      <c r="E4" s="191">
        <v>5</v>
      </c>
      <c r="F4" s="120">
        <v>44</v>
      </c>
      <c r="G4" s="113">
        <v>3.14</v>
      </c>
      <c r="H4" s="113">
        <v>2.85</v>
      </c>
      <c r="I4" s="113">
        <v>3.05</v>
      </c>
      <c r="J4" s="113">
        <v>2.54</v>
      </c>
      <c r="K4" s="113">
        <v>2.54</v>
      </c>
      <c r="L4" s="167">
        <v>2.54</v>
      </c>
      <c r="M4" s="167">
        <v>31.7</v>
      </c>
      <c r="N4" s="171">
        <v>15.2</v>
      </c>
      <c r="O4" s="192">
        <v>0</v>
      </c>
      <c r="P4" s="122">
        <v>0.03</v>
      </c>
      <c r="Q4" s="172"/>
      <c r="R4" s="172">
        <v>0.9982582190289571</v>
      </c>
      <c r="S4" s="202"/>
      <c r="T4" s="120">
        <v>43.56333333333333</v>
      </c>
      <c r="V4" s="203"/>
      <c r="W4"/>
      <c r="X4"/>
    </row>
    <row r="5" spans="1:24" ht="15">
      <c r="A5" s="123">
        <v>2</v>
      </c>
      <c r="B5" s="3" t="s">
        <v>266</v>
      </c>
      <c r="C5" s="3" t="s">
        <v>267</v>
      </c>
      <c r="D5" s="166">
        <v>6</v>
      </c>
      <c r="E5" s="166">
        <v>6</v>
      </c>
      <c r="F5" s="120">
        <v>45.49</v>
      </c>
      <c r="G5" s="113">
        <v>2.78</v>
      </c>
      <c r="H5" s="113">
        <v>2.85</v>
      </c>
      <c r="I5" s="113">
        <v>2.75</v>
      </c>
      <c r="J5" s="113">
        <v>2.16</v>
      </c>
      <c r="K5" s="113">
        <v>2.16</v>
      </c>
      <c r="L5" s="167">
        <v>2.16</v>
      </c>
      <c r="M5" s="167">
        <v>32.75</v>
      </c>
      <c r="N5" s="171">
        <v>15.75</v>
      </c>
      <c r="O5" s="193">
        <v>0.005</v>
      </c>
      <c r="P5" s="204" t="s">
        <v>268</v>
      </c>
      <c r="Q5" s="172"/>
      <c r="R5" s="172">
        <v>0.71986180462238</v>
      </c>
      <c r="S5" s="172"/>
      <c r="T5" s="120">
        <v>46.18333333333334</v>
      </c>
      <c r="V5" s="203"/>
      <c r="W5"/>
      <c r="X5"/>
    </row>
    <row r="6" spans="1:24" ht="15">
      <c r="A6" s="123">
        <v>3</v>
      </c>
      <c r="B6" s="3" t="s">
        <v>269</v>
      </c>
      <c r="C6" s="3" t="s">
        <v>270</v>
      </c>
      <c r="D6" s="166">
        <v>8</v>
      </c>
      <c r="E6" s="166">
        <v>7</v>
      </c>
      <c r="F6" s="120">
        <v>17.81</v>
      </c>
      <c r="G6" s="118">
        <v>1.26</v>
      </c>
      <c r="H6" s="118">
        <v>1.25</v>
      </c>
      <c r="I6" s="118">
        <v>1.5</v>
      </c>
      <c r="J6" s="118">
        <v>0.9</v>
      </c>
      <c r="K6" s="118">
        <v>0.9</v>
      </c>
      <c r="L6" s="120">
        <v>0.9</v>
      </c>
      <c r="M6" s="120">
        <v>12.5</v>
      </c>
      <c r="N6" s="175">
        <v>13.1</v>
      </c>
      <c r="O6" s="121">
        <v>0.01</v>
      </c>
      <c r="P6" s="200" t="s">
        <v>268</v>
      </c>
      <c r="Q6" s="176"/>
      <c r="R6" s="176">
        <v>0.7728943550295723</v>
      </c>
      <c r="S6" s="176"/>
      <c r="T6" s="120">
        <v>17.63</v>
      </c>
      <c r="V6" s="203"/>
      <c r="W6"/>
      <c r="X6"/>
    </row>
    <row r="7" spans="1:24" ht="15">
      <c r="A7" s="123">
        <v>4</v>
      </c>
      <c r="B7" s="3" t="s">
        <v>219</v>
      </c>
      <c r="C7" s="3" t="s">
        <v>220</v>
      </c>
      <c r="D7" s="166">
        <v>6</v>
      </c>
      <c r="E7" s="166">
        <v>5</v>
      </c>
      <c r="F7" s="120">
        <v>38.78</v>
      </c>
      <c r="G7" s="118">
        <v>2.83</v>
      </c>
      <c r="H7" s="118">
        <v>2.6</v>
      </c>
      <c r="I7" s="118">
        <v>2.8</v>
      </c>
      <c r="J7" s="118">
        <v>2.26</v>
      </c>
      <c r="K7" s="118">
        <v>2.28</v>
      </c>
      <c r="L7" s="120">
        <v>2.34</v>
      </c>
      <c r="M7" s="120">
        <v>32.05</v>
      </c>
      <c r="N7" s="175">
        <v>14.95</v>
      </c>
      <c r="O7" s="121">
        <v>-0.015</v>
      </c>
      <c r="P7" s="194">
        <v>0.028</v>
      </c>
      <c r="Q7" s="176"/>
      <c r="R7" s="176">
        <v>0.8502086089345681</v>
      </c>
      <c r="S7" s="176"/>
      <c r="T7" s="120">
        <v>40.51666666666667</v>
      </c>
      <c r="V7" s="203"/>
      <c r="W7"/>
      <c r="X7"/>
    </row>
    <row r="8" spans="1:24" ht="15">
      <c r="A8" s="123">
        <v>5</v>
      </c>
      <c r="B8" s="116" t="s">
        <v>221</v>
      </c>
      <c r="C8" s="3" t="s">
        <v>222</v>
      </c>
      <c r="D8" s="166">
        <v>7</v>
      </c>
      <c r="E8" s="166">
        <v>6</v>
      </c>
      <c r="F8" s="120">
        <v>40.68</v>
      </c>
      <c r="G8" s="118">
        <v>2.85</v>
      </c>
      <c r="H8" s="118">
        <v>3</v>
      </c>
      <c r="I8" s="118">
        <v>3.75</v>
      </c>
      <c r="J8" s="118">
        <v>2.06</v>
      </c>
      <c r="K8" s="118">
        <v>2.06</v>
      </c>
      <c r="L8" s="120">
        <v>2.1</v>
      </c>
      <c r="M8" s="120">
        <v>38.5</v>
      </c>
      <c r="N8" s="175">
        <v>13.05</v>
      </c>
      <c r="O8" s="121">
        <v>0.04</v>
      </c>
      <c r="P8" s="194">
        <v>0.047</v>
      </c>
      <c r="Q8" s="176"/>
      <c r="R8" s="176">
        <v>0.7375372816361312</v>
      </c>
      <c r="S8" s="176"/>
      <c r="T8" s="120">
        <v>39.79333333333333</v>
      </c>
      <c r="V8" s="203"/>
      <c r="W8"/>
      <c r="X8"/>
    </row>
    <row r="9" spans="1:24" ht="15">
      <c r="A9" s="123">
        <v>6</v>
      </c>
      <c r="B9" s="116" t="s">
        <v>223</v>
      </c>
      <c r="C9" s="3" t="s">
        <v>224</v>
      </c>
      <c r="D9" s="166">
        <v>6</v>
      </c>
      <c r="E9" s="166">
        <v>4</v>
      </c>
      <c r="F9" s="120">
        <v>62.95</v>
      </c>
      <c r="G9" s="118">
        <v>4.89</v>
      </c>
      <c r="H9" s="118">
        <v>5</v>
      </c>
      <c r="I9" s="118">
        <v>5.85</v>
      </c>
      <c r="J9" s="118">
        <v>2.48</v>
      </c>
      <c r="K9" s="118">
        <v>2.56</v>
      </c>
      <c r="L9" s="120">
        <v>2.8</v>
      </c>
      <c r="M9" s="120">
        <v>54.4</v>
      </c>
      <c r="N9" s="175">
        <v>12.55</v>
      </c>
      <c r="O9" s="121">
        <v>0.045</v>
      </c>
      <c r="P9" s="194">
        <v>0.047</v>
      </c>
      <c r="Q9" s="176"/>
      <c r="R9" s="176">
        <v>0.8611630321910696</v>
      </c>
      <c r="S9" s="176"/>
      <c r="T9" s="120">
        <v>63.64333333333334</v>
      </c>
      <c r="V9" s="203"/>
      <c r="W9"/>
      <c r="X9"/>
    </row>
    <row r="10" spans="1:24" ht="15">
      <c r="A10" s="123">
        <v>7</v>
      </c>
      <c r="B10" s="205" t="s">
        <v>271</v>
      </c>
      <c r="C10" s="3" t="s">
        <v>272</v>
      </c>
      <c r="D10" s="206">
        <v>4</v>
      </c>
      <c r="E10" s="206">
        <v>4</v>
      </c>
      <c r="F10" s="120">
        <v>30.95</v>
      </c>
      <c r="G10" s="118">
        <v>1.71</v>
      </c>
      <c r="H10" s="118">
        <v>2</v>
      </c>
      <c r="I10" s="118">
        <v>2.35</v>
      </c>
      <c r="J10" s="118">
        <v>1.36</v>
      </c>
      <c r="K10" s="118">
        <v>1.37</v>
      </c>
      <c r="L10" s="120">
        <v>1.4</v>
      </c>
      <c r="M10" s="120">
        <v>18</v>
      </c>
      <c r="N10" s="175">
        <v>14.5</v>
      </c>
      <c r="O10" s="121">
        <v>0.06</v>
      </c>
      <c r="P10" s="200" t="s">
        <v>268</v>
      </c>
      <c r="Q10" s="176"/>
      <c r="R10" s="176">
        <v>1</v>
      </c>
      <c r="S10" s="176"/>
      <c r="T10" s="120">
        <v>30.82</v>
      </c>
      <c r="V10" s="203"/>
      <c r="W10"/>
      <c r="X10"/>
    </row>
    <row r="11" spans="1:24" ht="15">
      <c r="A11" s="123">
        <v>8</v>
      </c>
      <c r="B11" s="3" t="s">
        <v>225</v>
      </c>
      <c r="C11" s="3" t="s">
        <v>226</v>
      </c>
      <c r="D11" s="166">
        <v>7</v>
      </c>
      <c r="E11" s="166">
        <v>7</v>
      </c>
      <c r="F11" s="120">
        <v>19.02</v>
      </c>
      <c r="G11" s="118">
        <v>1.24</v>
      </c>
      <c r="H11" s="118">
        <v>1.4</v>
      </c>
      <c r="I11" s="118">
        <v>2.15</v>
      </c>
      <c r="J11" s="118">
        <v>0.62</v>
      </c>
      <c r="K11" s="118">
        <v>0.66</v>
      </c>
      <c r="L11" s="120">
        <v>0.84</v>
      </c>
      <c r="M11" s="120">
        <v>22.4</v>
      </c>
      <c r="N11" s="175">
        <v>12.05</v>
      </c>
      <c r="O11" s="124">
        <v>0.1</v>
      </c>
      <c r="P11" s="194">
        <v>0.04</v>
      </c>
      <c r="Q11" s="176"/>
      <c r="R11" s="176">
        <v>0.7145258024121796</v>
      </c>
      <c r="S11" s="176"/>
      <c r="T11" s="171">
        <v>18.635</v>
      </c>
      <c r="V11" s="203"/>
      <c r="W11"/>
      <c r="X11"/>
    </row>
    <row r="12" spans="1:24" ht="15">
      <c r="A12" s="123">
        <v>9</v>
      </c>
      <c r="B12" s="3" t="s">
        <v>227</v>
      </c>
      <c r="C12" s="3" t="s">
        <v>228</v>
      </c>
      <c r="D12" s="166">
        <v>6</v>
      </c>
      <c r="E12" s="166">
        <v>5</v>
      </c>
      <c r="F12" s="120">
        <v>46.98</v>
      </c>
      <c r="G12" s="118">
        <v>3.5</v>
      </c>
      <c r="H12" s="118">
        <v>3.55</v>
      </c>
      <c r="I12" s="118">
        <v>4</v>
      </c>
      <c r="J12" s="118">
        <v>2.24</v>
      </c>
      <c r="K12" s="118">
        <v>2.3</v>
      </c>
      <c r="L12" s="120">
        <v>2.5</v>
      </c>
      <c r="M12" s="120">
        <v>31.5</v>
      </c>
      <c r="N12" s="175">
        <v>13.1</v>
      </c>
      <c r="O12" s="121">
        <v>0.03</v>
      </c>
      <c r="P12" s="194">
        <v>0.043</v>
      </c>
      <c r="Q12" s="176"/>
      <c r="R12" s="176">
        <v>0.961142446925001</v>
      </c>
      <c r="S12" s="176"/>
      <c r="T12" s="120">
        <v>48.01</v>
      </c>
      <c r="V12" s="203"/>
      <c r="W12"/>
      <c r="X12"/>
    </row>
    <row r="13" spans="1:22" ht="15">
      <c r="A13" s="123">
        <v>10</v>
      </c>
      <c r="B13" s="3" t="s">
        <v>229</v>
      </c>
      <c r="C13" s="3" t="s">
        <v>230</v>
      </c>
      <c r="D13" s="166">
        <v>7</v>
      </c>
      <c r="E13" s="166">
        <v>8</v>
      </c>
      <c r="F13" s="167">
        <v>38.61</v>
      </c>
      <c r="G13" s="113">
        <v>2.52</v>
      </c>
      <c r="H13" s="113">
        <v>2.5</v>
      </c>
      <c r="I13" s="113">
        <v>3.65</v>
      </c>
      <c r="J13" s="113">
        <v>1.83</v>
      </c>
      <c r="K13" s="113">
        <v>1.91</v>
      </c>
      <c r="L13" s="113">
        <v>2.15</v>
      </c>
      <c r="M13" s="167">
        <v>37.55</v>
      </c>
      <c r="N13" s="171">
        <v>13.2</v>
      </c>
      <c r="O13" s="193">
        <v>0.04</v>
      </c>
      <c r="P13" s="122">
        <v>0.05</v>
      </c>
      <c r="Q13" s="172"/>
      <c r="R13" s="172">
        <v>0.7019797349186544</v>
      </c>
      <c r="S13" s="172"/>
      <c r="T13" s="120">
        <v>39.23833333333334</v>
      </c>
      <c r="V13" s="203"/>
    </row>
    <row r="14" spans="1:22" ht="15">
      <c r="A14" s="123">
        <v>11</v>
      </c>
      <c r="B14" s="3" t="s">
        <v>273</v>
      </c>
      <c r="C14" s="3" t="s">
        <v>274</v>
      </c>
      <c r="D14" s="166">
        <v>9</v>
      </c>
      <c r="E14" s="166">
        <v>6</v>
      </c>
      <c r="F14" s="167">
        <v>42.29</v>
      </c>
      <c r="G14" s="113">
        <v>3.41</v>
      </c>
      <c r="H14" s="113">
        <v>3.55</v>
      </c>
      <c r="I14" s="113">
        <v>3.2</v>
      </c>
      <c r="J14" s="113">
        <v>2.32</v>
      </c>
      <c r="K14" s="113">
        <v>2.38</v>
      </c>
      <c r="L14" s="167">
        <v>2.5</v>
      </c>
      <c r="M14" s="167">
        <v>36.55</v>
      </c>
      <c r="N14" s="171">
        <v>12.95</v>
      </c>
      <c r="O14" s="207">
        <v>-0.02</v>
      </c>
      <c r="P14" s="122">
        <v>0.036</v>
      </c>
      <c r="Q14" s="172"/>
      <c r="R14" s="172">
        <v>0.7710168134507606</v>
      </c>
      <c r="S14" s="172"/>
      <c r="T14" s="171">
        <v>43.336666666666666</v>
      </c>
      <c r="V14" s="203"/>
    </row>
    <row r="15" spans="1:22" ht="15">
      <c r="A15" s="123">
        <v>12</v>
      </c>
      <c r="B15" s="3" t="s">
        <v>231</v>
      </c>
      <c r="C15" s="3" t="s">
        <v>232</v>
      </c>
      <c r="D15" s="166">
        <v>7</v>
      </c>
      <c r="E15" s="166">
        <v>5</v>
      </c>
      <c r="F15" s="167">
        <v>34.86</v>
      </c>
      <c r="G15" s="113">
        <v>2.5</v>
      </c>
      <c r="H15" s="113">
        <v>2.7</v>
      </c>
      <c r="I15" s="113">
        <v>3.25</v>
      </c>
      <c r="J15" s="113">
        <v>1.46</v>
      </c>
      <c r="K15" s="113">
        <v>1.54</v>
      </c>
      <c r="L15" s="167">
        <v>1.78</v>
      </c>
      <c r="M15" s="167">
        <v>28.25</v>
      </c>
      <c r="N15" s="171">
        <v>12.95</v>
      </c>
      <c r="O15" s="193">
        <v>0.055</v>
      </c>
      <c r="P15" s="122">
        <v>0.043</v>
      </c>
      <c r="Q15" s="172"/>
      <c r="R15" s="172">
        <v>0.747072599531616</v>
      </c>
      <c r="S15" s="172"/>
      <c r="T15" s="171">
        <v>34.958333333333336</v>
      </c>
      <c r="V15" s="203"/>
    </row>
    <row r="16" spans="1:22" ht="15">
      <c r="A16" s="123">
        <v>13</v>
      </c>
      <c r="B16" s="3" t="s">
        <v>301</v>
      </c>
      <c r="C16" s="3" t="s">
        <v>302</v>
      </c>
      <c r="D16" s="166">
        <v>5</v>
      </c>
      <c r="E16" s="166">
        <v>5</v>
      </c>
      <c r="F16" s="167">
        <v>32.89</v>
      </c>
      <c r="G16" s="113">
        <v>3.01</v>
      </c>
      <c r="H16" s="113">
        <v>3</v>
      </c>
      <c r="I16" s="113">
        <v>3.75</v>
      </c>
      <c r="J16" s="113">
        <v>1</v>
      </c>
      <c r="K16" s="113">
        <v>1</v>
      </c>
      <c r="L16" s="113">
        <v>1</v>
      </c>
      <c r="M16" s="167">
        <v>29.5</v>
      </c>
      <c r="N16" s="171">
        <v>11.45</v>
      </c>
      <c r="O16" s="192">
        <v>0.05</v>
      </c>
      <c r="P16" s="122">
        <v>0.056</v>
      </c>
      <c r="Q16" s="172"/>
      <c r="R16" s="172">
        <v>0.7350069735006973</v>
      </c>
      <c r="S16" s="172"/>
      <c r="T16" s="171">
        <v>32.585</v>
      </c>
      <c r="V16" s="203"/>
    </row>
    <row r="17" spans="1:22" ht="15">
      <c r="A17" s="123">
        <v>14</v>
      </c>
      <c r="B17" s="3" t="s">
        <v>233</v>
      </c>
      <c r="C17" s="3" t="s">
        <v>234</v>
      </c>
      <c r="D17" s="166">
        <v>5</v>
      </c>
      <c r="E17" s="166">
        <v>5</v>
      </c>
      <c r="F17" s="167">
        <v>28.77</v>
      </c>
      <c r="G17" s="113">
        <v>1.97</v>
      </c>
      <c r="H17" s="113">
        <v>2</v>
      </c>
      <c r="I17" s="113">
        <v>2.45</v>
      </c>
      <c r="J17" s="113">
        <v>1.42</v>
      </c>
      <c r="K17" s="113">
        <v>1.46</v>
      </c>
      <c r="L17" s="167">
        <v>1.62</v>
      </c>
      <c r="M17" s="167">
        <v>17.7</v>
      </c>
      <c r="N17" s="171">
        <v>13.7</v>
      </c>
      <c r="O17" s="192">
        <v>0.05</v>
      </c>
      <c r="P17" s="122">
        <v>0.045</v>
      </c>
      <c r="Q17" s="172"/>
      <c r="R17" s="172">
        <v>0.7888187716647409</v>
      </c>
      <c r="S17" s="172"/>
      <c r="T17" s="171">
        <v>28.97333333333333</v>
      </c>
      <c r="V17" s="203"/>
    </row>
    <row r="18" spans="1:22" ht="15">
      <c r="A18" s="123">
        <v>15</v>
      </c>
      <c r="B18" s="3" t="s">
        <v>235</v>
      </c>
      <c r="C18" s="3" t="s">
        <v>236</v>
      </c>
      <c r="D18" s="166">
        <v>7</v>
      </c>
      <c r="E18" s="166">
        <v>7</v>
      </c>
      <c r="F18" s="167">
        <v>24.87</v>
      </c>
      <c r="G18" s="113">
        <v>1.56</v>
      </c>
      <c r="H18" s="113">
        <v>1.7</v>
      </c>
      <c r="I18" s="113">
        <v>2.1</v>
      </c>
      <c r="J18" s="113">
        <v>1.15</v>
      </c>
      <c r="K18" s="113">
        <v>1.19</v>
      </c>
      <c r="L18" s="167">
        <v>1.31</v>
      </c>
      <c r="M18" s="167">
        <v>16.85</v>
      </c>
      <c r="N18" s="171">
        <v>13.3</v>
      </c>
      <c r="O18" s="193">
        <v>0.055</v>
      </c>
      <c r="P18" s="122">
        <v>0.064</v>
      </c>
      <c r="Q18" s="172"/>
      <c r="R18" s="172">
        <v>0.9120110852176104</v>
      </c>
      <c r="S18" s="172"/>
      <c r="T18" s="171">
        <v>24.243333333333336</v>
      </c>
      <c r="V18" s="203"/>
    </row>
    <row r="19" spans="1:22" ht="15">
      <c r="A19" s="123">
        <v>16</v>
      </c>
      <c r="B19" s="3" t="s">
        <v>303</v>
      </c>
      <c r="C19" s="3" t="s">
        <v>304</v>
      </c>
      <c r="D19" s="166">
        <v>7</v>
      </c>
      <c r="E19" s="166">
        <v>3</v>
      </c>
      <c r="F19" s="167">
        <v>32.69</v>
      </c>
      <c r="G19" s="113">
        <v>2.26</v>
      </c>
      <c r="H19" s="113">
        <v>2.15</v>
      </c>
      <c r="I19" s="113">
        <v>2.75</v>
      </c>
      <c r="J19" s="113">
        <v>0.83</v>
      </c>
      <c r="K19" s="113">
        <v>0.87</v>
      </c>
      <c r="L19" s="167">
        <v>1</v>
      </c>
      <c r="M19" s="167">
        <v>27.75</v>
      </c>
      <c r="N19" s="171">
        <v>13.6</v>
      </c>
      <c r="O19" s="193">
        <v>0.045</v>
      </c>
      <c r="P19" s="122">
        <v>0.062</v>
      </c>
      <c r="Q19" s="172"/>
      <c r="R19" s="172">
        <v>0.80504649384604</v>
      </c>
      <c r="T19" s="171">
        <v>31.453333333333333</v>
      </c>
      <c r="V19" s="203"/>
    </row>
    <row r="20" spans="1:22" ht="15">
      <c r="A20" s="123">
        <v>17</v>
      </c>
      <c r="B20" s="3" t="s">
        <v>275</v>
      </c>
      <c r="C20" s="3" t="s">
        <v>276</v>
      </c>
      <c r="D20" s="166">
        <v>8</v>
      </c>
      <c r="E20" s="166">
        <v>7</v>
      </c>
      <c r="F20" s="167">
        <v>16.7</v>
      </c>
      <c r="G20" s="113">
        <v>1.23</v>
      </c>
      <c r="H20" s="113">
        <v>1.25</v>
      </c>
      <c r="I20" s="113">
        <v>1.5</v>
      </c>
      <c r="J20" s="113">
        <v>0.77</v>
      </c>
      <c r="K20" s="113">
        <v>0.81</v>
      </c>
      <c r="L20" s="113">
        <v>0.95</v>
      </c>
      <c r="M20" s="167">
        <v>16.5</v>
      </c>
      <c r="N20" s="171">
        <v>12.35</v>
      </c>
      <c r="O20" s="192">
        <v>0.025</v>
      </c>
      <c r="P20" s="122">
        <v>0.035</v>
      </c>
      <c r="Q20" s="172"/>
      <c r="R20" s="172">
        <v>0.9653477233935654</v>
      </c>
      <c r="T20" s="171">
        <v>16.781666666666666</v>
      </c>
      <c r="V20" s="203"/>
    </row>
    <row r="22" spans="3:18" ht="15">
      <c r="C22" s="131" t="s">
        <v>7</v>
      </c>
      <c r="D22" s="210">
        <f>AVERAGE(D4:D20)</f>
        <v>6.588235294117647</v>
      </c>
      <c r="E22" s="210">
        <f>AVERAGE(E4:E20)</f>
        <v>5.588235294117647</v>
      </c>
      <c r="Q22" s="209" t="s">
        <v>7</v>
      </c>
      <c r="R22" s="208">
        <f>AVERAGE(R4:R20)</f>
        <v>0.8259936321355026</v>
      </c>
    </row>
  </sheetData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Austin,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FINANCO, Inc.</dc:creator>
  <cp:keywords/>
  <dc:description/>
  <cp:lastModifiedBy>lm</cp:lastModifiedBy>
  <cp:lastPrinted>2004-07-30T20:46:22Z</cp:lastPrinted>
  <dcterms:created xsi:type="dcterms:W3CDTF">1997-03-17T15:54:26Z</dcterms:created>
  <dcterms:modified xsi:type="dcterms:W3CDTF">2004-08-04T17:25:14Z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-732243936</vt:i4>
  </property>
  <property fmtid="{D5CDD505-2E9C-101B-9397-08002B2CF9AE}" pid="3" name="_EmailSubject">
    <vt:lpwstr>ROE testimony Utah</vt:lpwstr>
  </property>
  <property fmtid="{D5CDD505-2E9C-101B-9397-08002B2CF9AE}" pid="4" name="_AuthorEmail">
    <vt:lpwstr>Craig.Johnson@PacifiCorp.com</vt:lpwstr>
  </property>
  <property fmtid="{D5CDD505-2E9C-101B-9397-08002B2CF9AE}" pid="5" name="_AuthorEmailDisplayName">
    <vt:lpwstr>Johnson, Craig</vt:lpwstr>
  </property>
  <property fmtid="{D5CDD505-2E9C-101B-9397-08002B2CF9AE}" pid="6" name="_ReviewingToolsShownOnce">
    <vt:lpwstr/>
  </property>
</Properties>
</file>