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BSM 4.3" sheetId="1" r:id="rId1"/>
    <sheet name="BSM 4.31" sheetId="2" r:id="rId2"/>
    <sheet name="RateBaseADJB (2)" sheetId="3" r:id="rId3"/>
    <sheet name="RateBaseADJC (2)" sheetId="4" r:id="rId4"/>
    <sheet name="ADJ4 (2)" sheetId="5" r:id="rId5"/>
    <sheet name="DeprecADJ (2)" sheetId="6" r:id="rId6"/>
    <sheet name="DPU DR 18.2a" sheetId="7" r:id="rId7"/>
    <sheet name="BSM 4.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cctTable">'[5]Variables'!$AK$42:$AK$396</definedName>
    <definedName name="AvgFactors">'[4]Factors'!$B$3:$P$99</definedName>
    <definedName name="EXTRACT" localSheetId="6">'DPU DR 18.2a'!#REF!</definedName>
    <definedName name="FactorType">'[4]Variables'!$AK$2:$AL$12</definedName>
    <definedName name="FY04Actual" localSheetId="7">#REF!</definedName>
    <definedName name="FY04Actual">#REF!</definedName>
    <definedName name="GP_Detail" localSheetId="7">#REF!</definedName>
    <definedName name="GP_Detail" localSheetId="6">'DPU DR 18.2a'!#REF!</definedName>
    <definedName name="GP_Detail">#REF!</definedName>
    <definedName name="GP_Detail2">#REF!</definedName>
    <definedName name="Item_Number">"GP Detail"</definedName>
    <definedName name="Jurisdiction">'[4]Variables'!$AK$15</definedName>
    <definedName name="JurisNumber">'[4]Variables'!$AL$15</definedName>
    <definedName name="_xlnm.Print_Area" localSheetId="7">'BSM 4.7'!$A$1:$I$32</definedName>
    <definedName name="_xlnm.Print_Area" localSheetId="6">'DPU DR 18.2a'!$C$1:$AZ$41</definedName>
    <definedName name="_xlnm.Print_Titles" localSheetId="6">'DPU DR 18.2a'!$1:$6</definedName>
    <definedName name="Query1" localSheetId="7">#REF!</definedName>
    <definedName name="Query1" localSheetId="6">#REF!</definedName>
    <definedName name="Query1">#REF!</definedName>
    <definedName name="RateBaseType">'[4]Variables'!$AP$14</definedName>
    <definedName name="RFMData">#REF!</definedName>
    <definedName name="RFMData2" localSheetId="7">#REF!</definedName>
    <definedName name="RFMData2">#REF!</definedName>
    <definedName name="ValidAccount">'[3]Variables'!$AK$43:$AK$369</definedName>
    <definedName name="YEFactors">'[4]Factors'!$S$3:$AG$99</definedName>
    <definedName name="Z_00C9E2B9_2613_47B6_A2EA_C4827FDE2AC7_.wvu.FilterData" localSheetId="6" hidden="1">'DPU DR 18.2a'!#REF!</definedName>
    <definedName name="Z_18F3026C_6D5C_4B0C_A46B_2DA6EC2A5E68_.wvu.FilterData" localSheetId="6" hidden="1">'DPU DR 18.2a'!#REF!</definedName>
    <definedName name="Z_19B9065A_D684_4504_8C37_BCED36C38904_.wvu.FilterData" localSheetId="6" hidden="1">'DPU DR 18.2a'!#REF!</definedName>
    <definedName name="Z_3F12A7AB_4A59_460C_A5D0_F1375DD68EFA_.wvu.FilterData" localSheetId="6" hidden="1">'DPU DR 18.2a'!#REF!</definedName>
    <definedName name="Z_4519DD97_35AC_4742_8960_F6C29EE15D33_.wvu.FilterData" localSheetId="6" hidden="1">'DPU DR 18.2a'!$A$4:$AS$30</definedName>
    <definedName name="Z_8CCB541C_3AE0_486C_8DC1_3BBD685B95BF_.wvu.FilterData" localSheetId="6" hidden="1">'DPU DR 18.2a'!#REF!</definedName>
    <definedName name="Z_AA0A1524_1572_4DC6_BFC8_2273063DDACE_.wvu.Cols" localSheetId="6" hidden="1">'DPU DR 18.2a'!#REF!</definedName>
    <definedName name="Z_AA0A1524_1572_4DC6_BFC8_2273063DDACE_.wvu.FilterData" localSheetId="6" hidden="1">'DPU DR 18.2a'!#REF!</definedName>
    <definedName name="Z_FECEF4E2_237E_432A_8CC4_0736428A7A43_.wvu.FilterData" localSheetId="6" hidden="1">'DPU DR 18.2a'!#REF!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<sst xmlns="http://schemas.openxmlformats.org/spreadsheetml/2006/main" count="772" uniqueCount="282">
  <si>
    <t>PACIFICORP</t>
  </si>
  <si>
    <t>Docket No. 04-035-42</t>
  </si>
  <si>
    <t>Utah Results of Operations March 2004</t>
  </si>
  <si>
    <t>Witness:  Bruce Scott Moio</t>
  </si>
  <si>
    <t>DPU Exhibit No. BSM 4.3</t>
  </si>
  <si>
    <t>Page 1 of 7</t>
  </si>
  <si>
    <t>Remove 10% of 2005 and 2006 forecasted capital additions from rate base</t>
  </si>
  <si>
    <t>TOTAL</t>
  </si>
  <si>
    <t>UTAH</t>
  </si>
  <si>
    <t>Adjustment to Rate Base:</t>
  </si>
  <si>
    <t>ACCT</t>
  </si>
  <si>
    <t>COMPANY</t>
  </si>
  <si>
    <t>FACTOR</t>
  </si>
  <si>
    <t>FACTOR %</t>
  </si>
  <si>
    <t>ALLOCATED</t>
  </si>
  <si>
    <t>Steam</t>
  </si>
  <si>
    <t>SG</t>
  </si>
  <si>
    <t>SSGCH</t>
  </si>
  <si>
    <t>Hydro</t>
  </si>
  <si>
    <t>SG-P</t>
  </si>
  <si>
    <t>SG-U</t>
  </si>
  <si>
    <t>Other</t>
  </si>
  <si>
    <t>SSGCT</t>
  </si>
  <si>
    <t>Transmission</t>
  </si>
  <si>
    <t>Distribution</t>
  </si>
  <si>
    <t>UT</t>
  </si>
  <si>
    <t>General</t>
  </si>
  <si>
    <t>SO</t>
  </si>
  <si>
    <t>Mining</t>
  </si>
  <si>
    <t>SE</t>
  </si>
  <si>
    <t>Intangible</t>
  </si>
  <si>
    <t>Description:</t>
  </si>
  <si>
    <t>DPU Exhibit No. BSM 4.31</t>
  </si>
  <si>
    <t>Page 2 of 7</t>
  </si>
  <si>
    <t xml:space="preserve">Total Forecasted Capital Additons for 2005 and 2006 </t>
  </si>
  <si>
    <t>ADJUSTMENT</t>
  </si>
  <si>
    <t>ACCOUNT</t>
  </si>
  <si>
    <t>TYPE</t>
  </si>
  <si>
    <t>AMOUNT</t>
  </si>
  <si>
    <t>TOTAL AMOUNT</t>
  </si>
  <si>
    <t>314SG</t>
  </si>
  <si>
    <t>314SSGCH</t>
  </si>
  <si>
    <t>332SG-P</t>
  </si>
  <si>
    <t>332SG-U</t>
  </si>
  <si>
    <t>342SG</t>
  </si>
  <si>
    <t>342SSGCT</t>
  </si>
  <si>
    <t>355SG</t>
  </si>
  <si>
    <t>364CA</t>
  </si>
  <si>
    <t>364OR</t>
  </si>
  <si>
    <t>364WA</t>
  </si>
  <si>
    <t>364WYP</t>
  </si>
  <si>
    <t>364UT</t>
  </si>
  <si>
    <t>364IDU</t>
  </si>
  <si>
    <t>364WYU</t>
  </si>
  <si>
    <t>394CA</t>
  </si>
  <si>
    <t>394OR</t>
  </si>
  <si>
    <t>394WA</t>
  </si>
  <si>
    <t>394WYP</t>
  </si>
  <si>
    <t>394UT</t>
  </si>
  <si>
    <t>394IDU</t>
  </si>
  <si>
    <t>394WYU</t>
  </si>
  <si>
    <t>397SO</t>
  </si>
  <si>
    <t>399SE</t>
  </si>
  <si>
    <t>302SG</t>
  </si>
  <si>
    <t>303SO</t>
  </si>
  <si>
    <t>Total Forecasted '05 and '06 Additions</t>
  </si>
  <si>
    <t>DPU Exhibit No. BSM 4B</t>
  </si>
  <si>
    <t>Page 3 of 4</t>
  </si>
  <si>
    <t xml:space="preserve">Forecasted Capital Additons for 2005 </t>
  </si>
  <si>
    <t>Total Forecasted 2005 Additions</t>
  </si>
  <si>
    <t>DPU Exhibit No. BSM 4C</t>
  </si>
  <si>
    <t>Page 4 of 4</t>
  </si>
  <si>
    <t>Forecasted Capital Additons for 2006</t>
  </si>
  <si>
    <t>Total Forecasted 2006 Additions</t>
  </si>
  <si>
    <t>DPU Exhibit No. BSM 5</t>
  </si>
  <si>
    <t>Page 1 of 2</t>
  </si>
  <si>
    <t>Remove depreciation expenses related to adjustment for capital additons</t>
  </si>
  <si>
    <t>projected for 2005 and 2006</t>
  </si>
  <si>
    <t>Adjustment to Expenses:</t>
  </si>
  <si>
    <t>Depreciation Expense</t>
  </si>
  <si>
    <t>Accumulated Depreciation</t>
  </si>
  <si>
    <t>This adjustment removed the depreciation expense for the adjustment for capital additons projected for 2005 and 2006.</t>
  </si>
  <si>
    <t>It is shown that PacifiCorp has been unable to complete large capital additions on time and the corresponding</t>
  </si>
  <si>
    <t>depreciation expense is therefore removed.</t>
  </si>
  <si>
    <t>DPU Exhibit No. BSM 5A</t>
  </si>
  <si>
    <t>Page 2 of 2</t>
  </si>
  <si>
    <t>ANNUAL</t>
  </si>
  <si>
    <t>DEPRECIATION</t>
  </si>
  <si>
    <t>UTAH AMOUNT</t>
  </si>
  <si>
    <t>DEPR. RATE</t>
  </si>
  <si>
    <t>ADJUST AMT</t>
  </si>
  <si>
    <t xml:space="preserve">Total Depreciation adjustment </t>
  </si>
  <si>
    <t>9.348% Amount</t>
  </si>
  <si>
    <t>Attachment DPU DR 18.2 (a)</t>
  </si>
  <si>
    <t xml:space="preserve"> </t>
  </si>
  <si>
    <t>Utah GRC 04-035-42</t>
  </si>
  <si>
    <t>Explanations of Differences in Filed vs. Actual EPIS for the 7 months ending October 2004</t>
  </si>
  <si>
    <t>FY05 Placed In Service</t>
  </si>
  <si>
    <t>Total</t>
  </si>
  <si>
    <t>FY06 Placed In Service</t>
  </si>
  <si>
    <t>Actual EPIS through October 2004</t>
  </si>
  <si>
    <t>Item Number</t>
  </si>
  <si>
    <t>Contact Person</t>
  </si>
  <si>
    <t>SAP Project #</t>
  </si>
  <si>
    <t>Name/Description of CAPEX Project/Item</t>
  </si>
  <si>
    <t>Location</t>
  </si>
  <si>
    <t>Primary Business Unit</t>
  </si>
  <si>
    <t>Secondary Business Unit</t>
  </si>
  <si>
    <t>FERC Account#</t>
  </si>
  <si>
    <t>FERC Function</t>
  </si>
  <si>
    <t>State / System</t>
  </si>
  <si>
    <t>Factor</t>
  </si>
  <si>
    <t>In-Service Date</t>
  </si>
  <si>
    <t>FY04 End CWIP</t>
  </si>
  <si>
    <t>FY05 Spend</t>
  </si>
  <si>
    <t>Apr 2004</t>
  </si>
  <si>
    <t>May 2004</t>
  </si>
  <si>
    <t>Jun 2004</t>
  </si>
  <si>
    <t>Jul 2004</t>
  </si>
  <si>
    <t>Aug 2004</t>
  </si>
  <si>
    <t>Sep 2004</t>
  </si>
  <si>
    <t>Oct 2004</t>
  </si>
  <si>
    <t>Nov 2004</t>
  </si>
  <si>
    <t>Dec 2004</t>
  </si>
  <si>
    <t>Jan 2005</t>
  </si>
  <si>
    <t>Feb 2005</t>
  </si>
  <si>
    <t>Mar 2005</t>
  </si>
  <si>
    <t>FY05 End CWIP</t>
  </si>
  <si>
    <t>FY06 Spend</t>
  </si>
  <si>
    <t>Apr 2005</t>
  </si>
  <si>
    <t>May 2005</t>
  </si>
  <si>
    <t>Jun 2005</t>
  </si>
  <si>
    <t>Jul 2005</t>
  </si>
  <si>
    <t>Aug 2005</t>
  </si>
  <si>
    <t>Sep 2005</t>
  </si>
  <si>
    <t>Oct 2005</t>
  </si>
  <si>
    <t>Nov 2005</t>
  </si>
  <si>
    <t>Dec 2005</t>
  </si>
  <si>
    <t>Jan 2006</t>
  </si>
  <si>
    <t>Feb 2006</t>
  </si>
  <si>
    <t>Mar 2006</t>
  </si>
  <si>
    <t>FY06 End CWIP</t>
  </si>
  <si>
    <t>EPIS - 10/04 (Filed)</t>
  </si>
  <si>
    <t>EPIS - 10/04 (Actual)</t>
  </si>
  <si>
    <t>Variance $</t>
  </si>
  <si>
    <t>Variance %</t>
  </si>
  <si>
    <t>Paul Dixon</t>
  </si>
  <si>
    <t>DJOR/2003/C/005</t>
  </si>
  <si>
    <t>Taylorsville-West Valley 138 kV Rebld--Phase II (Kearns)</t>
  </si>
  <si>
    <t>PD</t>
  </si>
  <si>
    <t>S</t>
  </si>
  <si>
    <t>Taylorsville-West Vly 138kV Rbld Ph 2</t>
  </si>
  <si>
    <t>DZCE/2004/C/005</t>
  </si>
  <si>
    <t>Cameron Sub - Install 138-46 kV Transformer</t>
  </si>
  <si>
    <t>Cameron Inc Cap 138-46kV LTC 75MVA Trnsf</t>
  </si>
  <si>
    <t>Keenan Roylance</t>
  </si>
  <si>
    <t>DZSL/2004/C/006</t>
  </si>
  <si>
    <t>South Mountain - Increase Capacity</t>
  </si>
  <si>
    <t>So Mountain #2 Inst 2nd 138-12.5kV Trnsf</t>
  </si>
  <si>
    <t>DZWF/2003/C/021</t>
  </si>
  <si>
    <t>Clearfield - Build new 138/12.5kV 60MVA sub (39 MVA)</t>
  </si>
  <si>
    <t>Clearfield South New 38/12.5kV 60MVA Sub</t>
  </si>
  <si>
    <t>DZWF/2003/C/022</t>
  </si>
  <si>
    <t>Cottonwood #2 - Conv XFMR#2 to 138-12.5 kV  (19.5 MVA)</t>
  </si>
  <si>
    <t>Cottonwood #2 Conv XFRMR to 138-12.5kV</t>
  </si>
  <si>
    <t>DZWF/2003/C/042</t>
  </si>
  <si>
    <t>Westfield (Hog Hollow) - Install New 138-12.5 kV &amp; Ckt (30 MVA)</t>
  </si>
  <si>
    <t>Westfield Inst New 138-12.5kV &amp; Circuit</t>
  </si>
  <si>
    <t>DZWF/2003/C/052</t>
  </si>
  <si>
    <t>Jordanelle Sub - New 138-12.5 kV Sub (30 MVA)</t>
  </si>
  <si>
    <t>Jordanelle Sub New 138-12.5kV Sub</t>
  </si>
  <si>
    <t>DZWF/2003/C/055</t>
  </si>
  <si>
    <t>West Valley #1 - New 138-12.5 kV (30 MVA)</t>
  </si>
  <si>
    <t>West Valley #1 New 138-12.5kV (30MVA)</t>
  </si>
  <si>
    <t>Steve Hastings / Gary Bilger</t>
  </si>
  <si>
    <t>CITS/2004/C/621</t>
  </si>
  <si>
    <t>GN Barcode</t>
  </si>
  <si>
    <t>CBS</t>
  </si>
  <si>
    <t>US Apps</t>
  </si>
  <si>
    <t>System</t>
  </si>
  <si>
    <t>Jul-2004
Sep-2004</t>
  </si>
  <si>
    <t>PD-GN BRCD2 CIC041 SAPConsoleBarcodngSys</t>
  </si>
  <si>
    <t>PDIT/9999/C/XB7</t>
  </si>
  <si>
    <t>Pole Attach DataMgt Sys LT(PADMSLT)</t>
  </si>
  <si>
    <t>IT</t>
  </si>
  <si>
    <t>PD - Pole Attach DataMgt Sys LT(PADMSLT)</t>
  </si>
  <si>
    <t>PDIT/9999/C/XF1</t>
  </si>
  <si>
    <t>Single Person Scheduling (SPS)</t>
  </si>
  <si>
    <t>PD - Single Person Scheduling (SPS)</t>
  </si>
  <si>
    <t>PDIT/9999/C/XF4</t>
  </si>
  <si>
    <t>Mapping Connect Enabler (MACE)</t>
  </si>
  <si>
    <t>PD - Mapping Connect Enabler (MACE)</t>
  </si>
  <si>
    <t>SGAD/2002/C/100</t>
  </si>
  <si>
    <t>Gadsby Gas Turbine Peakers</t>
  </si>
  <si>
    <t>Gadsby</t>
  </si>
  <si>
    <t>Generation</t>
  </si>
  <si>
    <t>Other Production</t>
  </si>
  <si>
    <t>Monthly</t>
  </si>
  <si>
    <t>Greg Messel / Susan Chao</t>
  </si>
  <si>
    <t>SCHO/2003/C/029</t>
  </si>
  <si>
    <t>U4 Reheater Partial Repl</t>
  </si>
  <si>
    <t>Cholla</t>
  </si>
  <si>
    <t>Steam Production</t>
  </si>
  <si>
    <t>Cholla 4: Reheate Partial Replacement</t>
  </si>
  <si>
    <t>SCRA/2002/C/003</t>
  </si>
  <si>
    <t>Craig 1,2: Emission Control Upgrades</t>
  </si>
  <si>
    <t>Craig</t>
  </si>
  <si>
    <t>SDVJ/2004/C/078</t>
  </si>
  <si>
    <t>U0- COAL QUALITY ANALYZER</t>
  </si>
  <si>
    <t>Dave Johnston</t>
  </si>
  <si>
    <t>DJ0 - COAL QUALITY ANALYZER</t>
  </si>
  <si>
    <t>SDVJ/2005/C/027</t>
  </si>
  <si>
    <t>U0 - REPLACE RETRO CT FILL &amp; HW BASIN</t>
  </si>
  <si>
    <t>SHTR/2004/C/108</t>
  </si>
  <si>
    <t>301 FGD Internal Recycle Piping</t>
  </si>
  <si>
    <t>Hunter</t>
  </si>
  <si>
    <t>SJIM/2004/C/058</t>
  </si>
  <si>
    <t>U4 Controls Upgrade</t>
  </si>
  <si>
    <t>Jim Bridger</t>
  </si>
  <si>
    <t>Unit 4 Controls Upgrade</t>
  </si>
  <si>
    <t>SJIM/2004/C/059</t>
  </si>
  <si>
    <t>U4 Submerged Drag Chain Conveyor</t>
  </si>
  <si>
    <t>Unit 4 SDCC Conveyor</t>
  </si>
  <si>
    <t>SJIM/2005/C/001</t>
  </si>
  <si>
    <t>U4 Replace Cooling Tower</t>
  </si>
  <si>
    <t>Replace Unit 4 Cooling Tower</t>
  </si>
  <si>
    <t>SJIM/2005/C/004</t>
  </si>
  <si>
    <t>Purchase Seed Rotor for Main Generators</t>
  </si>
  <si>
    <t>Purchase Seed Rotor for Main Generator</t>
  </si>
  <si>
    <t>SJIM/2005/C/005</t>
  </si>
  <si>
    <t>U4 Precip Upgrades</t>
  </si>
  <si>
    <t>JB  Unit 4  Precip Upgrades</t>
  </si>
  <si>
    <t>SJIM/2005/C/006</t>
  </si>
  <si>
    <t>JB Unit 4 Air Preheater Rebuild</t>
  </si>
  <si>
    <t>JB  Unit 4  Air Preheater Rebuild</t>
  </si>
  <si>
    <t>DZAF/2004/C/004</t>
  </si>
  <si>
    <t>Huntington: Replace 345-138kV 91.7 MVA XFMR</t>
  </si>
  <si>
    <t>Huntington Replace 345-138kV Transformer</t>
  </si>
  <si>
    <t>CMIN/2005/C/001</t>
  </si>
  <si>
    <t>LW Shearer</t>
  </si>
  <si>
    <t>LW</t>
  </si>
  <si>
    <t>DEER CREEK MINE-(1) LONGWALL SHEARER</t>
  </si>
  <si>
    <t>CITC/2004/C/581</t>
  </si>
  <si>
    <t>Perpetual Licenses MF, CA &amp; BMC</t>
  </si>
  <si>
    <t>CITC/2004/C/697</t>
  </si>
  <si>
    <t>Stayton Bus Facility</t>
  </si>
  <si>
    <t>Stayton Business Recovery Facility</t>
  </si>
  <si>
    <t>PDIT/9999/C/XB5</t>
  </si>
  <si>
    <t>CADOPS Infrastructure Upgrade (CIU)</t>
  </si>
  <si>
    <t>PD - CADOPS Infrastructure Upgrade (CIU)</t>
  </si>
  <si>
    <t>CMIN/2004/C/033</t>
  </si>
  <si>
    <t>MF Access Development</t>
  </si>
  <si>
    <t>MF</t>
  </si>
  <si>
    <t>DEER CREEK-ACCESS TO MILL FORK RESERVES</t>
  </si>
  <si>
    <t>DOGD/2003/C/007</t>
  </si>
  <si>
    <t>El Monte-Riverdale A&amp;B Line Rebuild to 138</t>
  </si>
  <si>
    <t>El Monte-Riverdale A&amp;B Line Rbld 138kV</t>
  </si>
  <si>
    <t>PDIT/9999/C/XF5</t>
  </si>
  <si>
    <t>EMS/Scada Phase II</t>
  </si>
  <si>
    <t>PD - EMS/SCADA Phase II</t>
  </si>
  <si>
    <t>N/A</t>
  </si>
  <si>
    <t>HLEW/2002/C/007</t>
  </si>
  <si>
    <t>Swift 1 Controls Upgrade</t>
  </si>
  <si>
    <t>Hydro Production</t>
  </si>
  <si>
    <t>Swift 1 - Controls Upgrade</t>
  </si>
  <si>
    <t>HNUQ/2004/C/008</t>
  </si>
  <si>
    <t>North Umpqua Licensing Implementation</t>
  </si>
  <si>
    <t>HROG/2004/C/003</t>
  </si>
  <si>
    <t>Replace Prospect Flumes</t>
  </si>
  <si>
    <t>SCHO/2004/C/023</t>
  </si>
  <si>
    <t>Cholla 4: Bottom Ash Area Project</t>
  </si>
  <si>
    <t>DPU Exhibit No. BSM 4.7</t>
  </si>
  <si>
    <t>Page 1 of  1</t>
  </si>
  <si>
    <t>Remove black lung insurance premium expenses for Energy West Mining</t>
  </si>
  <si>
    <t>Fuel Expense</t>
  </si>
  <si>
    <t>Annual Company Premium:</t>
  </si>
  <si>
    <t>Total Company Premium for rate case:</t>
  </si>
  <si>
    <t>This adjustment removed the black lung insurance premium expense for Energy West Mining for 2005 and 2006.</t>
  </si>
  <si>
    <t>It is shown that PacifiCorp has begun to self insure and no longer has the premium expense.</t>
  </si>
  <si>
    <t>Revised</t>
  </si>
  <si>
    <t>This adjustment removes a portion of capital additions forcasted for 2005 and 2006. It is shown that</t>
  </si>
  <si>
    <t>PacifiCorp places capital projects in-service under-budget.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</si>
</sst>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0.000%"/>
    <numFmt numFmtId="169" formatCode="_(* #,##0.0_);_(* \(#,##0.0\);_(* &quot;-&quot;??_);_(@_)"/>
    <numFmt numFmtId="170" formatCode="0.0000%"/>
    <numFmt numFmtId="171" formatCode="&quot;$&quot;#,##0"/>
    <numFmt numFmtId="172" formatCode="&quot;$&quot;#,##0.00;\(&quot;$&quot;#,##0.00\)"/>
    <numFmt numFmtId="173" formatCode="0_);\(0\)"/>
    <numFmt numFmtId="174" formatCode="#,##0.0_);\(#,##0.0\)"/>
    <numFmt numFmtId="175" formatCode="0.0"/>
    <numFmt numFmtId="176" formatCode="[$-409]dddd\,\ mmmm\ dd\,\ yyyy"/>
    <numFmt numFmtId="177" formatCode="[$-409]mmm\-yy;@"/>
    <numFmt numFmtId="178" formatCode="mmm\-yyyy"/>
    <numFmt numFmtId="179" formatCode="[$-409]mmmm\ d\,\ yyyy;@"/>
    <numFmt numFmtId="180" formatCode="[$-409]h:mm:ss\ AM/PM"/>
    <numFmt numFmtId="181" formatCode="&quot;$&quot;#,##0.00"/>
    <numFmt numFmtId="182" formatCode="_(* #,##0.0000_);_(* \(#,##0.0000\);_(* &quot;-&quot;????_);_(@_)"/>
    <numFmt numFmtId="183" formatCode="&quot;$&quot;#,##0.0"/>
    <numFmt numFmtId="184" formatCode="[$-409]mmm\-yyyy;@"/>
    <numFmt numFmtId="185" formatCode="0.00000000%"/>
    <numFmt numFmtId="186" formatCode="#,##0.00000000000_);\(#,##0.000000000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17" applyNumberFormat="1" applyAlignment="1">
      <alignment/>
    </xf>
    <xf numFmtId="170" fontId="0" fillId="0" borderId="0" xfId="0" applyNumberFormat="1" applyAlignment="1">
      <alignment/>
    </xf>
    <xf numFmtId="3" fontId="0" fillId="0" borderId="0" xfId="17" applyNumberFormat="1" applyAlignment="1">
      <alignment/>
    </xf>
    <xf numFmtId="170" fontId="0" fillId="0" borderId="0" xfId="22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0" fillId="0" borderId="1" xfId="17" applyNumberFormat="1" applyBorder="1" applyAlignment="1">
      <alignment/>
    </xf>
    <xf numFmtId="0" fontId="0" fillId="0" borderId="1" xfId="0" applyBorder="1" applyAlignment="1">
      <alignment horizontal="center"/>
    </xf>
    <xf numFmtId="170" fontId="0" fillId="0" borderId="1" xfId="22" applyNumberFormat="1" applyBorder="1" applyAlignment="1">
      <alignment/>
    </xf>
    <xf numFmtId="3" fontId="0" fillId="0" borderId="0" xfId="0" applyNumberFormat="1" applyAlignment="1">
      <alignment/>
    </xf>
    <xf numFmtId="166" fontId="3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3" fontId="0" fillId="0" borderId="9" xfId="0" applyNumberFormat="1" applyBorder="1" applyAlignment="1">
      <alignment/>
    </xf>
    <xf numFmtId="170" fontId="0" fillId="0" borderId="9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17" fontId="0" fillId="0" borderId="0" xfId="0" applyNumberFormat="1" applyBorder="1" applyAlignment="1">
      <alignment horizontal="left" indent="1"/>
    </xf>
    <xf numFmtId="171" fontId="0" fillId="0" borderId="0" xfId="0" applyNumberFormat="1" applyAlignment="1">
      <alignment/>
    </xf>
    <xf numFmtId="17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7" fontId="3" fillId="0" borderId="1" xfId="0" applyNumberFormat="1" applyFont="1" applyBorder="1" applyAlignment="1">
      <alignment/>
    </xf>
    <xf numFmtId="17" fontId="0" fillId="0" borderId="1" xfId="0" applyNumberFormat="1" applyBorder="1" applyAlignment="1">
      <alignment horizontal="left" indent="1"/>
    </xf>
    <xf numFmtId="3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171" fontId="0" fillId="0" borderId="12" xfId="0" applyNumberFormat="1" applyBorder="1" applyAlignment="1">
      <alignment/>
    </xf>
    <xf numFmtId="171" fontId="3" fillId="0" borderId="12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0" fontId="3" fillId="0" borderId="13" xfId="0" applyNumberFormat="1" applyFont="1" applyBorder="1" applyAlignment="1">
      <alignment horizontal="center"/>
    </xf>
    <xf numFmtId="17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0" fontId="0" fillId="0" borderId="12" xfId="0" applyNumberFormat="1" applyBorder="1" applyAlignment="1">
      <alignment/>
    </xf>
    <xf numFmtId="166" fontId="3" fillId="0" borderId="0" xfId="17" applyNumberFormat="1" applyFont="1" applyAlignment="1">
      <alignment/>
    </xf>
    <xf numFmtId="168" fontId="0" fillId="0" borderId="0" xfId="22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9" xfId="0" applyNumberForma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15" xfId="0" applyBorder="1" applyAlignment="1">
      <alignment/>
    </xf>
    <xf numFmtId="3" fontId="0" fillId="0" borderId="3" xfId="0" applyNumberFormat="1" applyBorder="1" applyAlignment="1">
      <alignment/>
    </xf>
    <xf numFmtId="170" fontId="0" fillId="0" borderId="15" xfId="0" applyNumberFormat="1" applyBorder="1" applyAlignment="1">
      <alignment/>
    </xf>
    <xf numFmtId="170" fontId="3" fillId="0" borderId="15" xfId="0" applyNumberFormat="1" applyFont="1" applyBorder="1" applyAlignment="1">
      <alignment horizontal="center"/>
    </xf>
    <xf numFmtId="170" fontId="3" fillId="0" borderId="11" xfId="0" applyNumberFormat="1" applyFont="1" applyBorder="1" applyAlignment="1">
      <alignment horizontal="center"/>
    </xf>
    <xf numFmtId="17" fontId="0" fillId="0" borderId="0" xfId="0" applyNumberFormat="1" applyBorder="1" applyAlignment="1">
      <alignment horizontal="left"/>
    </xf>
    <xf numFmtId="17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7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171" fontId="3" fillId="0" borderId="12" xfId="0" applyNumberFormat="1" applyFont="1" applyBorder="1" applyAlignment="1">
      <alignment horizontal="right"/>
    </xf>
    <xf numFmtId="5" fontId="0" fillId="0" borderId="0" xfId="0" applyNumberFormat="1" applyAlignment="1">
      <alignment/>
    </xf>
    <xf numFmtId="0" fontId="0" fillId="0" borderId="0" xfId="21" applyFont="1" applyFill="1" applyAlignment="1">
      <alignment vertical="top"/>
      <protection/>
    </xf>
    <xf numFmtId="0" fontId="0" fillId="0" borderId="0" xfId="21" applyFont="1" applyAlignment="1">
      <alignment horizontal="right" vertical="top"/>
      <protection/>
    </xf>
    <xf numFmtId="0" fontId="6" fillId="0" borderId="0" xfId="21" applyFont="1" applyAlignment="1">
      <alignment horizontal="centerContinuous"/>
      <protection/>
    </xf>
    <xf numFmtId="0" fontId="0" fillId="0" borderId="0" xfId="21" applyFont="1" applyAlignment="1">
      <alignment horizontal="centerContinuous"/>
      <protection/>
    </xf>
    <xf numFmtId="184" fontId="0" fillId="0" borderId="0" xfId="21" applyNumberFormat="1" applyFont="1" applyAlignment="1">
      <alignment horizontal="centerContinuous"/>
      <protection/>
    </xf>
    <xf numFmtId="164" fontId="0" fillId="0" borderId="0" xfId="15" applyNumberFormat="1" applyFont="1" applyAlignment="1">
      <alignment horizontal="centerContinuous"/>
    </xf>
    <xf numFmtId="0" fontId="0" fillId="0" borderId="0" xfId="21" applyAlignment="1">
      <alignment horizontal="centerContinuous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0" xfId="21" applyFont="1" applyAlignment="1">
      <alignment horizontal="center" vertical="center"/>
      <protection/>
    </xf>
    <xf numFmtId="184" fontId="0" fillId="0" borderId="0" xfId="21" applyNumberFormat="1" applyFont="1" applyAlignment="1">
      <alignment horizontal="center" vertical="center"/>
      <protection/>
    </xf>
    <xf numFmtId="164" fontId="0" fillId="0" borderId="0" xfId="15" applyNumberFormat="1" applyFont="1" applyAlignment="1">
      <alignment vertical="center"/>
    </xf>
    <xf numFmtId="0" fontId="0" fillId="0" borderId="0" xfId="2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184" fontId="0" fillId="0" borderId="0" xfId="21" applyNumberFormat="1" applyFont="1" applyAlignment="1">
      <alignment horizontal="left" vertical="center"/>
      <protection/>
    </xf>
    <xf numFmtId="164" fontId="0" fillId="2" borderId="16" xfId="15" applyNumberFormat="1" applyFont="1" applyFill="1" applyBorder="1" applyAlignment="1">
      <alignment horizontal="centerContinuous" vertical="center"/>
    </xf>
    <xf numFmtId="164" fontId="0" fillId="2" borderId="14" xfId="15" applyNumberFormat="1" applyFont="1" applyFill="1" applyBorder="1" applyAlignment="1">
      <alignment horizontal="centerContinuous" vertical="center"/>
    </xf>
    <xf numFmtId="164" fontId="0" fillId="2" borderId="17" xfId="15" applyNumberFormat="1" applyFont="1" applyFill="1" applyBorder="1" applyAlignment="1">
      <alignment horizontal="centerContinuous" vertical="center"/>
    </xf>
    <xf numFmtId="164" fontId="0" fillId="2" borderId="13" xfId="15" applyNumberFormat="1" applyFont="1" applyFill="1" applyBorder="1" applyAlignment="1">
      <alignment horizontal="centerContinuous" vertical="center"/>
    </xf>
    <xf numFmtId="0" fontId="3" fillId="0" borderId="1" xfId="21" applyFont="1" applyBorder="1" applyAlignment="1">
      <alignment horizontal="centerContinuous"/>
      <protection/>
    </xf>
    <xf numFmtId="0" fontId="0" fillId="2" borderId="13" xfId="21" applyFont="1" applyFill="1" applyBorder="1" applyAlignment="1">
      <alignment horizontal="center" vertical="center" wrapText="1"/>
      <protection/>
    </xf>
    <xf numFmtId="184" fontId="0" fillId="2" borderId="13" xfId="21" applyNumberFormat="1" applyFont="1" applyFill="1" applyBorder="1" applyAlignment="1">
      <alignment horizontal="center" vertical="center" wrapText="1"/>
      <protection/>
    </xf>
    <xf numFmtId="164" fontId="0" fillId="2" borderId="13" xfId="15" applyNumberFormat="1" applyFont="1" applyFill="1" applyBorder="1" applyAlignment="1">
      <alignment horizontal="center" vertical="center" wrapText="1"/>
    </xf>
    <xf numFmtId="164" fontId="0" fillId="2" borderId="11" xfId="15" applyNumberFormat="1" applyFont="1" applyFill="1" applyBorder="1" applyAlignment="1">
      <alignment horizontal="center" vertical="center" wrapText="1"/>
    </xf>
    <xf numFmtId="0" fontId="3" fillId="2" borderId="13" xfId="21" applyFont="1" applyFill="1" applyBorder="1" applyAlignment="1">
      <alignment horizontal="center" vertical="center" wrapText="1"/>
      <protection/>
    </xf>
    <xf numFmtId="0" fontId="7" fillId="0" borderId="0" xfId="21" applyFont="1" applyFill="1" applyAlignment="1">
      <alignment horizontal="center" vertical="top"/>
      <protection/>
    </xf>
    <xf numFmtId="0" fontId="7" fillId="0" borderId="0" xfId="21" applyFont="1" applyFill="1" applyAlignment="1">
      <alignment horizontal="right" vertical="top"/>
      <protection/>
    </xf>
    <xf numFmtId="0" fontId="0" fillId="0" borderId="0" xfId="21" applyFont="1" applyFill="1" applyAlignment="1">
      <alignment horizontal="left" vertical="top"/>
      <protection/>
    </xf>
    <xf numFmtId="0" fontId="0" fillId="0" borderId="0" xfId="21" applyFont="1" applyFill="1" applyAlignment="1">
      <alignment horizontal="center" vertical="top"/>
      <protection/>
    </xf>
    <xf numFmtId="184" fontId="0" fillId="0" borderId="0" xfId="21" applyNumberFormat="1" applyFont="1" applyFill="1" applyAlignment="1">
      <alignment horizontal="center" vertical="top"/>
      <protection/>
    </xf>
    <xf numFmtId="164" fontId="0" fillId="0" borderId="0" xfId="15" applyNumberFormat="1" applyFont="1" applyFill="1" applyAlignment="1">
      <alignment vertical="top"/>
    </xf>
    <xf numFmtId="41" fontId="0" fillId="0" borderId="0" xfId="21" applyNumberFormat="1" applyFont="1" applyFill="1" applyAlignment="1">
      <alignment horizontal="left" vertical="top"/>
      <protection/>
    </xf>
    <xf numFmtId="9" fontId="0" fillId="0" borderId="0" xfId="21" applyNumberFormat="1" applyFont="1" applyFill="1" applyAlignment="1">
      <alignment vertical="top"/>
      <protection/>
    </xf>
    <xf numFmtId="0" fontId="7" fillId="0" borderId="0" xfId="21" applyFont="1" applyFill="1" applyAlignment="1">
      <alignment vertical="top"/>
      <protection/>
    </xf>
    <xf numFmtId="184" fontId="0" fillId="0" borderId="0" xfId="21" applyNumberFormat="1" applyFont="1" applyFill="1" applyAlignment="1">
      <alignment horizontal="center" vertical="top" wrapText="1"/>
      <protection/>
    </xf>
    <xf numFmtId="0" fontId="0" fillId="0" borderId="0" xfId="21" applyFont="1" applyFill="1" applyAlignment="1">
      <alignment horizontal="right" vertical="top"/>
      <protection/>
    </xf>
    <xf numFmtId="164" fontId="0" fillId="0" borderId="0" xfId="21" applyNumberFormat="1" applyFont="1" applyFill="1" applyAlignment="1">
      <alignment horizontal="center" vertical="top"/>
      <protection/>
    </xf>
    <xf numFmtId="164" fontId="0" fillId="0" borderId="0" xfId="21" applyNumberFormat="1" applyFont="1" applyFill="1" applyAlignment="1">
      <alignment horizontal="left" vertical="top"/>
      <protection/>
    </xf>
    <xf numFmtId="9" fontId="0" fillId="0" borderId="0" xfId="21" applyNumberFormat="1" applyFont="1" applyFill="1" applyAlignment="1">
      <alignment horizontal="right" vertical="top"/>
      <protection/>
    </xf>
    <xf numFmtId="164" fontId="0" fillId="0" borderId="18" xfId="21" applyNumberFormat="1" applyFont="1" applyFill="1" applyBorder="1" applyAlignment="1">
      <alignment horizontal="left" vertical="top"/>
      <protection/>
    </xf>
    <xf numFmtId="168" fontId="3" fillId="0" borderId="19" xfId="21" applyNumberFormat="1" applyFont="1" applyFill="1" applyBorder="1" applyAlignment="1">
      <alignment horizontal="right" vertical="top"/>
      <protection/>
    </xf>
    <xf numFmtId="0" fontId="0" fillId="0" borderId="9" xfId="21" applyFont="1" applyFill="1" applyBorder="1" applyAlignment="1">
      <alignment horizontal="center" vertical="top"/>
      <protection/>
    </xf>
    <xf numFmtId="0" fontId="0" fillId="0" borderId="9" xfId="21" applyFont="1" applyFill="1" applyBorder="1" applyAlignment="1">
      <alignment horizontal="right" vertical="top"/>
      <protection/>
    </xf>
    <xf numFmtId="0" fontId="0" fillId="0" borderId="9" xfId="21" applyFont="1" applyFill="1" applyBorder="1" applyAlignment="1">
      <alignment horizontal="left" vertical="top"/>
      <protection/>
    </xf>
    <xf numFmtId="184" fontId="0" fillId="0" borderId="9" xfId="21" applyNumberFormat="1" applyFont="1" applyFill="1" applyBorder="1" applyAlignment="1">
      <alignment horizontal="center" vertical="top" wrapText="1"/>
      <protection/>
    </xf>
    <xf numFmtId="164" fontId="0" fillId="0" borderId="9" xfId="15" applyNumberFormat="1" applyFont="1" applyFill="1" applyBorder="1" applyAlignment="1">
      <alignment vertical="top"/>
    </xf>
    <xf numFmtId="0" fontId="0" fillId="0" borderId="9" xfId="21" applyFont="1" applyFill="1" applyBorder="1" applyAlignment="1">
      <alignment vertical="top"/>
      <protection/>
    </xf>
    <xf numFmtId="164" fontId="0" fillId="0" borderId="9" xfId="21" applyNumberFormat="1" applyFont="1" applyFill="1" applyBorder="1" applyAlignment="1">
      <alignment horizontal="left" vertical="top"/>
      <protection/>
    </xf>
    <xf numFmtId="41" fontId="0" fillId="0" borderId="9" xfId="21" applyNumberFormat="1" applyFont="1" applyFill="1" applyBorder="1" applyAlignment="1">
      <alignment horizontal="left" vertical="top"/>
      <protection/>
    </xf>
    <xf numFmtId="10" fontId="0" fillId="0" borderId="9" xfId="21" applyNumberFormat="1" applyFont="1" applyFill="1" applyBorder="1" applyAlignment="1">
      <alignment horizontal="right" vertical="top"/>
      <protection/>
    </xf>
    <xf numFmtId="0" fontId="0" fillId="0" borderId="0" xfId="21" applyFill="1" applyAlignment="1">
      <alignment vertical="top"/>
      <protection/>
    </xf>
    <xf numFmtId="0" fontId="0" fillId="0" borderId="0" xfId="21" applyFont="1" applyAlignment="1">
      <alignment vertical="top"/>
      <protection/>
    </xf>
    <xf numFmtId="0" fontId="0" fillId="0" borderId="0" xfId="21" applyFont="1" applyAlignment="1">
      <alignment horizontal="center" vertical="top"/>
      <protection/>
    </xf>
    <xf numFmtId="184" fontId="0" fillId="0" borderId="0" xfId="21" applyNumberFormat="1" applyFont="1" applyAlignment="1">
      <alignment horizontal="center" vertical="top"/>
      <protection/>
    </xf>
    <xf numFmtId="164" fontId="0" fillId="0" borderId="0" xfId="15" applyNumberFormat="1" applyFont="1" applyAlignment="1">
      <alignment vertical="top"/>
    </xf>
    <xf numFmtId="0" fontId="0" fillId="0" borderId="0" xfId="21" applyAlignment="1">
      <alignment vertical="top"/>
      <protection/>
    </xf>
    <xf numFmtId="41" fontId="0" fillId="0" borderId="0" xfId="21" applyNumberFormat="1" applyFont="1" applyAlignment="1">
      <alignment vertical="top"/>
      <protection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jor Plant Additions Adj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ateBaseAltern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acificCorpRateADJ1BS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SLREG1\ARCHIVE\2000\Utah%20Rate%20Case%20-%20Sep%2000\Copy%20of%20Models%20Filed\Semi%20Annual%20Report\Utah%20Sep%202000%20RAM%20mid-year%20sem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REGULATN\ER\WA601rc\Copy%20of%20Models%20as%20Filed\Ram%20Dec%201998%20-%20WA%20Rate%20CaseRevis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cfil01\DATA\SLREG1\ARCHIVE\1999\Semi%20Dec%201999\Models%20(Ram%20&amp;%20Jam)\Copy%20of%20Models%20as%20Filed\Utah%20RAM%20Dec%20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3"/>
      <sheetName val="RateBaseADJA"/>
      <sheetName val="RateBaseADJB"/>
      <sheetName val="RateBaseADJC"/>
      <sheetName val="ADJ4"/>
      <sheetName val="DeprecADJ"/>
      <sheetName val="CapAdds"/>
      <sheetName val="CapAdds2"/>
      <sheetName val="CapAddDeprc"/>
      <sheetName val="CapDepr2"/>
    </sheetNames>
    <sheetDataSet>
      <sheetData sheetId="7">
        <row r="6">
          <cell r="F6">
            <v>0.419081</v>
          </cell>
        </row>
        <row r="7">
          <cell r="F7">
            <v>0.408395</v>
          </cell>
        </row>
        <row r="9">
          <cell r="F9">
            <v>0.419081</v>
          </cell>
        </row>
        <row r="13">
          <cell r="F13">
            <v>0.423923</v>
          </cell>
        </row>
        <row r="32">
          <cell r="F32">
            <v>0.416087</v>
          </cell>
        </row>
        <row r="34">
          <cell r="F34">
            <v>0.411668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M 4.1"/>
      <sheetName val="BSM 4.11"/>
      <sheetName val="BSM 4.12"/>
      <sheetName val="BSM 4.13"/>
      <sheetName val="BSM 4.2"/>
      <sheetName val="BSM 4.3"/>
      <sheetName val="BSM 4.31"/>
      <sheetName val="BSM 4.32"/>
      <sheetName val="BSM 4.33"/>
      <sheetName val="BSM 4.34"/>
      <sheetName val="BSM 4.35"/>
      <sheetName val="BSM 4.36"/>
      <sheetName val="BSM 4.4"/>
      <sheetName val="BSM 4.5"/>
      <sheetName val="BSM 4.6"/>
      <sheetName val="BSM 4.61"/>
      <sheetName val="BSM 4.7"/>
      <sheetName val="BSM 4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10"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Factors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10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4">
          <cell r="AP14">
            <v>1</v>
          </cell>
        </row>
        <row r="15">
          <cell r="AK15" t="str">
            <v>WASHINGTON</v>
          </cell>
          <cell r="AL15">
            <v>3</v>
          </cell>
        </row>
      </sheetData>
      <sheetData sheetId="13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</v>
          </cell>
        </row>
        <row r="4">
          <cell r="B4" t="str">
            <v>SG</v>
          </cell>
          <cell r="E4">
            <v>0.9999999999999999</v>
          </cell>
          <cell r="F4">
            <v>0</v>
          </cell>
          <cell r="G4">
            <v>0.3508276213267629</v>
          </cell>
          <cell r="H4">
            <v>0.09694405078059874</v>
          </cell>
          <cell r="I4">
            <v>0</v>
          </cell>
          <cell r="J4">
            <v>0.1267687783326452</v>
          </cell>
          <cell r="K4">
            <v>0.3630371348094754</v>
          </cell>
          <cell r="L4">
            <v>0.04451227062460699</v>
          </cell>
          <cell r="M4">
            <v>0.01604257205564008</v>
          </cell>
          <cell r="N4">
            <v>0.0018675720702706947</v>
          </cell>
          <cell r="O4">
            <v>0</v>
          </cell>
          <cell r="P4">
            <v>0</v>
          </cell>
          <cell r="S4" t="str">
            <v>SG</v>
          </cell>
          <cell r="V4">
            <v>0.9999999999999999</v>
          </cell>
          <cell r="W4">
            <v>0.022458211140863396</v>
          </cell>
          <cell r="X4">
            <v>0.3370510004453894</v>
          </cell>
          <cell r="Y4">
            <v>0.09313698173839446</v>
          </cell>
          <cell r="Z4">
            <v>0.016809430292650182</v>
          </cell>
          <cell r="AA4">
            <v>0.12179157728178706</v>
          </cell>
          <cell r="AB4">
            <v>0.3487813850235344</v>
          </cell>
          <cell r="AC4">
            <v>0.04276445062166158</v>
          </cell>
          <cell r="AD4">
            <v>0.015412729858099435</v>
          </cell>
          <cell r="AE4">
            <v>0.0017942335976200712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0.9999999999999999</v>
          </cell>
          <cell r="F5">
            <v>0</v>
          </cell>
          <cell r="G5">
            <v>0.3508276213267629</v>
          </cell>
          <cell r="H5">
            <v>0.09694405078059874</v>
          </cell>
          <cell r="I5">
            <v>0</v>
          </cell>
          <cell r="J5">
            <v>0.1267687783326452</v>
          </cell>
          <cell r="K5">
            <v>0.3630371348094754</v>
          </cell>
          <cell r="L5">
            <v>0.04451227062460699</v>
          </cell>
          <cell r="M5">
            <v>0.01604257205564008</v>
          </cell>
          <cell r="N5">
            <v>0.0018675720702706947</v>
          </cell>
          <cell r="O5">
            <v>0</v>
          </cell>
          <cell r="P5">
            <v>0</v>
          </cell>
          <cell r="S5" t="str">
            <v>SG-P</v>
          </cell>
          <cell r="V5">
            <v>0.9999999999999999</v>
          </cell>
          <cell r="W5">
            <v>0.022458211140863396</v>
          </cell>
          <cell r="X5">
            <v>0.3370510004453894</v>
          </cell>
          <cell r="Y5">
            <v>0.09313698173839446</v>
          </cell>
          <cell r="Z5">
            <v>0.016809430292650182</v>
          </cell>
          <cell r="AA5">
            <v>0.12179157728178706</v>
          </cell>
          <cell r="AB5">
            <v>0.3487813850235344</v>
          </cell>
          <cell r="AC5">
            <v>0.04276445062166158</v>
          </cell>
          <cell r="AD5">
            <v>0.015412729858099435</v>
          </cell>
          <cell r="AE5">
            <v>0.0017942335976200712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0.9999999999999999</v>
          </cell>
          <cell r="F6">
            <v>0</v>
          </cell>
          <cell r="G6">
            <v>0.3508276213267629</v>
          </cell>
          <cell r="H6">
            <v>0.09694405078059874</v>
          </cell>
          <cell r="I6">
            <v>0</v>
          </cell>
          <cell r="J6">
            <v>0.1267687783326452</v>
          </cell>
          <cell r="K6">
            <v>0.3630371348094754</v>
          </cell>
          <cell r="L6">
            <v>0.04451227062460699</v>
          </cell>
          <cell r="M6">
            <v>0.01604257205564008</v>
          </cell>
          <cell r="N6">
            <v>0.0018675720702706947</v>
          </cell>
          <cell r="O6">
            <v>0</v>
          </cell>
          <cell r="P6">
            <v>0</v>
          </cell>
          <cell r="S6" t="str">
            <v>SG-U</v>
          </cell>
          <cell r="V6">
            <v>0.9999999999999999</v>
          </cell>
          <cell r="W6">
            <v>0.022458211140863396</v>
          </cell>
          <cell r="X6">
            <v>0.3370510004453894</v>
          </cell>
          <cell r="Y6">
            <v>0.09313698173839446</v>
          </cell>
          <cell r="Z6">
            <v>0.016809430292650182</v>
          </cell>
          <cell r="AA6">
            <v>0.12179157728178706</v>
          </cell>
          <cell r="AB6">
            <v>0.3487813850235344</v>
          </cell>
          <cell r="AC6">
            <v>0.04276445062166158</v>
          </cell>
          <cell r="AD6">
            <v>0.015412729858099435</v>
          </cell>
          <cell r="AE6">
            <v>0.0017942335976200712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0</v>
          </cell>
          <cell r="G7">
            <v>0.6106230136765559</v>
          </cell>
          <cell r="H7">
            <v>0.1687332035653103</v>
          </cell>
          <cell r="I7">
            <v>0</v>
          </cell>
          <cell r="J7">
            <v>0.2206437827581338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</v>
          </cell>
          <cell r="W7">
            <v>0.03798446928241208</v>
          </cell>
          <cell r="X7">
            <v>0.5700678158524054</v>
          </cell>
          <cell r="Y7">
            <v>0.15752629627128048</v>
          </cell>
          <cell r="Z7">
            <v>0.028430460672099245</v>
          </cell>
          <cell r="AA7">
            <v>0.20599095792180291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0.9999999999999999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0.8532823747520192</v>
          </cell>
          <cell r="L8">
            <v>0.1046216277684711</v>
          </cell>
          <cell r="M8">
            <v>0.03770645663549256</v>
          </cell>
          <cell r="N8">
            <v>0.004389540844017069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0.85328194887156</v>
          </cell>
          <cell r="AC8">
            <v>0.10462179272099277</v>
          </cell>
          <cell r="AD8">
            <v>0.03770672614842264</v>
          </cell>
          <cell r="AE8">
            <v>0.004389532259024603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0.9999999999999999</v>
          </cell>
          <cell r="F9">
            <v>0</v>
          </cell>
          <cell r="G9">
            <v>0.3536375902340982</v>
          </cell>
          <cell r="H9">
            <v>0.0988574684939697</v>
          </cell>
          <cell r="I9">
            <v>0</v>
          </cell>
          <cell r="J9">
            <v>0.12231266206771377</v>
          </cell>
          <cell r="K9">
            <v>0.36390182316585723</v>
          </cell>
          <cell r="L9">
            <v>0.04406106491249844</v>
          </cell>
          <cell r="M9">
            <v>0.015340964445529893</v>
          </cell>
          <cell r="N9">
            <v>0.001888426680332737</v>
          </cell>
          <cell r="O9">
            <v>0</v>
          </cell>
          <cell r="P9">
            <v>0</v>
          </cell>
          <cell r="S9" t="str">
            <v>SC</v>
          </cell>
          <cell r="V9">
            <v>1</v>
          </cell>
          <cell r="W9">
            <v>0.022736771927125397</v>
          </cell>
          <cell r="X9">
            <v>0.3397322973960537</v>
          </cell>
          <cell r="Y9">
            <v>0.09497031937125787</v>
          </cell>
          <cell r="Z9">
            <v>0.01658397117837866</v>
          </cell>
          <cell r="AA9">
            <v>0.11750323730399886</v>
          </cell>
          <cell r="AB9">
            <v>0.349592933061528</v>
          </cell>
          <cell r="AC9">
            <v>0.04232855109811916</v>
          </cell>
          <cell r="AD9">
            <v>0.014737746323576542</v>
          </cell>
          <cell r="AE9">
            <v>0.0018141723399617937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0</v>
          </cell>
          <cell r="G10">
            <v>0.34239771460475693</v>
          </cell>
          <cell r="H10">
            <v>0.09120379764048585</v>
          </cell>
          <cell r="I10">
            <v>0</v>
          </cell>
          <cell r="J10">
            <v>0.14013712712743945</v>
          </cell>
          <cell r="K10">
            <v>0.3604430697403299</v>
          </cell>
          <cell r="L10">
            <v>0.04586588776093265</v>
          </cell>
          <cell r="M10">
            <v>0.018147394885970638</v>
          </cell>
          <cell r="N10">
            <v>0.001805008240084567</v>
          </cell>
          <cell r="O10">
            <v>0</v>
          </cell>
          <cell r="P10">
            <v>0</v>
          </cell>
          <cell r="S10" t="str">
            <v>SE</v>
          </cell>
          <cell r="V10">
            <v>1.0000000000000002</v>
          </cell>
          <cell r="W10">
            <v>0.021622528782077387</v>
          </cell>
          <cell r="X10">
            <v>0.3290071095933965</v>
          </cell>
          <cell r="Y10">
            <v>0.08763696883980429</v>
          </cell>
          <cell r="Z10">
            <v>0.017485807635464756</v>
          </cell>
          <cell r="AA10">
            <v>0.13465659721515166</v>
          </cell>
          <cell r="AB10">
            <v>0.34634674090955353</v>
          </cell>
          <cell r="AC10">
            <v>0.04407214919228886</v>
          </cell>
          <cell r="AD10">
            <v>0.017437680461668114</v>
          </cell>
          <cell r="AE10">
            <v>0.001734417370594904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0</v>
          </cell>
          <cell r="G11">
            <v>0.34239771460475693</v>
          </cell>
          <cell r="H11">
            <v>0.09120379764048585</v>
          </cell>
          <cell r="I11">
            <v>0</v>
          </cell>
          <cell r="J11">
            <v>0.14013712712743945</v>
          </cell>
          <cell r="K11">
            <v>0.3604430697403299</v>
          </cell>
          <cell r="L11">
            <v>0.04586588776093265</v>
          </cell>
          <cell r="M11">
            <v>0.018147394885970638</v>
          </cell>
          <cell r="N11">
            <v>0.001805008240084567</v>
          </cell>
          <cell r="O11">
            <v>0</v>
          </cell>
          <cell r="P11">
            <v>0</v>
          </cell>
          <cell r="S11" t="str">
            <v>SE-P</v>
          </cell>
          <cell r="V11">
            <v>1.0000000000000002</v>
          </cell>
          <cell r="W11">
            <v>0.021622528782077387</v>
          </cell>
          <cell r="X11">
            <v>0.3290071095933965</v>
          </cell>
          <cell r="Y11">
            <v>0.08763696883980429</v>
          </cell>
          <cell r="Z11">
            <v>0.017485807635464756</v>
          </cell>
          <cell r="AA11">
            <v>0.13465659721515166</v>
          </cell>
          <cell r="AB11">
            <v>0.34634674090955353</v>
          </cell>
          <cell r="AC11">
            <v>0.04407214919228886</v>
          </cell>
          <cell r="AD11">
            <v>0.017437680461668114</v>
          </cell>
          <cell r="AE11">
            <v>0.001734417370594904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0</v>
          </cell>
          <cell r="G12">
            <v>0.34239771460475693</v>
          </cell>
          <cell r="H12">
            <v>0.09120379764048585</v>
          </cell>
          <cell r="I12">
            <v>0</v>
          </cell>
          <cell r="J12">
            <v>0.14013712712743945</v>
          </cell>
          <cell r="K12">
            <v>0.3604430697403299</v>
          </cell>
          <cell r="L12">
            <v>0.04586588776093265</v>
          </cell>
          <cell r="M12">
            <v>0.018147394885970638</v>
          </cell>
          <cell r="N12">
            <v>0.001805008240084567</v>
          </cell>
          <cell r="O12">
            <v>0</v>
          </cell>
          <cell r="P12">
            <v>0</v>
          </cell>
          <cell r="S12" t="str">
            <v>SE-U</v>
          </cell>
          <cell r="V12">
            <v>1.0000000000000002</v>
          </cell>
          <cell r="W12">
            <v>0.021622528782077387</v>
          </cell>
          <cell r="X12">
            <v>0.3290071095933965</v>
          </cell>
          <cell r="Y12">
            <v>0.08763696883980429</v>
          </cell>
          <cell r="Z12">
            <v>0.017485807635464756</v>
          </cell>
          <cell r="AA12">
            <v>0.13465659721515166</v>
          </cell>
          <cell r="AB12">
            <v>0.34634674090955353</v>
          </cell>
          <cell r="AC12">
            <v>0.04407214919228886</v>
          </cell>
          <cell r="AD12">
            <v>0.017437680461668114</v>
          </cell>
          <cell r="AE12">
            <v>0.001734417370594904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0</v>
          </cell>
          <cell r="G13">
            <v>0.5967834325732877</v>
          </cell>
          <cell r="H13">
            <v>0.15896401493928805</v>
          </cell>
          <cell r="I13">
            <v>0</v>
          </cell>
          <cell r="J13">
            <v>0.24425255248742425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1.0000000000000002</v>
          </cell>
          <cell r="W13">
            <v>0.03662296533451988</v>
          </cell>
          <cell r="X13">
            <v>0.5572528583907804</v>
          </cell>
          <cell r="Y13">
            <v>0.14843433458638208</v>
          </cell>
          <cell r="Z13">
            <v>0.02961643077615013</v>
          </cell>
          <cell r="AA13">
            <v>0.22807341091216754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0.845591702728756</v>
          </cell>
          <cell r="L14">
            <v>0.10760038792498812</v>
          </cell>
          <cell r="M14">
            <v>0.04257339876939253</v>
          </cell>
          <cell r="N14">
            <v>0.004234510576863413</v>
          </cell>
          <cell r="O14">
            <v>0</v>
          </cell>
          <cell r="P14">
            <v>0</v>
          </cell>
          <cell r="S14" t="str">
            <v>DEU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0.845591702728756</v>
          </cell>
          <cell r="AC14">
            <v>0.10760038792498812</v>
          </cell>
          <cell r="AD14">
            <v>0.04257339876939253</v>
          </cell>
          <cell r="AE14">
            <v>0.004234510576863413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</v>
          </cell>
          <cell r="F15">
            <v>0</v>
          </cell>
          <cell r="G15">
            <v>0.3335344419349226</v>
          </cell>
          <cell r="H15">
            <v>0.08676402457070043</v>
          </cell>
          <cell r="I15">
            <v>0</v>
          </cell>
          <cell r="J15">
            <v>0.11006143148095635</v>
          </cell>
          <cell r="K15">
            <v>0.3976108833550338</v>
          </cell>
          <cell r="L15">
            <v>0.05202870766731703</v>
          </cell>
          <cell r="M15">
            <v>0.0186027893354191</v>
          </cell>
          <cell r="N15">
            <v>0.0013977216556503183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0.9999999999999999</v>
          </cell>
          <cell r="W15">
            <v>0.028381458379249377</v>
          </cell>
          <cell r="X15">
            <v>0.3200095149555962</v>
          </cell>
          <cell r="Y15">
            <v>0.08329835013578153</v>
          </cell>
          <cell r="Z15">
            <v>0.011387504279758204</v>
          </cell>
          <cell r="AA15">
            <v>0.10575392030715786</v>
          </cell>
          <cell r="AB15">
            <v>0.38211986314288027</v>
          </cell>
          <cell r="AC15">
            <v>0.049885822057145764</v>
          </cell>
          <cell r="AD15">
            <v>0.017826485825883347</v>
          </cell>
          <cell r="AE15">
            <v>0.0013370809165474365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</v>
          </cell>
          <cell r="F16">
            <v>0</v>
          </cell>
          <cell r="G16">
            <v>0.3335344419349226</v>
          </cell>
          <cell r="H16">
            <v>0.08676402457070043</v>
          </cell>
          <cell r="I16">
            <v>0</v>
          </cell>
          <cell r="J16">
            <v>0.11006143148095635</v>
          </cell>
          <cell r="K16">
            <v>0.3976108833550338</v>
          </cell>
          <cell r="L16">
            <v>0.05202870766731703</v>
          </cell>
          <cell r="M16">
            <v>0.0186027893354191</v>
          </cell>
          <cell r="N16">
            <v>0.0013977216556503183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0.9999999999999999</v>
          </cell>
          <cell r="W16">
            <v>0.028381458379249377</v>
          </cell>
          <cell r="X16">
            <v>0.3200095149555962</v>
          </cell>
          <cell r="Y16">
            <v>0.08329835013578153</v>
          </cell>
          <cell r="Z16">
            <v>0.011387504279758204</v>
          </cell>
          <cell r="AA16">
            <v>0.10575392030715786</v>
          </cell>
          <cell r="AB16">
            <v>0.38211986314288027</v>
          </cell>
          <cell r="AC16">
            <v>0.049885822057145764</v>
          </cell>
          <cell r="AD16">
            <v>0.017826485825883347</v>
          </cell>
          <cell r="AE16">
            <v>0.0013370809165474365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</v>
          </cell>
          <cell r="F17">
            <v>0</v>
          </cell>
          <cell r="G17">
            <v>0.3335344419349226</v>
          </cell>
          <cell r="H17">
            <v>0.08676402457070043</v>
          </cell>
          <cell r="I17">
            <v>0</v>
          </cell>
          <cell r="J17">
            <v>0.11006143148095635</v>
          </cell>
          <cell r="K17">
            <v>0.3976108833550338</v>
          </cell>
          <cell r="L17">
            <v>0.05202870766731703</v>
          </cell>
          <cell r="M17">
            <v>0.0186027893354191</v>
          </cell>
          <cell r="N17">
            <v>0.0013977216556503183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0.9999999999999999</v>
          </cell>
          <cell r="W17">
            <v>0.028381458379249377</v>
          </cell>
          <cell r="X17">
            <v>0.3200095149555962</v>
          </cell>
          <cell r="Y17">
            <v>0.08329835013578153</v>
          </cell>
          <cell r="Z17">
            <v>0.011387504279758204</v>
          </cell>
          <cell r="AA17">
            <v>0.10575392030715786</v>
          </cell>
          <cell r="AB17">
            <v>0.38211986314288027</v>
          </cell>
          <cell r="AC17">
            <v>0.049885822057145764</v>
          </cell>
          <cell r="AD17">
            <v>0.017826485825883347</v>
          </cell>
          <cell r="AE17">
            <v>0.0013370809165474365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</v>
          </cell>
          <cell r="F20">
            <v>0</v>
          </cell>
          <cell r="G20">
            <v>0.33353444193492265</v>
          </cell>
          <cell r="H20">
            <v>0.08676402457070044</v>
          </cell>
          <cell r="I20">
            <v>0</v>
          </cell>
          <cell r="J20">
            <v>0.11006143148095636</v>
          </cell>
          <cell r="K20">
            <v>0.3976108833550338</v>
          </cell>
          <cell r="L20">
            <v>0.052028707667317035</v>
          </cell>
          <cell r="M20">
            <v>0.018602789335419104</v>
          </cell>
          <cell r="N20">
            <v>0.001397721655650318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0.9999999999999999</v>
          </cell>
          <cell r="W20">
            <v>0.028381458379249377</v>
          </cell>
          <cell r="X20">
            <v>0.3200095149555962</v>
          </cell>
          <cell r="Y20">
            <v>0.08329835013578152</v>
          </cell>
          <cell r="Z20">
            <v>0.011387504279758206</v>
          </cell>
          <cell r="AA20">
            <v>0.1057539203071579</v>
          </cell>
          <cell r="AB20">
            <v>0.38211986314288027</v>
          </cell>
          <cell r="AC20">
            <v>0.04988582205714577</v>
          </cell>
          <cell r="AD20">
            <v>0.017826485825883347</v>
          </cell>
          <cell r="AE20">
            <v>0.0013370809165474363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0.9999999999999996</v>
          </cell>
          <cell r="F23">
            <v>0</v>
          </cell>
          <cell r="G23">
            <v>0.3397234556004271</v>
          </cell>
          <cell r="H23">
            <v>0.08665834960054408</v>
          </cell>
          <cell r="I23">
            <v>0</v>
          </cell>
          <cell r="J23">
            <v>0.10942778357153662</v>
          </cell>
          <cell r="K23">
            <v>0.39468501328699757</v>
          </cell>
          <cell r="L23">
            <v>0.049777111608450844</v>
          </cell>
          <cell r="M23">
            <v>0.01839063736250812</v>
          </cell>
          <cell r="N23">
            <v>0.0013376489695351634</v>
          </cell>
          <cell r="O23">
            <v>0</v>
          </cell>
          <cell r="P23">
            <v>0</v>
          </cell>
          <cell r="S23" t="str">
            <v>SNP</v>
          </cell>
          <cell r="V23">
            <v>1</v>
          </cell>
          <cell r="W23">
            <v>0.029070740076263393</v>
          </cell>
          <cell r="X23">
            <v>0.324144962518426</v>
          </cell>
          <cell r="Y23">
            <v>0.0827821579243592</v>
          </cell>
          <cell r="Z23">
            <v>0.011188785030838313</v>
          </cell>
          <cell r="AA23">
            <v>0.10455351658922471</v>
          </cell>
          <cell r="AB23">
            <v>0.38142535766988117</v>
          </cell>
          <cell r="AC23">
            <v>0.04789624763956312</v>
          </cell>
          <cell r="AD23">
            <v>0.01765694249302071</v>
          </cell>
          <cell r="AE23">
            <v>0.0012812900584234762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0</v>
          </cell>
          <cell r="G32">
            <v>0.6836275512476659</v>
          </cell>
          <cell r="H32">
            <v>0.14532373715039246</v>
          </cell>
          <cell r="I32">
            <v>0</v>
          </cell>
          <cell r="J32">
            <v>0.17104871160194157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1.0000000000000002</v>
          </cell>
          <cell r="W32">
            <v>0.08080984484837529</v>
          </cell>
          <cell r="X32">
            <v>0.6225039206017049</v>
          </cell>
          <cell r="Y32">
            <v>0.13348927244014278</v>
          </cell>
          <cell r="Z32">
            <v>0.006399879963900905</v>
          </cell>
          <cell r="AA32">
            <v>0.15679708214587634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0.9999999999999998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0.8517862956192503</v>
          </cell>
          <cell r="L33">
            <v>0.10789744734256068</v>
          </cell>
          <cell r="M33">
            <v>0.04031625703818876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1.0000000000000002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0.8545708575167721</v>
          </cell>
          <cell r="AC33">
            <v>0.1061490205091521</v>
          </cell>
          <cell r="AD33">
            <v>0.03928012197407597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0.9999999999999999</v>
          </cell>
          <cell r="F34">
            <v>0</v>
          </cell>
          <cell r="G34">
            <v>0.3814928816148208</v>
          </cell>
          <cell r="H34">
            <v>0.08109674800460624</v>
          </cell>
          <cell r="I34">
            <v>0</v>
          </cell>
          <cell r="J34">
            <v>0.09545236403423832</v>
          </cell>
          <cell r="K34">
            <v>0.37645377304501354</v>
          </cell>
          <cell r="L34">
            <v>0.04768614071737675</v>
          </cell>
          <cell r="M34">
            <v>0.01781809258394429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0.04663358891828725</v>
          </cell>
          <cell r="X34">
            <v>0.3592333581116346</v>
          </cell>
          <cell r="Y34">
            <v>0.07703373107144416</v>
          </cell>
          <cell r="Z34">
            <v>0.0036932303474028795</v>
          </cell>
          <cell r="AA34">
            <v>0.09048415680165392</v>
          </cell>
          <cell r="AB34">
            <v>0.3614167604415986</v>
          </cell>
          <cell r="AC34">
            <v>0.04489274912550317</v>
          </cell>
          <cell r="AD34">
            <v>0.016612425182475594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0</v>
          </cell>
          <cell r="G38">
            <v>0.342397714604757</v>
          </cell>
          <cell r="H38">
            <v>0.09120379764048585</v>
          </cell>
          <cell r="I38">
            <v>0</v>
          </cell>
          <cell r="J38">
            <v>0.14013712712743948</v>
          </cell>
          <cell r="K38">
            <v>0.3604430697403299</v>
          </cell>
          <cell r="L38">
            <v>0.045865887760932665</v>
          </cell>
          <cell r="M38">
            <v>0.018147394885970638</v>
          </cell>
          <cell r="N38">
            <v>0.0018050082400845665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0.02162252878207739</v>
          </cell>
          <cell r="X38">
            <v>0.3290071095933965</v>
          </cell>
          <cell r="Y38">
            <v>0.08763696883980429</v>
          </cell>
          <cell r="Z38">
            <v>0.01748580763546476</v>
          </cell>
          <cell r="AA38">
            <v>0.13465659721515166</v>
          </cell>
          <cell r="AB38">
            <v>0.3463467409095535</v>
          </cell>
          <cell r="AC38">
            <v>0.044072149192288856</v>
          </cell>
          <cell r="AD38">
            <v>0.017437680461668117</v>
          </cell>
          <cell r="AE38">
            <v>0.0017344173705949044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0</v>
          </cell>
          <cell r="G47">
            <v>0.3473065754128408</v>
          </cell>
          <cell r="H47">
            <v>0.08411663887546494</v>
          </cell>
          <cell r="I47">
            <v>0</v>
          </cell>
          <cell r="J47">
            <v>0.07676757122311764</v>
          </cell>
          <cell r="K47">
            <v>0.4441034035877498</v>
          </cell>
          <cell r="L47">
            <v>0.03845634749596193</v>
          </cell>
          <cell r="M47">
            <v>0.009249463404864839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0.9999999999999999</v>
          </cell>
          <cell r="W47">
            <v>0.028382689399591928</v>
          </cell>
          <cell r="X47">
            <v>0.329148560578918</v>
          </cell>
          <cell r="Y47">
            <v>0.0797188206807912</v>
          </cell>
          <cell r="Z47">
            <v>0.023899691987338403</v>
          </cell>
          <cell r="AA47">
            <v>0.07275397978628226</v>
          </cell>
          <cell r="AB47">
            <v>0.42088462006614125</v>
          </cell>
          <cell r="AC47">
            <v>0.03644575806942973</v>
          </cell>
          <cell r="AD47">
            <v>0.00876587943150724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0.6834176953116634</v>
          </cell>
          <cell r="H48">
            <v>0.1655217711017984</v>
          </cell>
          <cell r="I48">
            <v>0</v>
          </cell>
          <cell r="J48">
            <v>0.15106053358653826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1.0000000000000002</v>
          </cell>
          <cell r="W48">
            <v>0.05316068636315628</v>
          </cell>
          <cell r="X48">
            <v>0.6164942000200933</v>
          </cell>
          <cell r="Y48">
            <v>0.14931309587290792</v>
          </cell>
          <cell r="Z48">
            <v>0.04476404656470655</v>
          </cell>
          <cell r="AA48">
            <v>0.13626797117913605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0.9029993552470643</v>
          </cell>
          <cell r="L49">
            <v>0.07819362948689765</v>
          </cell>
          <cell r="M49">
            <v>0.018807015266038046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0.9029993552470643</v>
          </cell>
          <cell r="AC49">
            <v>0.07819362948689765</v>
          </cell>
          <cell r="AD49">
            <v>0.018807015266038046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1.0000000000000022</v>
          </cell>
          <cell r="F53">
            <v>0</v>
          </cell>
          <cell r="G53">
            <v>0.3816896906085675</v>
          </cell>
          <cell r="H53">
            <v>0.08595737602445648</v>
          </cell>
          <cell r="I53">
            <v>0</v>
          </cell>
          <cell r="J53">
            <v>0.08775006893611739</v>
          </cell>
          <cell r="K53">
            <v>0.3607355981635123</v>
          </cell>
          <cell r="L53">
            <v>0.051975161827008586</v>
          </cell>
          <cell r="M53">
            <v>0.01156383334691826</v>
          </cell>
          <cell r="N53">
            <v>0.0010092868399971932</v>
          </cell>
          <cell r="O53">
            <v>0.02288698852516786</v>
          </cell>
          <cell r="P53">
            <v>-0.0035680042717433657</v>
          </cell>
          <cell r="S53" t="str">
            <v>EXCTAX</v>
          </cell>
          <cell r="V53">
            <v>0.982135975426654</v>
          </cell>
          <cell r="W53">
            <v>0.015138877192655666</v>
          </cell>
          <cell r="X53">
            <v>0.3294311127885944</v>
          </cell>
          <cell r="Y53">
            <v>0.07529207504726952</v>
          </cell>
          <cell r="Z53">
            <v>0.11890483182898383</v>
          </cell>
          <cell r="AA53">
            <v>0.07879199282578656</v>
          </cell>
          <cell r="AB53">
            <v>0.3093332592586997</v>
          </cell>
          <cell r="AC53">
            <v>0.04413997985028568</v>
          </cell>
          <cell r="AD53">
            <v>0.010223252642474286</v>
          </cell>
          <cell r="AE53">
            <v>0.0008805939919043414</v>
          </cell>
          <cell r="AF53">
            <v>0</v>
          </cell>
          <cell r="AG53">
            <v>0</v>
          </cell>
        </row>
        <row r="54">
          <cell r="B54" t="str">
            <v>INT</v>
          </cell>
          <cell r="E54">
            <v>0.9999999999999996</v>
          </cell>
          <cell r="F54">
            <v>0</v>
          </cell>
          <cell r="G54">
            <v>0.3388128102772927</v>
          </cell>
          <cell r="H54">
            <v>0.08642605765992784</v>
          </cell>
          <cell r="I54">
            <v>0</v>
          </cell>
          <cell r="J54">
            <v>0.10913445705054542</v>
          </cell>
          <cell r="K54">
            <v>0.3936270408228184</v>
          </cell>
          <cell r="L54">
            <v>0.049643681628453555</v>
          </cell>
          <cell r="M54">
            <v>0.018341340360409665</v>
          </cell>
          <cell r="N54">
            <v>0.0013340633361088525</v>
          </cell>
          <cell r="O54">
            <v>0</v>
          </cell>
          <cell r="P54">
            <v>0.002680548864442987</v>
          </cell>
          <cell r="S54" t="str">
            <v>INT</v>
          </cell>
          <cell r="V54">
            <v>0.9973194511355571</v>
          </cell>
          <cell r="W54">
            <v>0.028992814536963448</v>
          </cell>
          <cell r="X54">
            <v>0.3232760761072323</v>
          </cell>
          <cell r="Y54">
            <v>0.0825602563049389</v>
          </cell>
          <cell r="Z54">
            <v>0.011158792945829402</v>
          </cell>
          <cell r="AA54">
            <v>0.10427325577905794</v>
          </cell>
          <cell r="AB54">
            <v>0.3804029283605094</v>
          </cell>
          <cell r="AC54">
            <v>0.04776785940734181</v>
          </cell>
          <cell r="AD54">
            <v>0.017609612195871507</v>
          </cell>
          <cell r="AE54">
            <v>0.001277855497812347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0</v>
          </cell>
          <cell r="G55">
            <v>0.4366206625894878</v>
          </cell>
          <cell r="H55">
            <v>0.03825389915286384</v>
          </cell>
          <cell r="I55">
            <v>0</v>
          </cell>
          <cell r="J55">
            <v>0.07272931601924415</v>
          </cell>
          <cell r="K55">
            <v>0.35874358220324826</v>
          </cell>
          <cell r="L55">
            <v>0.06300403750018829</v>
          </cell>
          <cell r="M55">
            <v>0.030648502534967613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0.02555824135131564</v>
          </cell>
          <cell r="X55">
            <v>0.41597697773896186</v>
          </cell>
          <cell r="Y55">
            <v>0.036445232028106164</v>
          </cell>
          <cell r="Z55">
            <v>0.021722353955588556</v>
          </cell>
          <cell r="AA55">
            <v>0.06929063066159033</v>
          </cell>
          <cell r="AB55">
            <v>0.3417819720741474</v>
          </cell>
          <cell r="AC55">
            <v>0.060025169100440874</v>
          </cell>
          <cell r="AD55">
            <v>0.029199423089849182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0.9999999999999999</v>
          </cell>
          <cell r="F57">
            <v>0.031319071324450505</v>
          </cell>
          <cell r="G57">
            <v>0.33884831382539715</v>
          </cell>
          <cell r="H57">
            <v>0.08766527213668886</v>
          </cell>
          <cell r="I57">
            <v>0.009174611309277013</v>
          </cell>
          <cell r="J57">
            <v>0.10743579459157279</v>
          </cell>
          <cell r="K57">
            <v>0.3610563604264672</v>
          </cell>
          <cell r="L57">
            <v>0.04698812562348543</v>
          </cell>
          <cell r="M57">
            <v>0.01646823799957019</v>
          </cell>
          <cell r="N57">
            <v>0.0010442127630908393</v>
          </cell>
          <cell r="O57">
            <v>0</v>
          </cell>
          <cell r="P57">
            <v>0</v>
          </cell>
          <cell r="S57" t="str">
            <v>TAXDEPR</v>
          </cell>
          <cell r="V57">
            <v>0.9999999999999999</v>
          </cell>
          <cell r="W57">
            <v>0.031319071324450505</v>
          </cell>
          <cell r="X57">
            <v>0.33884831382539715</v>
          </cell>
          <cell r="Y57">
            <v>0.08766527213668886</v>
          </cell>
          <cell r="Z57">
            <v>0.009174611309277013</v>
          </cell>
          <cell r="AA57">
            <v>0.10743579459157279</v>
          </cell>
          <cell r="AB57">
            <v>0.3610563604264672</v>
          </cell>
          <cell r="AC57">
            <v>0.04698812562348543</v>
          </cell>
          <cell r="AD57">
            <v>0.01646823799957019</v>
          </cell>
          <cell r="AE57">
            <v>0.0010442127630908393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</v>
          </cell>
          <cell r="F58">
            <v>0</v>
          </cell>
          <cell r="G58">
            <v>0.34925100486525384</v>
          </cell>
          <cell r="H58">
            <v>0.03245158378749367</v>
          </cell>
          <cell r="I58">
            <v>0</v>
          </cell>
          <cell r="J58">
            <v>0.08252555902466793</v>
          </cell>
          <cell r="K58">
            <v>0.49046841848216705</v>
          </cell>
          <cell r="L58">
            <v>0.03756512250586913</v>
          </cell>
          <cell r="M58">
            <v>0.007738311334548409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</v>
          </cell>
          <cell r="W58">
            <v>0.01902150611663394</v>
          </cell>
          <cell r="X58">
            <v>0.33476158270030576</v>
          </cell>
          <cell r="Y58">
            <v>0.027670162453887127</v>
          </cell>
          <cell r="Z58">
            <v>0.022834501080535786</v>
          </cell>
          <cell r="AA58">
            <v>0.07945287073224505</v>
          </cell>
          <cell r="AB58">
            <v>0.4730113361823026</v>
          </cell>
          <cell r="AC58">
            <v>0.03593374733180193</v>
          </cell>
          <cell r="AD58">
            <v>0.0073142934022877885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</v>
          </cell>
          <cell r="E59">
            <v>1.0000000000000002</v>
          </cell>
          <cell r="F59">
            <v>0.050588018361418574</v>
          </cell>
          <cell r="G59">
            <v>0.5433645904709277</v>
          </cell>
          <cell r="H59">
            <v>0.12367959285937885</v>
          </cell>
          <cell r="I59">
            <v>-0.08932625463725948</v>
          </cell>
          <cell r="J59">
            <v>0.12386593417984204</v>
          </cell>
          <cell r="K59">
            <v>0.32285230345311444</v>
          </cell>
          <cell r="L59">
            <v>0.002054440652035749</v>
          </cell>
          <cell r="M59">
            <v>-0.05578034383271805</v>
          </cell>
          <cell r="N59">
            <v>-0.0002670317789865024</v>
          </cell>
          <cell r="O59">
            <v>0</v>
          </cell>
          <cell r="P59">
            <v>-0.021031249727753224</v>
          </cell>
          <cell r="S59" t="str">
            <v>DITEXP</v>
          </cell>
          <cell r="V59">
            <v>1.0210888282473278</v>
          </cell>
          <cell r="W59">
            <v>0.05059087114697853</v>
          </cell>
          <cell r="X59">
            <v>0.543395232166485</v>
          </cell>
          <cell r="Y59">
            <v>0.12368656746261493</v>
          </cell>
          <cell r="Z59">
            <v>-0.08933129196937108</v>
          </cell>
          <cell r="AA59">
            <v>0.12387291929133372</v>
          </cell>
          <cell r="AB59">
            <v>0.3228705099063245</v>
          </cell>
          <cell r="AC59">
            <v>0.002054556507110048</v>
          </cell>
          <cell r="AD59">
            <v>-0.05578348942656753</v>
          </cell>
          <cell r="AE59">
            <v>-0.0002670468375799761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1.0000000000000002</v>
          </cell>
          <cell r="F60">
            <v>0.019116246939984507</v>
          </cell>
          <cell r="G60">
            <v>0.20805838140218072</v>
          </cell>
          <cell r="H60">
            <v>0.05587844250025232</v>
          </cell>
          <cell r="I60">
            <v>0.010626278162979877</v>
          </cell>
          <cell r="J60">
            <v>0.07988232414961104</v>
          </cell>
          <cell r="K60">
            <v>0.5099999811237405</v>
          </cell>
          <cell r="L60">
            <v>0.06986176276191085</v>
          </cell>
          <cell r="M60">
            <v>0.029841276994295347</v>
          </cell>
          <cell r="N60">
            <v>0.003483642912373082</v>
          </cell>
          <cell r="O60">
            <v>1.1653091121291802E-05</v>
          </cell>
          <cell r="P60">
            <v>0.013240009961550522</v>
          </cell>
          <cell r="S60" t="str">
            <v>DITBAL</v>
          </cell>
          <cell r="V60">
            <v>0.987747759765133</v>
          </cell>
          <cell r="W60">
            <v>0.020182516375821545</v>
          </cell>
          <cell r="X60">
            <v>0.2291971279824393</v>
          </cell>
          <cell r="Y60">
            <v>0.06080130510488992</v>
          </cell>
          <cell r="Z60">
            <v>0.007262267772888299</v>
          </cell>
          <cell r="AA60">
            <v>0.07681995042956292</v>
          </cell>
          <cell r="AB60">
            <v>0.5012484946225196</v>
          </cell>
          <cell r="AC60">
            <v>0.06621381183519037</v>
          </cell>
          <cell r="AD60">
            <v>0.024069310782990405</v>
          </cell>
          <cell r="AE60">
            <v>0.0019529748588305287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0.70976</v>
          </cell>
          <cell r="H61">
            <v>0.1418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0.038979999999999994</v>
          </cell>
          <cell r="S61" t="str">
            <v>ITC84</v>
          </cell>
          <cell r="V61">
            <v>0.9999999999999999</v>
          </cell>
          <cell r="W61">
            <v>0.03287</v>
          </cell>
          <cell r="X61">
            <v>0.70976</v>
          </cell>
          <cell r="Y61">
            <v>0.1418</v>
          </cell>
          <cell r="Z61">
            <v>0.00611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0.6769</v>
          </cell>
          <cell r="H62">
            <v>0.1336</v>
          </cell>
          <cell r="I62">
            <v>0</v>
          </cell>
          <cell r="J62">
            <v>0.1161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0.07339999999999999</v>
          </cell>
          <cell r="S62" t="str">
            <v>ITC85</v>
          </cell>
          <cell r="V62">
            <v>1</v>
          </cell>
          <cell r="W62">
            <v>0.0542</v>
          </cell>
          <cell r="X62">
            <v>0.6769</v>
          </cell>
          <cell r="Y62">
            <v>0.1336</v>
          </cell>
          <cell r="Z62">
            <v>0.0192</v>
          </cell>
          <cell r="AA62">
            <v>0.1161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0.64608</v>
          </cell>
          <cell r="H63">
            <v>0.13126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0.06766</v>
          </cell>
          <cell r="S63" t="str">
            <v>ITC86</v>
          </cell>
          <cell r="V63">
            <v>0.9999999999999999</v>
          </cell>
          <cell r="W63">
            <v>0.04789</v>
          </cell>
          <cell r="X63">
            <v>0.64608</v>
          </cell>
          <cell r="Y63">
            <v>0.13126</v>
          </cell>
          <cell r="Z63">
            <v>0.01977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0.612</v>
          </cell>
          <cell r="H64">
            <v>0.1496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0.0713</v>
          </cell>
          <cell r="S64" t="str">
            <v>ITC88</v>
          </cell>
          <cell r="V64">
            <v>1</v>
          </cell>
          <cell r="W64">
            <v>0.0427</v>
          </cell>
          <cell r="X64">
            <v>0.612</v>
          </cell>
          <cell r="Y64">
            <v>0.1496</v>
          </cell>
          <cell r="Z64">
            <v>0.0286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B65" t="str">
            <v>ITC89</v>
          </cell>
          <cell r="E65">
            <v>0.9999999999999999</v>
          </cell>
          <cell r="F65">
            <v>0</v>
          </cell>
          <cell r="G65">
            <v>0.563558</v>
          </cell>
          <cell r="H65">
            <v>0.152688</v>
          </cell>
          <cell r="I65">
            <v>0</v>
          </cell>
          <cell r="J65">
            <v>0.206776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0.076978</v>
          </cell>
          <cell r="S65" t="str">
            <v>ITC89</v>
          </cell>
          <cell r="V65">
            <v>1</v>
          </cell>
          <cell r="W65">
            <v>0.048806</v>
          </cell>
          <cell r="X65">
            <v>0.563558</v>
          </cell>
          <cell r="Y65">
            <v>0.152688</v>
          </cell>
          <cell r="Z65">
            <v>0.028172</v>
          </cell>
          <cell r="AA65">
            <v>0.206776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0.039132</v>
          </cell>
          <cell r="I66">
            <v>0</v>
          </cell>
          <cell r="J66">
            <v>0.038051</v>
          </cell>
          <cell r="K66">
            <v>0.469355</v>
          </cell>
          <cell r="L66">
            <v>0.139815</v>
          </cell>
          <cell r="M66">
            <v>0.135384</v>
          </cell>
          <cell r="N66">
            <v>0</v>
          </cell>
          <cell r="O66">
            <v>0</v>
          </cell>
          <cell r="P66">
            <v>0.018907</v>
          </cell>
          <cell r="S66" t="str">
            <v>ITC90</v>
          </cell>
          <cell r="V66">
            <v>1</v>
          </cell>
          <cell r="W66">
            <v>0.015047</v>
          </cell>
          <cell r="X66">
            <v>0.159356</v>
          </cell>
          <cell r="Y66">
            <v>0.039132</v>
          </cell>
          <cell r="Z66">
            <v>0.00386</v>
          </cell>
          <cell r="AA66">
            <v>0.038051</v>
          </cell>
          <cell r="AB66">
            <v>0.469355</v>
          </cell>
          <cell r="AC66">
            <v>0.139815</v>
          </cell>
          <cell r="AD66">
            <v>0.135384</v>
          </cell>
          <cell r="AE66">
            <v>0</v>
          </cell>
          <cell r="AF66">
            <v>0</v>
          </cell>
          <cell r="AG66">
            <v>0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B69" t="str">
            <v>SNPPS</v>
          </cell>
          <cell r="E69">
            <v>1</v>
          </cell>
          <cell r="F69">
            <v>0</v>
          </cell>
          <cell r="G69">
            <v>0.31099976565092724</v>
          </cell>
          <cell r="H69">
            <v>0.08593843597604395</v>
          </cell>
          <cell r="I69">
            <v>0</v>
          </cell>
          <cell r="J69">
            <v>0.11237729858387135</v>
          </cell>
          <cell r="K69">
            <v>0.418692435234099</v>
          </cell>
          <cell r="L69">
            <v>0.05133621108869968</v>
          </cell>
          <cell r="M69">
            <v>0.01850197381300823</v>
          </cell>
          <cell r="N69">
            <v>0.002153879653350591</v>
          </cell>
          <cell r="O69">
            <v>0</v>
          </cell>
          <cell r="P69">
            <v>0</v>
          </cell>
          <cell r="S69" t="str">
            <v>SNPPS</v>
          </cell>
          <cell r="V69">
            <v>1</v>
          </cell>
          <cell r="W69">
            <v>0.01999585083642685</v>
          </cell>
          <cell r="X69">
            <v>0.3000960978994227</v>
          </cell>
          <cell r="Y69">
            <v>0.08292526873644622</v>
          </cell>
          <cell r="Z69">
            <v>0.014966412893214348</v>
          </cell>
          <cell r="AA69">
            <v>0.10843812079175877</v>
          </cell>
          <cell r="AB69">
            <v>0.4040957711157063</v>
          </cell>
          <cell r="AC69">
            <v>0.04954660538759497</v>
          </cell>
          <cell r="AD69">
            <v>0.01785708533896242</v>
          </cell>
          <cell r="AE69">
            <v>0.00207878700046755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</v>
          </cell>
          <cell r="F70">
            <v>0</v>
          </cell>
          <cell r="G70">
            <v>0.3060048174049246</v>
          </cell>
          <cell r="H70">
            <v>0.08455818400336379</v>
          </cell>
          <cell r="I70">
            <v>0</v>
          </cell>
          <cell r="J70">
            <v>0.11057241365324395</v>
          </cell>
          <cell r="K70">
            <v>0.425672357715976</v>
          </cell>
          <cell r="L70">
            <v>0.052192024912305186</v>
          </cell>
          <cell r="M70">
            <v>0.01881041583896532</v>
          </cell>
          <cell r="N70">
            <v>0.0021897864712210257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0.01933138176024715</v>
          </cell>
          <cell r="X70">
            <v>0.2901238002178906</v>
          </cell>
          <cell r="Y70">
            <v>0.08016963322185834</v>
          </cell>
          <cell r="Z70">
            <v>0.014469073788705647</v>
          </cell>
          <cell r="AA70">
            <v>0.10483468433213584</v>
          </cell>
          <cell r="AB70">
            <v>0.4190223839919335</v>
          </cell>
          <cell r="AC70">
            <v>0.051376773013229564</v>
          </cell>
          <cell r="AD70">
            <v>0.018516695805106394</v>
          </cell>
          <cell r="AE70">
            <v>0.0021555738688934195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0.9999999999999999</v>
          </cell>
          <cell r="F71">
            <v>0</v>
          </cell>
          <cell r="G71">
            <v>0.32561328382540505</v>
          </cell>
          <cell r="H71">
            <v>0.089976583379125</v>
          </cell>
          <cell r="I71">
            <v>0</v>
          </cell>
          <cell r="J71">
            <v>0.11765777746724582</v>
          </cell>
          <cell r="K71">
            <v>0.3982715581755652</v>
          </cell>
          <cell r="L71">
            <v>0.0488323911792066</v>
          </cell>
          <cell r="M71">
            <v>0.017599577445697692</v>
          </cell>
          <cell r="N71">
            <v>0.0020488285277544065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1.0000000000000002</v>
          </cell>
          <cell r="W71">
            <v>0.020840892136044984</v>
          </cell>
          <cell r="X71">
            <v>0.31277840877750146</v>
          </cell>
          <cell r="Y71">
            <v>0.08642975961495246</v>
          </cell>
          <cell r="Z71">
            <v>0.015598905959168992</v>
          </cell>
          <cell r="AA71">
            <v>0.11302080603339315</v>
          </cell>
          <cell r="AB71">
            <v>0.38511278936982263</v>
          </cell>
          <cell r="AC71">
            <v>0.0472190821298128</v>
          </cell>
          <cell r="AD71">
            <v>0.0170182229967798</v>
          </cell>
          <cell r="AE71">
            <v>0.0019811329825239745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0.9999999999999998</v>
          </cell>
          <cell r="F72">
            <v>0</v>
          </cell>
          <cell r="G72">
            <v>0.4291833609969091</v>
          </cell>
          <cell r="H72">
            <v>0.1185960597552825</v>
          </cell>
          <cell r="I72">
            <v>0</v>
          </cell>
          <cell r="J72">
            <v>0.155082003373964</v>
          </cell>
          <cell r="K72">
            <v>0.2535431096520667</v>
          </cell>
          <cell r="L72">
            <v>0.03108712148072693</v>
          </cell>
          <cell r="M72">
            <v>0.011204042825919119</v>
          </cell>
          <cell r="N72">
            <v>0.001304301915131304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0.026905560189435573</v>
          </cell>
          <cell r="X72">
            <v>0.40379645210888626</v>
          </cell>
          <cell r="Y72">
            <v>0.11158068878714779</v>
          </cell>
          <cell r="Z72">
            <v>0.020138163972735445</v>
          </cell>
          <cell r="AA72">
            <v>0.14590968944801894</v>
          </cell>
          <cell r="AB72">
            <v>0.2488762728772166</v>
          </cell>
          <cell r="AC72">
            <v>0.03051498026949676</v>
          </cell>
          <cell r="AD72">
            <v>0.010997899907096107</v>
          </cell>
          <cell r="AE72">
            <v>0.0012802924399667487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0</v>
          </cell>
          <cell r="G73">
            <v>0.5341102747351849</v>
          </cell>
          <cell r="H73">
            <v>0.14759047021597035</v>
          </cell>
          <cell r="I73">
            <v>0</v>
          </cell>
          <cell r="J73">
            <v>0.19299651141216384</v>
          </cell>
          <cell r="K73">
            <v>0.10691862265325058</v>
          </cell>
          <cell r="L73">
            <v>0.013109377003124995</v>
          </cell>
          <cell r="M73">
            <v>0.004724722469244751</v>
          </cell>
          <cell r="N73">
            <v>0.000550021511060611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0.03341180721486792</v>
          </cell>
          <cell r="X73">
            <v>0.5014416766244174</v>
          </cell>
          <cell r="Y73">
            <v>0.13856290062015486</v>
          </cell>
          <cell r="Z73">
            <v>0.02500793321458625</v>
          </cell>
          <cell r="AA73">
            <v>0.18119326935748611</v>
          </cell>
          <cell r="AB73">
            <v>0.10272013994761194</v>
          </cell>
          <cell r="AC73">
            <v>0.012594623856842046</v>
          </cell>
          <cell r="AD73">
            <v>0.004539226678889079</v>
          </cell>
          <cell r="AE73">
            <v>0.0005284224851443974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0</v>
          </cell>
          <cell r="G74">
            <v>0.3522037602074003</v>
          </cell>
          <cell r="H74">
            <v>0.0973243186654966</v>
          </cell>
          <cell r="I74">
            <v>0</v>
          </cell>
          <cell r="J74">
            <v>0.12726603520214344</v>
          </cell>
          <cell r="K74">
            <v>0.3611141233510819</v>
          </cell>
          <cell r="L74">
            <v>0.04427648866666718</v>
          </cell>
          <cell r="M74">
            <v>0.01595759438551471</v>
          </cell>
          <cell r="N74">
            <v>0.0018576795216960398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0.02254260893437243</v>
          </cell>
          <cell r="X74">
            <v>0.3383176356443899</v>
          </cell>
          <cell r="Y74">
            <v>0.09348698983581186</v>
          </cell>
          <cell r="Z74">
            <v>0.016872600008971093</v>
          </cell>
          <cell r="AA74">
            <v>0.12224926914006089</v>
          </cell>
          <cell r="AB74">
            <v>0.34688547558774857</v>
          </cell>
          <cell r="AC74">
            <v>0.042531991181647785</v>
          </cell>
          <cell r="AD74">
            <v>0.015328949182799879</v>
          </cell>
          <cell r="AE74">
            <v>0.001784480484197742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0.9999999999999998</v>
          </cell>
          <cell r="F75">
            <v>0</v>
          </cell>
          <cell r="G75">
            <v>0.333135369281952</v>
          </cell>
          <cell r="H75">
            <v>0.0974215477518243</v>
          </cell>
          <cell r="I75">
            <v>0</v>
          </cell>
          <cell r="J75">
            <v>0.11384123488835274</v>
          </cell>
          <cell r="K75">
            <v>0.37181540034513777</v>
          </cell>
          <cell r="L75">
            <v>0.05849999870203728</v>
          </cell>
          <cell r="M75">
            <v>0.02447738011018652</v>
          </cell>
          <cell r="N75">
            <v>0.000809068920509208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0.02547225245280995</v>
          </cell>
          <cell r="X75">
            <v>0.3212137757512355</v>
          </cell>
          <cell r="Y75">
            <v>0.09384189909655999</v>
          </cell>
          <cell r="Z75">
            <v>0.007924900670156335</v>
          </cell>
          <cell r="AA75">
            <v>0.11046489867123281</v>
          </cell>
          <cell r="AB75">
            <v>0.35995075912352414</v>
          </cell>
          <cell r="AC75">
            <v>0.0566778290692059</v>
          </cell>
          <cell r="AD75">
            <v>0.023659924437277723</v>
          </cell>
          <cell r="AE75">
            <v>0.0007937607279976128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0.9999999999999999</v>
          </cell>
          <cell r="F76">
            <v>0</v>
          </cell>
          <cell r="G76">
            <v>0.33522754849475356</v>
          </cell>
          <cell r="H76">
            <v>0.08575110489310286</v>
          </cell>
          <cell r="I76">
            <v>0</v>
          </cell>
          <cell r="J76">
            <v>0.10369164383595707</v>
          </cell>
          <cell r="K76">
            <v>0.407723998278845</v>
          </cell>
          <cell r="L76">
            <v>0.0494003143154317</v>
          </cell>
          <cell r="M76">
            <v>0.017295490190368377</v>
          </cell>
          <cell r="N76">
            <v>0.0009098999915413122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0.9999999999999999</v>
          </cell>
          <cell r="W76">
            <v>0.02740190858342805</v>
          </cell>
          <cell r="X76">
            <v>0.3212438771413344</v>
          </cell>
          <cell r="Y76">
            <v>0.08216452012693089</v>
          </cell>
          <cell r="Z76">
            <v>0.015054317110295486</v>
          </cell>
          <cell r="AA76">
            <v>0.10059001252616902</v>
          </cell>
          <cell r="AB76">
            <v>0.38775250157936814</v>
          </cell>
          <cell r="AC76">
            <v>0.04796841848152083</v>
          </cell>
          <cell r="AD76">
            <v>0.016868057303454972</v>
          </cell>
          <cell r="AE76">
            <v>0.0009563871474981702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0</v>
          </cell>
          <cell r="G77">
            <v>0.5057865034450879</v>
          </cell>
          <cell r="H77">
            <v>0.13924564452772667</v>
          </cell>
          <cell r="I77">
            <v>0</v>
          </cell>
          <cell r="J77">
            <v>0.18525541865525974</v>
          </cell>
          <cell r="K77">
            <v>0.1443146389866534</v>
          </cell>
          <cell r="L77">
            <v>0.017948472790601546</v>
          </cell>
          <cell r="M77">
            <v>0.006714400512768246</v>
          </cell>
          <cell r="N77">
            <v>0.0007349210819025215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0.03166866662639821</v>
          </cell>
          <cell r="X77">
            <v>0.4759640397165826</v>
          </cell>
          <cell r="Y77">
            <v>0.13102484980275309</v>
          </cell>
          <cell r="Z77">
            <v>0.023900997783024926</v>
          </cell>
          <cell r="AA77">
            <v>0.17438289379977429</v>
          </cell>
          <cell r="AB77">
            <v>0.1386564321033838</v>
          </cell>
          <cell r="AC77">
            <v>0.017244806267758858</v>
          </cell>
          <cell r="AD77">
            <v>0.0064512085749695094</v>
          </cell>
          <cell r="AE77">
            <v>0.000706105325354758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0.9999999999999999</v>
          </cell>
          <cell r="F78">
            <v>0</v>
          </cell>
          <cell r="G78">
            <v>0.5186583155423932</v>
          </cell>
          <cell r="H78">
            <v>0.14271099483085953</v>
          </cell>
          <cell r="I78">
            <v>0</v>
          </cell>
          <cell r="J78">
            <v>0.19034694435469224</v>
          </cell>
          <cell r="K78">
            <v>0.12594196216235745</v>
          </cell>
          <cell r="L78">
            <v>0.015740635377385053</v>
          </cell>
          <cell r="M78">
            <v>0.005962061767481291</v>
          </cell>
          <cell r="N78">
            <v>0.0006390859648312508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0.032429025597961375</v>
          </cell>
          <cell r="X78">
            <v>0.4874961252669568</v>
          </cell>
          <cell r="Y78">
            <v>0.13412357146179635</v>
          </cell>
          <cell r="Z78">
            <v>0.024505037165893608</v>
          </cell>
          <cell r="AA78">
            <v>0.17897310368015043</v>
          </cell>
          <cell r="AB78">
            <v>0.12100675819227386</v>
          </cell>
          <cell r="AC78">
            <v>0.015123855907568401</v>
          </cell>
          <cell r="AD78">
            <v>0.005728481328598745</v>
          </cell>
          <cell r="AE78">
            <v>0.0006140413988005122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1.0000000000000022</v>
          </cell>
          <cell r="F79">
            <v>0</v>
          </cell>
          <cell r="G79">
            <v>0.390549893534969</v>
          </cell>
          <cell r="H79">
            <v>0.08795271363334861</v>
          </cell>
          <cell r="I79">
            <v>0</v>
          </cell>
          <cell r="J79">
            <v>0.08978702051408664</v>
          </cell>
          <cell r="K79">
            <v>0.36910939153846445</v>
          </cell>
          <cell r="L79">
            <v>0.05318166672418202</v>
          </cell>
          <cell r="M79">
            <v>0.01183226582644744</v>
          </cell>
          <cell r="N79">
            <v>0.001032715521550168</v>
          </cell>
          <cell r="O79">
            <v>-0.0034456672930459646</v>
          </cell>
          <cell r="P79">
            <v>0</v>
          </cell>
          <cell r="S79" t="str">
            <v>IBT</v>
          </cell>
          <cell r="V79">
            <v>0.9999999999999992</v>
          </cell>
          <cell r="W79">
            <v>0.015414237510319392</v>
          </cell>
          <cell r="X79">
            <v>0.3354231196403171</v>
          </cell>
          <cell r="Y79">
            <v>0.07666155902145984</v>
          </cell>
          <cell r="Z79">
            <v>0.12106758616323952</v>
          </cell>
          <cell r="AA79">
            <v>0.08022513663808936</v>
          </cell>
          <cell r="AB79">
            <v>0.3149597072078748</v>
          </cell>
          <cell r="AC79">
            <v>0.04494283984568491</v>
          </cell>
          <cell r="AD79">
            <v>0.010409202898848247</v>
          </cell>
          <cell r="AE79">
            <v>0.0008966110741659758</v>
          </cell>
          <cell r="AF79">
            <v>0</v>
          </cell>
          <cell r="AG79">
            <v>0</v>
          </cell>
        </row>
        <row r="80">
          <cell r="B80" t="str">
            <v>DITEXPRL</v>
          </cell>
          <cell r="E80">
            <v>1.0000000000000002</v>
          </cell>
          <cell r="F80">
            <v>0.024448454021395033</v>
          </cell>
          <cell r="G80">
            <v>0.5229873270707259</v>
          </cell>
          <cell r="H80">
            <v>0.11931148242180901</v>
          </cell>
          <cell r="I80">
            <v>0.021814006162879294</v>
          </cell>
          <cell r="J80">
            <v>0.15581519825253393</v>
          </cell>
          <cell r="K80">
            <v>0.16664568545740793</v>
          </cell>
          <cell r="L80">
            <v>0.007604307891260556</v>
          </cell>
          <cell r="M80">
            <v>0.008507401607285197</v>
          </cell>
          <cell r="N80">
            <v>-0.008867456634759425</v>
          </cell>
          <cell r="O80">
            <v>0</v>
          </cell>
          <cell r="P80">
            <v>-0.01826640625053743</v>
          </cell>
          <cell r="S80" t="str">
            <v>DITEXPRL</v>
          </cell>
          <cell r="V80">
            <v>1.0182664062505375</v>
          </cell>
          <cell r="W80">
            <v>0.024448454021395033</v>
          </cell>
          <cell r="X80">
            <v>0.5229873270707259</v>
          </cell>
          <cell r="Y80">
            <v>0.11931148242180903</v>
          </cell>
          <cell r="Z80">
            <v>0.021814006162879294</v>
          </cell>
          <cell r="AA80">
            <v>0.15581519825253393</v>
          </cell>
          <cell r="AB80">
            <v>0.16664568545740796</v>
          </cell>
          <cell r="AC80">
            <v>0.007604307891260556</v>
          </cell>
          <cell r="AD80">
            <v>0.008507401607285196</v>
          </cell>
          <cell r="AE80">
            <v>-0.008867456634759425</v>
          </cell>
          <cell r="AF80">
            <v>0</v>
          </cell>
          <cell r="AG80">
            <v>0</v>
          </cell>
        </row>
        <row r="81">
          <cell r="B81" t="str">
            <v>DITBALRL</v>
          </cell>
          <cell r="E81">
            <v>0.9999999999999999</v>
          </cell>
          <cell r="F81">
            <v>0.024622048212992194</v>
          </cell>
          <cell r="G81">
            <v>0.29327015527105715</v>
          </cell>
          <cell r="H81">
            <v>0.07662163307041363</v>
          </cell>
          <cell r="I81">
            <v>0.015313923770348013</v>
          </cell>
          <cell r="J81">
            <v>0.10747418151053321</v>
          </cell>
          <cell r="K81">
            <v>0.3871625368481976</v>
          </cell>
          <cell r="L81">
            <v>0.05499164075618239</v>
          </cell>
          <cell r="M81">
            <v>0.023666719559338793</v>
          </cell>
          <cell r="N81">
            <v>0.0035620336742395032</v>
          </cell>
          <cell r="O81">
            <v>1.164448010082664E-05</v>
          </cell>
          <cell r="P81">
            <v>0.013303482846596645</v>
          </cell>
          <cell r="S81" t="str">
            <v>DITBALRL</v>
          </cell>
          <cell r="V81">
            <v>0.9876244667020698</v>
          </cell>
          <cell r="W81">
            <v>0.0241577093395522</v>
          </cell>
          <cell r="X81">
            <v>0.2905649550493721</v>
          </cell>
          <cell r="Y81">
            <v>0.07129509933393058</v>
          </cell>
          <cell r="Z81">
            <v>0.010073739825824905</v>
          </cell>
          <cell r="AA81">
            <v>0.09064554253247255</v>
          </cell>
          <cell r="AB81">
            <v>0.4194128693745186</v>
          </cell>
          <cell r="AC81">
            <v>0.057711799101150055</v>
          </cell>
          <cell r="AD81">
            <v>0.02079745638466506</v>
          </cell>
          <cell r="AE81">
            <v>0.0029652957605838374</v>
          </cell>
          <cell r="AF81">
            <v>0</v>
          </cell>
          <cell r="AG81">
            <v>0</v>
          </cell>
        </row>
        <row r="82">
          <cell r="B82" t="str">
            <v>TAXDEPRL</v>
          </cell>
          <cell r="E82">
            <v>1</v>
          </cell>
          <cell r="F82">
            <v>0.03174729786752853</v>
          </cell>
          <cell r="G82">
            <v>0.3454588694926759</v>
          </cell>
          <cell r="H82">
            <v>0.08951565422866295</v>
          </cell>
          <cell r="I82">
            <v>0.009516489985903657</v>
          </cell>
          <cell r="J82">
            <v>0.10983768252885183</v>
          </cell>
          <cell r="K82">
            <v>0.35107939185167286</v>
          </cell>
          <cell r="L82">
            <v>0.045799423570699854</v>
          </cell>
          <cell r="M82">
            <v>0.01605461940299083</v>
          </cell>
          <cell r="N82">
            <v>0.0009905710710136205</v>
          </cell>
          <cell r="O82">
            <v>0</v>
          </cell>
          <cell r="P82">
            <v>0</v>
          </cell>
          <cell r="S82" t="str">
            <v>TAXDEPRL</v>
          </cell>
          <cell r="V82">
            <v>1</v>
          </cell>
          <cell r="W82">
            <v>0.03174729786752853</v>
          </cell>
          <cell r="X82">
            <v>0.3454588694926759</v>
          </cell>
          <cell r="Y82">
            <v>0.08951565422866295</v>
          </cell>
          <cell r="Z82">
            <v>0.009516489985903657</v>
          </cell>
          <cell r="AA82">
            <v>0.10983768252885183</v>
          </cell>
          <cell r="AB82">
            <v>0.35107939185167286</v>
          </cell>
          <cell r="AC82">
            <v>0.045799423570699854</v>
          </cell>
          <cell r="AD82">
            <v>0.01605461940299083</v>
          </cell>
          <cell r="AE82">
            <v>0.0009905710710136205</v>
          </cell>
          <cell r="AF82">
            <v>0</v>
          </cell>
          <cell r="AG82">
            <v>0</v>
          </cell>
        </row>
        <row r="83">
          <cell r="B83" t="str">
            <v>DITEXPMA</v>
          </cell>
          <cell r="E83">
            <v>1</v>
          </cell>
          <cell r="F83">
            <v>0</v>
          </cell>
          <cell r="G83">
            <v>0.48564572727640715</v>
          </cell>
          <cell r="H83">
            <v>0.12384482630949598</v>
          </cell>
          <cell r="I83">
            <v>0</v>
          </cell>
          <cell r="J83">
            <v>0.14701414386542996</v>
          </cell>
          <cell r="K83">
            <v>0.20244976054174327</v>
          </cell>
          <cell r="L83">
            <v>0.03649710247531676</v>
          </cell>
          <cell r="M83">
            <v>0.010049671051121117</v>
          </cell>
          <cell r="N83">
            <v>0.00037377091568214696</v>
          </cell>
          <cell r="O83">
            <v>0</v>
          </cell>
          <cell r="P83">
            <v>-0.005875002435196325</v>
          </cell>
          <cell r="S83" t="str">
            <v>DITEXPMA</v>
          </cell>
          <cell r="V83">
            <v>1.0190541125008514</v>
          </cell>
          <cell r="W83">
            <v>0.02416216503700266</v>
          </cell>
          <cell r="X83">
            <v>0.551236472832144</v>
          </cell>
          <cell r="Y83">
            <v>0.11897545851895405</v>
          </cell>
          <cell r="Z83">
            <v>0.022948216831901413</v>
          </cell>
          <cell r="AA83">
            <v>0.16943053558424293</v>
          </cell>
          <cell r="AB83">
            <v>0.12709099115722403</v>
          </cell>
          <cell r="AC83">
            <v>0.005666854237303702</v>
          </cell>
          <cell r="AD83">
            <v>0.008176381685127422</v>
          </cell>
          <cell r="AE83">
            <v>-0.008632963383048885</v>
          </cell>
          <cell r="AF83">
            <v>0</v>
          </cell>
          <cell r="AG83">
            <v>0</v>
          </cell>
        </row>
        <row r="84">
          <cell r="B84" t="str">
            <v>DITBALMA</v>
          </cell>
          <cell r="E84">
            <v>0.9999970709567798</v>
          </cell>
          <cell r="F84">
            <v>0</v>
          </cell>
          <cell r="G84">
            <v>0.26169060049660414</v>
          </cell>
          <cell r="H84">
            <v>0.06183934586743296</v>
          </cell>
          <cell r="I84">
            <v>0</v>
          </cell>
          <cell r="J84">
            <v>0.07717325250969123</v>
          </cell>
          <cell r="K84">
            <v>0.5061002850479422</v>
          </cell>
          <cell r="L84">
            <v>0.06771949959657474</v>
          </cell>
          <cell r="M84">
            <v>0.02432368425987057</v>
          </cell>
          <cell r="N84">
            <v>0.0022726412664476176</v>
          </cell>
          <cell r="O84">
            <v>0</v>
          </cell>
          <cell r="P84">
            <v>-0.0011222380877835946</v>
          </cell>
          <cell r="S84" t="str">
            <v>DITBALMA</v>
          </cell>
          <cell r="V84">
            <v>0.9876306669229838</v>
          </cell>
          <cell r="W84">
            <v>0.02110878006835823</v>
          </cell>
          <cell r="X84">
            <v>0.23214208256515342</v>
          </cell>
          <cell r="Y84">
            <v>0.05857040093964363</v>
          </cell>
          <cell r="Z84">
            <v>0.00725929458119346</v>
          </cell>
          <cell r="AA84">
            <v>0.07393850107035461</v>
          </cell>
          <cell r="AB84">
            <v>0.4999325234675782</v>
          </cell>
          <cell r="AC84">
            <v>0.06800818871265604</v>
          </cell>
          <cell r="AD84">
            <v>0.02452418516432141</v>
          </cell>
          <cell r="AE84">
            <v>0.0021467103537248654</v>
          </cell>
          <cell r="AF84">
            <v>0</v>
          </cell>
          <cell r="AG84">
            <v>0</v>
          </cell>
        </row>
        <row r="85">
          <cell r="B85" t="str">
            <v>TAXDEPRMA</v>
          </cell>
          <cell r="E85">
            <v>1</v>
          </cell>
          <cell r="F85">
            <v>0</v>
          </cell>
          <cell r="G85">
            <v>0.3548364294531869</v>
          </cell>
          <cell r="H85">
            <v>0.09184927313512944</v>
          </cell>
          <cell r="I85">
            <v>0</v>
          </cell>
          <cell r="J85">
            <v>0.1128247507636827</v>
          </cell>
          <cell r="K85">
            <v>0.3709213386718162</v>
          </cell>
          <cell r="L85">
            <v>0.04814403807071273</v>
          </cell>
          <cell r="M85">
            <v>0.016829179252356632</v>
          </cell>
          <cell r="N85">
            <v>0.0010651453428735978</v>
          </cell>
          <cell r="O85">
            <v>0</v>
          </cell>
          <cell r="P85">
            <v>0.003529845310241816</v>
          </cell>
          <cell r="S85" t="str">
            <v>TAXDEPRMA</v>
          </cell>
          <cell r="V85">
            <v>0.9999999999999999</v>
          </cell>
          <cell r="W85">
            <v>0.031319071324450505</v>
          </cell>
          <cell r="X85">
            <v>0.33884831382539715</v>
          </cell>
          <cell r="Y85">
            <v>0.08766527213668886</v>
          </cell>
          <cell r="Z85">
            <v>0.009174611309277013</v>
          </cell>
          <cell r="AA85">
            <v>0.10743579459157279</v>
          </cell>
          <cell r="AB85">
            <v>0.3610563604264672</v>
          </cell>
          <cell r="AC85">
            <v>0.04698812562348543</v>
          </cell>
          <cell r="AD85">
            <v>0.01646823799957019</v>
          </cell>
          <cell r="AE85">
            <v>0.0010442127630908393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1</v>
          </cell>
          <cell r="F86">
            <v>0</v>
          </cell>
          <cell r="G86">
            <v>0.34319127277498196</v>
          </cell>
          <cell r="H86">
            <v>0.08605077191226981</v>
          </cell>
          <cell r="I86">
            <v>0</v>
          </cell>
          <cell r="J86">
            <v>0.10556579955111375</v>
          </cell>
          <cell r="K86">
            <v>0.3929220510579906</v>
          </cell>
          <cell r="L86">
            <v>0.05285650440736804</v>
          </cell>
          <cell r="M86">
            <v>0.01812174577545498</v>
          </cell>
          <cell r="N86">
            <v>0.0012918545208208977</v>
          </cell>
          <cell r="O86">
            <v>0</v>
          </cell>
          <cell r="P86">
            <v>0</v>
          </cell>
          <cell r="S86" t="str">
            <v>SCHMDEXP</v>
          </cell>
          <cell r="V86">
            <v>1</v>
          </cell>
          <cell r="W86">
            <v>0.029719535642172622</v>
          </cell>
          <cell r="X86">
            <v>0.3268996814866255</v>
          </cell>
          <cell r="Y86">
            <v>0.0818932470500629</v>
          </cell>
          <cell r="Z86">
            <v>0.01659616090008888</v>
          </cell>
          <cell r="AA86">
            <v>0.10040770919137852</v>
          </cell>
          <cell r="AB86">
            <v>0.3754089282100769</v>
          </cell>
          <cell r="AC86">
            <v>0.05052646010658131</v>
          </cell>
          <cell r="AD86">
            <v>0.017317783812411714</v>
          </cell>
          <cell r="AE86">
            <v>0.0012304936006017346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0.9999999999999996</v>
          </cell>
          <cell r="F87">
            <v>0</v>
          </cell>
          <cell r="G87">
            <v>0.35173085581134933</v>
          </cell>
          <cell r="H87">
            <v>0.08731988115365368</v>
          </cell>
          <cell r="I87">
            <v>0</v>
          </cell>
          <cell r="J87">
            <v>0.13128662494790996</v>
          </cell>
          <cell r="K87">
            <v>0.36799853017825357</v>
          </cell>
          <cell r="L87">
            <v>0.04446947846988953</v>
          </cell>
          <cell r="M87">
            <v>0.01617206669883241</v>
          </cell>
          <cell r="N87">
            <v>0.001022562740111077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0.027464054850400925</v>
          </cell>
          <cell r="X87">
            <v>0.3359749467576403</v>
          </cell>
          <cell r="Y87">
            <v>0.08327235388751553</v>
          </cell>
          <cell r="Z87">
            <v>0.016533592188818055</v>
          </cell>
          <cell r="AA87">
            <v>0.12635575317673564</v>
          </cell>
          <cell r="AB87">
            <v>0.35143267425223434</v>
          </cell>
          <cell r="AC87">
            <v>0.04248879917662074</v>
          </cell>
          <cell r="AD87">
            <v>0.015503056709335782</v>
          </cell>
          <cell r="AE87">
            <v>0.0009747690006986567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0</v>
          </cell>
          <cell r="G88">
            <v>0.35148404310881876</v>
          </cell>
          <cell r="H88">
            <v>0.09712543953879417</v>
          </cell>
          <cell r="I88">
            <v>0</v>
          </cell>
          <cell r="J88">
            <v>0.12700597113709844</v>
          </cell>
          <cell r="K88">
            <v>0.3637164014022336</v>
          </cell>
          <cell r="L88">
            <v>0.0445955560395246</v>
          </cell>
          <cell r="M88">
            <v>0.016072588773530475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1.0000000000000002</v>
          </cell>
          <cell r="W88">
            <v>0.022498578846929265</v>
          </cell>
          <cell r="X88">
            <v>0.33765683568444055</v>
          </cell>
          <cell r="Y88">
            <v>0.09330439161263136</v>
          </cell>
          <cell r="Z88">
            <v>0.01683964454867139</v>
          </cell>
          <cell r="AA88">
            <v>0.12201049260688453</v>
          </cell>
          <cell r="AB88">
            <v>0.34940830514391114</v>
          </cell>
          <cell r="AC88">
            <v>0.042841317953700435</v>
          </cell>
          <cell r="AD88">
            <v>0.01544043360283146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10"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3" sqref="A3"/>
    </sheetView>
  </sheetViews>
  <sheetFormatPr defaultColWidth="9.140625" defaultRowHeight="12.75"/>
  <cols>
    <col min="1" max="1" width="23.7109375" style="0" customWidth="1"/>
    <col min="2" max="2" width="8.421875" style="0" customWidth="1"/>
    <col min="3" max="3" width="15.7109375" style="0" customWidth="1"/>
    <col min="4" max="4" width="9.140625" style="2" customWidth="1"/>
    <col min="5" max="5" width="11.140625" style="0" bestFit="1" customWidth="1"/>
    <col min="6" max="6" width="16.57421875" style="0" customWidth="1"/>
  </cols>
  <sheetData>
    <row r="1" spans="1:6" ht="12.75">
      <c r="A1" s="1" t="s">
        <v>0</v>
      </c>
      <c r="F1" s="1" t="s">
        <v>1</v>
      </c>
    </row>
    <row r="2" spans="1:6" ht="12.75">
      <c r="A2" s="1" t="s">
        <v>2</v>
      </c>
      <c r="F2" s="1" t="s">
        <v>3</v>
      </c>
    </row>
    <row r="3" spans="1:6" ht="12.75">
      <c r="A3" s="1"/>
      <c r="E3" s="44" t="s">
        <v>279</v>
      </c>
      <c r="F3" s="1" t="s">
        <v>4</v>
      </c>
    </row>
    <row r="4" ht="12.75">
      <c r="F4" s="1" t="s">
        <v>5</v>
      </c>
    </row>
    <row r="5" ht="12.75">
      <c r="A5" s="1" t="s">
        <v>6</v>
      </c>
    </row>
    <row r="8" spans="2:7" ht="12.75">
      <c r="B8" s="3"/>
      <c r="C8" s="3" t="s">
        <v>7</v>
      </c>
      <c r="D8" s="3"/>
      <c r="E8" s="3"/>
      <c r="F8" s="3" t="s">
        <v>8</v>
      </c>
      <c r="G8" s="3"/>
    </row>
    <row r="9" spans="1:7" ht="12.75">
      <c r="A9" s="4" t="s">
        <v>9</v>
      </c>
      <c r="B9" s="5" t="s">
        <v>10</v>
      </c>
      <c r="C9" s="5" t="s">
        <v>11</v>
      </c>
      <c r="D9" s="5" t="s">
        <v>12</v>
      </c>
      <c r="E9" s="5" t="s">
        <v>13</v>
      </c>
      <c r="F9" s="5" t="s">
        <v>14</v>
      </c>
      <c r="G9" s="5"/>
    </row>
    <row r="10" spans="1:7" ht="12.75">
      <c r="A10" s="4"/>
      <c r="B10" s="5"/>
      <c r="C10" s="5"/>
      <c r="D10" s="5"/>
      <c r="E10" s="5"/>
      <c r="F10" s="5"/>
      <c r="G10" s="5"/>
    </row>
    <row r="11" spans="1:6" ht="12.75">
      <c r="A11" s="6" t="s">
        <v>15</v>
      </c>
      <c r="B11">
        <v>314</v>
      </c>
      <c r="C11" s="7">
        <f>+'BSM 4.31'!I13</f>
        <v>27370307.21424</v>
      </c>
      <c r="D11" s="2" t="s">
        <v>16</v>
      </c>
      <c r="E11" s="8">
        <f>+'[1]CapAdds2'!F6</f>
        <v>0.419081</v>
      </c>
      <c r="F11" s="7">
        <f aca="true" t="shared" si="0" ref="F11:F23">+C11*E11</f>
        <v>11470375.717650913</v>
      </c>
    </row>
    <row r="12" spans="1:6" ht="12.75">
      <c r="A12" t="s">
        <v>15</v>
      </c>
      <c r="B12">
        <v>314</v>
      </c>
      <c r="C12" s="9">
        <f>+'BSM 4.31'!I14</f>
        <v>1737983.8991999999</v>
      </c>
      <c r="D12" s="2" t="s">
        <v>17</v>
      </c>
      <c r="E12" s="10">
        <f>+'[1]CapAdds2'!F7</f>
        <v>0.408395</v>
      </c>
      <c r="F12" s="9">
        <f t="shared" si="0"/>
        <v>709783.934513784</v>
      </c>
    </row>
    <row r="13" spans="1:6" ht="12.75">
      <c r="A13" t="s">
        <v>18</v>
      </c>
      <c r="B13">
        <v>332</v>
      </c>
      <c r="C13" s="9">
        <f>+'BSM 4.31'!I16</f>
        <v>6253056.5881199995</v>
      </c>
      <c r="D13" s="2" t="s">
        <v>19</v>
      </c>
      <c r="E13" s="10">
        <f>+'[1]CapAdds2'!F9</f>
        <v>0.419081</v>
      </c>
      <c r="F13" s="9">
        <f t="shared" si="0"/>
        <v>2620537.2080059173</v>
      </c>
    </row>
    <row r="14" spans="1:6" ht="12.75">
      <c r="A14" t="s">
        <v>18</v>
      </c>
      <c r="B14">
        <v>332</v>
      </c>
      <c r="C14" s="9">
        <f>+'BSM 4.31'!I17</f>
        <v>782833.7705999999</v>
      </c>
      <c r="D14" s="2" t="s">
        <v>20</v>
      </c>
      <c r="E14" s="10">
        <f>+E13</f>
        <v>0.419081</v>
      </c>
      <c r="F14" s="9">
        <f t="shared" si="0"/>
        <v>328070.75941681856</v>
      </c>
    </row>
    <row r="15" spans="1:6" ht="12.75">
      <c r="A15" t="s">
        <v>21</v>
      </c>
      <c r="B15">
        <v>342</v>
      </c>
      <c r="C15" s="9">
        <f>+'BSM 4.31'!I19</f>
        <v>20941781.7486</v>
      </c>
      <c r="D15" s="2" t="s">
        <v>16</v>
      </c>
      <c r="E15" s="10">
        <f>+E14</f>
        <v>0.419081</v>
      </c>
      <c r="F15" s="9">
        <f t="shared" si="0"/>
        <v>8776302.836985035</v>
      </c>
    </row>
    <row r="16" spans="1:6" ht="12.75">
      <c r="A16" t="s">
        <v>21</v>
      </c>
      <c r="B16">
        <v>342</v>
      </c>
      <c r="C16" s="9">
        <f>+'BSM 4.31'!I20</f>
        <v>12021274.01484</v>
      </c>
      <c r="D16" s="2" t="s">
        <v>22</v>
      </c>
      <c r="E16" s="10">
        <f>+'[1]CapAdds2'!F13</f>
        <v>0.423923</v>
      </c>
      <c r="F16" s="9">
        <f t="shared" si="0"/>
        <v>5096094.544193017</v>
      </c>
    </row>
    <row r="17" spans="1:6" ht="12.75">
      <c r="A17" t="s">
        <v>23</v>
      </c>
      <c r="B17">
        <v>355</v>
      </c>
      <c r="C17" s="9">
        <f>+'BSM 4.31'!I22</f>
        <v>12890503.029719999</v>
      </c>
      <c r="D17" s="2" t="s">
        <v>16</v>
      </c>
      <c r="E17" s="10">
        <f>+E15</f>
        <v>0.419081</v>
      </c>
      <c r="F17" s="9">
        <f t="shared" si="0"/>
        <v>5402164.900198087</v>
      </c>
    </row>
    <row r="18" spans="1:6" ht="12.75">
      <c r="A18" t="s">
        <v>24</v>
      </c>
      <c r="B18">
        <v>364</v>
      </c>
      <c r="C18" s="9">
        <f>+'BSM 4.31'!I28</f>
        <v>24062382.24216</v>
      </c>
      <c r="D18" s="2" t="s">
        <v>25</v>
      </c>
      <c r="E18" s="10">
        <v>1</v>
      </c>
      <c r="F18" s="9">
        <f t="shared" si="0"/>
        <v>24062382.24216</v>
      </c>
    </row>
    <row r="19" spans="1:6" ht="12.75">
      <c r="A19" t="s">
        <v>26</v>
      </c>
      <c r="B19">
        <v>394</v>
      </c>
      <c r="C19" s="9">
        <f>+'BSM 4.31'!I36</f>
        <v>2443814.4546</v>
      </c>
      <c r="D19" s="2" t="s">
        <v>25</v>
      </c>
      <c r="E19" s="10">
        <v>1</v>
      </c>
      <c r="F19" s="9">
        <f t="shared" si="0"/>
        <v>2443814.4546</v>
      </c>
    </row>
    <row r="20" spans="1:6" ht="12.75">
      <c r="A20" t="s">
        <v>26</v>
      </c>
      <c r="B20">
        <v>397</v>
      </c>
      <c r="C20" s="9">
        <f>+'BSM 4.31'!I39</f>
        <v>5728291.464359999</v>
      </c>
      <c r="D20" s="2" t="s">
        <v>27</v>
      </c>
      <c r="E20" s="10">
        <f>+'[1]CapAdds2'!F32</f>
        <v>0.416087</v>
      </c>
      <c r="F20" s="9">
        <f t="shared" si="0"/>
        <v>2383467.6105311587</v>
      </c>
    </row>
    <row r="21" spans="1:6" ht="12.75">
      <c r="A21" t="s">
        <v>28</v>
      </c>
      <c r="B21">
        <v>399</v>
      </c>
      <c r="C21" s="9">
        <f>+'BSM 4.31'!I41</f>
        <v>3050578.55172</v>
      </c>
      <c r="D21" s="2" t="s">
        <v>29</v>
      </c>
      <c r="E21" s="10">
        <f>+'[1]CapAdds2'!F34</f>
        <v>0.411668</v>
      </c>
      <c r="F21" s="9">
        <f t="shared" si="0"/>
        <v>1255825.5712294688</v>
      </c>
    </row>
    <row r="22" spans="1:6" ht="12.75">
      <c r="A22" s="11" t="s">
        <v>30</v>
      </c>
      <c r="B22">
        <v>302</v>
      </c>
      <c r="C22" s="9">
        <f>+'BSM 4.31'!I43</f>
        <v>3482405.67252</v>
      </c>
      <c r="D22" s="2" t="s">
        <v>16</v>
      </c>
      <c r="E22" s="10">
        <f>+E11</f>
        <v>0.419081</v>
      </c>
      <c r="F22" s="9">
        <f t="shared" si="0"/>
        <v>1459410.0516453541</v>
      </c>
    </row>
    <row r="23" spans="1:6" ht="12.75">
      <c r="A23" s="12" t="s">
        <v>30</v>
      </c>
      <c r="B23" s="12">
        <v>303</v>
      </c>
      <c r="C23" s="13">
        <f>+'BSM 4.31'!I44</f>
        <v>6819829.00644</v>
      </c>
      <c r="D23" s="14" t="s">
        <v>27</v>
      </c>
      <c r="E23" s="15">
        <f>+E20</f>
        <v>0.416087</v>
      </c>
      <c r="F23" s="13">
        <f t="shared" si="0"/>
        <v>2837642.1918026</v>
      </c>
    </row>
    <row r="24" spans="3:6" ht="12.75">
      <c r="C24" s="9"/>
      <c r="E24" s="10"/>
      <c r="F24" s="9"/>
    </row>
    <row r="25" spans="1:6" ht="12.75">
      <c r="A25" s="1" t="s">
        <v>7</v>
      </c>
      <c r="C25" s="78">
        <f>SUM(C11:C24)*(-1)</f>
        <v>-127585041.65711999</v>
      </c>
      <c r="F25" s="17">
        <f>SUM(F11:F23)*(-1)</f>
        <v>-68845872.02293216</v>
      </c>
    </row>
    <row r="26" ht="12.75">
      <c r="C26" s="16"/>
    </row>
    <row r="27" ht="12.75">
      <c r="C27" s="16"/>
    </row>
    <row r="28" ht="12.75">
      <c r="C28" s="16"/>
    </row>
    <row r="30" spans="1:7" ht="12.75">
      <c r="A30" s="1" t="s">
        <v>31</v>
      </c>
      <c r="G30" s="11"/>
    </row>
    <row r="31" spans="1:7" ht="12.75">
      <c r="A31" s="18" t="s">
        <v>280</v>
      </c>
      <c r="B31" s="19"/>
      <c r="C31" s="19"/>
      <c r="D31" s="20"/>
      <c r="E31" s="19"/>
      <c r="F31" s="21"/>
      <c r="G31" s="11"/>
    </row>
    <row r="32" spans="1:7" ht="12.75">
      <c r="A32" s="22" t="s">
        <v>281</v>
      </c>
      <c r="B32" s="11"/>
      <c r="C32" s="11"/>
      <c r="D32" s="23"/>
      <c r="E32" s="11"/>
      <c r="F32" s="24"/>
      <c r="G32" s="11"/>
    </row>
    <row r="33" spans="1:7" ht="12.75">
      <c r="A33" s="25"/>
      <c r="B33" s="12"/>
      <c r="C33" s="12"/>
      <c r="D33" s="14"/>
      <c r="E33" s="12"/>
      <c r="F33" s="26"/>
      <c r="G33" s="11"/>
    </row>
    <row r="34" ht="12.75">
      <c r="G34" s="11"/>
    </row>
  </sheetData>
  <printOptions/>
  <pageMargins left="0.75" right="0.75" top="1" bottom="1" header="0.5" footer="0.5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G3" sqref="G3"/>
    </sheetView>
  </sheetViews>
  <sheetFormatPr defaultColWidth="9.140625" defaultRowHeight="12.75"/>
  <cols>
    <col min="1" max="1" width="1.8515625" style="0" customWidth="1"/>
    <col min="2" max="2" width="14.7109375" style="0" customWidth="1"/>
    <col min="3" max="3" width="15.7109375" style="0" customWidth="1"/>
    <col min="4" max="4" width="0.71875" style="0" customWidth="1"/>
    <col min="5" max="5" width="12.140625" style="16" bestFit="1" customWidth="1"/>
    <col min="6" max="6" width="0.71875" style="0" customWidth="1"/>
    <col min="7" max="7" width="12.140625" style="8" bestFit="1" customWidth="1"/>
    <col min="8" max="8" width="0.71875" style="0" customWidth="1"/>
    <col min="9" max="9" width="14.421875" style="16" bestFit="1" customWidth="1"/>
  </cols>
  <sheetData>
    <row r="1" ht="12.75">
      <c r="I1" s="1" t="s">
        <v>1</v>
      </c>
    </row>
    <row r="2" ht="12.75">
      <c r="I2" s="1" t="s">
        <v>3</v>
      </c>
    </row>
    <row r="3" spans="7:9" ht="12.75">
      <c r="G3" s="44" t="s">
        <v>279</v>
      </c>
      <c r="I3" s="1" t="s">
        <v>32</v>
      </c>
    </row>
    <row r="4" ht="12.75">
      <c r="I4" s="1" t="s">
        <v>33</v>
      </c>
    </row>
    <row r="7" spans="1:9" ht="13.5" thickBot="1">
      <c r="A7" s="27"/>
      <c r="B7" s="28" t="s">
        <v>34</v>
      </c>
      <c r="C7" s="27"/>
      <c r="D7" s="27"/>
      <c r="E7" s="29"/>
      <c r="F7" s="27"/>
      <c r="G7" s="30"/>
      <c r="H7" s="27"/>
      <c r="I7" s="29"/>
    </row>
    <row r="8" spans="5:9" ht="13.5" thickTop="1">
      <c r="E8"/>
      <c r="G8"/>
      <c r="I8"/>
    </row>
    <row r="9" spans="1:12" ht="12.75">
      <c r="A9" s="12"/>
      <c r="B9" s="12"/>
      <c r="C9" s="12"/>
      <c r="D9" s="12"/>
      <c r="E9" s="12"/>
      <c r="F9" s="12"/>
      <c r="G9" s="12"/>
      <c r="H9" s="12"/>
      <c r="I9" s="12"/>
      <c r="K9" s="11"/>
      <c r="L9" s="11"/>
    </row>
    <row r="10" spans="1:10" ht="12.75">
      <c r="A10" s="11"/>
      <c r="B10" s="31"/>
      <c r="C10" s="32"/>
      <c r="D10" s="22"/>
      <c r="E10" s="33">
        <v>2005</v>
      </c>
      <c r="F10" s="11"/>
      <c r="G10" s="34">
        <v>2006</v>
      </c>
      <c r="H10" s="138" t="s">
        <v>35</v>
      </c>
      <c r="I10" s="139"/>
      <c r="J10" s="11"/>
    </row>
    <row r="11" spans="1:10" ht="12.75">
      <c r="A11" s="25"/>
      <c r="B11" s="35" t="s">
        <v>36</v>
      </c>
      <c r="C11" s="36" t="s">
        <v>37</v>
      </c>
      <c r="D11" s="35"/>
      <c r="E11" s="37" t="s">
        <v>38</v>
      </c>
      <c r="F11" s="38"/>
      <c r="G11" s="37" t="s">
        <v>38</v>
      </c>
      <c r="H11" s="136" t="s">
        <v>39</v>
      </c>
      <c r="I11" s="137"/>
      <c r="J11" s="39"/>
    </row>
    <row r="12" ht="12.75">
      <c r="J12" s="11"/>
    </row>
    <row r="13" spans="2:9" ht="12.75">
      <c r="B13" s="40" t="s">
        <v>40</v>
      </c>
      <c r="C13" s="41" t="s">
        <v>15</v>
      </c>
      <c r="D13" s="41"/>
      <c r="E13" s="42">
        <f>+'RateBaseADJB (2)'!I12</f>
        <v>11269710.14556</v>
      </c>
      <c r="G13" s="42">
        <f>+'RateBaseADJC (2)'!I12</f>
        <v>16100597.06868</v>
      </c>
      <c r="I13" s="43">
        <f>G13+E13</f>
        <v>27370307.21424</v>
      </c>
    </row>
    <row r="14" spans="2:9" ht="12.75">
      <c r="B14" s="40" t="s">
        <v>41</v>
      </c>
      <c r="C14" s="41" t="s">
        <v>15</v>
      </c>
      <c r="D14" s="41"/>
      <c r="E14" s="16">
        <f>+'RateBaseADJB (2)'!I13</f>
        <v>945497.8511999999</v>
      </c>
      <c r="G14" s="16">
        <f>+'RateBaseADJC (2)'!I13</f>
        <v>792486.048</v>
      </c>
      <c r="I14" s="44">
        <f>G14+E14</f>
        <v>1737983.8991999999</v>
      </c>
    </row>
    <row r="15" spans="2:9" ht="12.75">
      <c r="B15" s="40"/>
      <c r="C15" s="41"/>
      <c r="D15" s="41"/>
      <c r="G15" s="16"/>
      <c r="I15" s="44"/>
    </row>
    <row r="16" spans="2:9" ht="12.75">
      <c r="B16" s="40" t="s">
        <v>42</v>
      </c>
      <c r="C16" s="41" t="s">
        <v>18</v>
      </c>
      <c r="D16" s="41"/>
      <c r="E16" s="16">
        <f>+'RateBaseADJB (2)'!I15</f>
        <v>2256095.58396</v>
      </c>
      <c r="G16" s="16">
        <f>+'RateBaseADJC (2)'!I15</f>
        <v>3996961.0041599995</v>
      </c>
      <c r="I16" s="44">
        <f>G16+E16</f>
        <v>6253056.5881199995</v>
      </c>
    </row>
    <row r="17" spans="2:9" ht="12.75">
      <c r="B17" s="40" t="s">
        <v>43</v>
      </c>
      <c r="C17" s="41" t="s">
        <v>18</v>
      </c>
      <c r="D17" s="41"/>
      <c r="E17" s="16">
        <f>+'RateBaseADJB (2)'!I16</f>
        <v>513429.64547999995</v>
      </c>
      <c r="G17" s="16">
        <f>+'RateBaseADJC (2)'!I16</f>
        <v>269404.12512</v>
      </c>
      <c r="I17" s="44">
        <f>G17+E17</f>
        <v>782833.7705999999</v>
      </c>
    </row>
    <row r="18" spans="2:9" ht="12.75">
      <c r="B18" s="40"/>
      <c r="C18" s="41"/>
      <c r="D18" s="41"/>
      <c r="G18" s="16"/>
      <c r="I18" s="44"/>
    </row>
    <row r="19" spans="2:9" ht="12.75">
      <c r="B19" s="40" t="s">
        <v>44</v>
      </c>
      <c r="C19" s="41" t="s">
        <v>21</v>
      </c>
      <c r="D19" s="41"/>
      <c r="E19" s="16">
        <f>+'RateBaseADJB (2)'!I18</f>
        <v>111377.11992</v>
      </c>
      <c r="G19" s="16">
        <f>+'RateBaseADJC (2)'!I18</f>
        <v>20830404.62868</v>
      </c>
      <c r="I19" s="44">
        <f>G19+E19</f>
        <v>20941781.7486</v>
      </c>
    </row>
    <row r="20" spans="2:9" ht="12.75">
      <c r="B20" s="40" t="s">
        <v>45</v>
      </c>
      <c r="C20" s="41" t="s">
        <v>21</v>
      </c>
      <c r="D20" s="41"/>
      <c r="E20" s="16">
        <f>+'RateBaseADJB (2)'!I19</f>
        <v>88178.09483999999</v>
      </c>
      <c r="G20" s="16">
        <f>+'RateBaseADJC (2)'!I19</f>
        <v>11933095.92</v>
      </c>
      <c r="I20" s="44">
        <f>G20+E20</f>
        <v>12021274.01484</v>
      </c>
    </row>
    <row r="21" spans="2:9" ht="12.75">
      <c r="B21" s="40"/>
      <c r="C21" s="41"/>
      <c r="D21" s="41"/>
      <c r="G21" s="16"/>
      <c r="I21" s="44"/>
    </row>
    <row r="22" spans="2:9" ht="12.75">
      <c r="B22" s="40" t="s">
        <v>46</v>
      </c>
      <c r="C22" s="41" t="s">
        <v>23</v>
      </c>
      <c r="D22" s="41"/>
      <c r="E22" s="16">
        <f>+'RateBaseADJB (2)'!I21</f>
        <v>5497502.61852</v>
      </c>
      <c r="G22" s="16">
        <f>+'RateBaseADJC (2)'!I21</f>
        <v>7393000.411199999</v>
      </c>
      <c r="I22" s="44">
        <f>G22+E22</f>
        <v>12890503.029719999</v>
      </c>
    </row>
    <row r="23" spans="2:9" ht="12.75">
      <c r="B23" s="40"/>
      <c r="C23" s="41"/>
      <c r="D23" s="41"/>
      <c r="G23" s="16"/>
      <c r="I23" s="44"/>
    </row>
    <row r="24" spans="2:9" ht="12.75">
      <c r="B24" s="40" t="s">
        <v>47</v>
      </c>
      <c r="C24" s="41" t="s">
        <v>24</v>
      </c>
      <c r="D24" s="41"/>
      <c r="E24" s="16">
        <f>+'RateBaseADJB (2)'!I23</f>
        <v>704614.00668</v>
      </c>
      <c r="G24" s="16">
        <f>+'RateBaseADJC (2)'!I23</f>
        <v>991020.46116</v>
      </c>
      <c r="I24" s="44">
        <f aca="true" t="shared" si="0" ref="I24:I30">G24+E24</f>
        <v>1695634.46784</v>
      </c>
    </row>
    <row r="25" spans="2:9" ht="12.75">
      <c r="B25" s="40" t="s">
        <v>48</v>
      </c>
      <c r="C25" s="41" t="s">
        <v>24</v>
      </c>
      <c r="D25" s="41"/>
      <c r="E25" s="16">
        <f>+'RateBaseADJB (2)'!I24</f>
        <v>4936417.056</v>
      </c>
      <c r="G25" s="16">
        <f>+'RateBaseADJC (2)'!I24</f>
        <v>4921314.52068</v>
      </c>
      <c r="I25" s="44">
        <f t="shared" si="0"/>
        <v>9857731.57668</v>
      </c>
    </row>
    <row r="26" spans="2:9" ht="12.75">
      <c r="B26" s="40" t="s">
        <v>49</v>
      </c>
      <c r="C26" s="41" t="s">
        <v>24</v>
      </c>
      <c r="D26" s="41"/>
      <c r="E26" s="16">
        <f>+'RateBaseADJB (2)'!I25</f>
        <v>1298629.67532</v>
      </c>
      <c r="G26" s="16">
        <f>+'RateBaseADJC (2)'!I25</f>
        <v>1816704.43548</v>
      </c>
      <c r="I26" s="44">
        <f t="shared" si="0"/>
        <v>3115334.1108</v>
      </c>
    </row>
    <row r="27" spans="2:9" ht="12.75">
      <c r="B27" s="40" t="s">
        <v>50</v>
      </c>
      <c r="C27" s="41" t="s">
        <v>24</v>
      </c>
      <c r="D27" s="41"/>
      <c r="E27" s="16">
        <f>+'RateBaseADJB (2)'!I26</f>
        <v>1188680.9297999998</v>
      </c>
      <c r="G27" s="16">
        <f>+'RateBaseADJC (2)'!I26</f>
        <v>1548817.6777199998</v>
      </c>
      <c r="I27" s="44">
        <f t="shared" si="0"/>
        <v>2737498.6075199996</v>
      </c>
    </row>
    <row r="28" spans="2:9" ht="12.75">
      <c r="B28" s="40" t="s">
        <v>51</v>
      </c>
      <c r="C28" s="41" t="s">
        <v>24</v>
      </c>
      <c r="D28" s="41"/>
      <c r="E28" s="16">
        <f>+'RateBaseADJB (2)'!I27</f>
        <v>13478407.349879999</v>
      </c>
      <c r="G28" s="16">
        <f>+'RateBaseADJC (2)'!I27</f>
        <v>10583974.89228</v>
      </c>
      <c r="I28" s="44">
        <f t="shared" si="0"/>
        <v>24062382.24216</v>
      </c>
    </row>
    <row r="29" spans="2:9" ht="12.75">
      <c r="B29" s="40" t="s">
        <v>52</v>
      </c>
      <c r="C29" s="41" t="s">
        <v>24</v>
      </c>
      <c r="D29" s="41"/>
      <c r="E29" s="16">
        <f>+'RateBaseADJB (2)'!I28</f>
        <v>893807.52432</v>
      </c>
      <c r="G29" s="16">
        <f>+'RateBaseADJC (2)'!I28</f>
        <v>1225945.51656</v>
      </c>
      <c r="I29" s="44">
        <f t="shared" si="0"/>
        <v>2119753.0408799998</v>
      </c>
    </row>
    <row r="30" spans="2:9" ht="12.75">
      <c r="B30" s="40" t="s">
        <v>53</v>
      </c>
      <c r="C30" s="41" t="s">
        <v>24</v>
      </c>
      <c r="D30" s="41"/>
      <c r="E30" s="16">
        <f>+'RateBaseADJB (2)'!I29</f>
        <v>204449.64059999998</v>
      </c>
      <c r="G30" s="16">
        <f>+'RateBaseADJC (2)'!I29</f>
        <v>252133.13423999998</v>
      </c>
      <c r="I30" s="44">
        <f t="shared" si="0"/>
        <v>456582.77483999997</v>
      </c>
    </row>
    <row r="31" spans="2:9" ht="12.75">
      <c r="B31" s="40"/>
      <c r="C31" s="41"/>
      <c r="D31" s="41"/>
      <c r="G31" s="16"/>
      <c r="I31" s="44"/>
    </row>
    <row r="32" spans="2:9" ht="12.75">
      <c r="B32" s="40" t="s">
        <v>54</v>
      </c>
      <c r="C32" s="41" t="s">
        <v>26</v>
      </c>
      <c r="D32" s="41"/>
      <c r="E32" s="16">
        <f>+'RateBaseADJB (2)'!I31</f>
        <v>71767.02648</v>
      </c>
      <c r="G32" s="16">
        <f>+'RateBaseADJC (2)'!I31</f>
        <v>167889.1452</v>
      </c>
      <c r="I32" s="44">
        <f aca="true" t="shared" si="1" ref="I32:I39">G32+E32</f>
        <v>239656.17168</v>
      </c>
    </row>
    <row r="33" spans="2:9" ht="12.75">
      <c r="B33" s="40" t="s">
        <v>55</v>
      </c>
      <c r="C33" s="41" t="s">
        <v>26</v>
      </c>
      <c r="D33" s="41"/>
      <c r="E33" s="16">
        <f>+'RateBaseADJB (2)'!I32</f>
        <v>400665.46932</v>
      </c>
      <c r="G33" s="16">
        <f>+'RateBaseADJC (2)'!I32</f>
        <v>953140.3086</v>
      </c>
      <c r="I33" s="44">
        <f t="shared" si="1"/>
        <v>1353805.77792</v>
      </c>
    </row>
    <row r="34" spans="2:9" ht="12.75">
      <c r="B34" s="40" t="s">
        <v>56</v>
      </c>
      <c r="C34" s="41" t="s">
        <v>26</v>
      </c>
      <c r="D34" s="41"/>
      <c r="E34" s="16">
        <f>+'RateBaseADJB (2)'!I33</f>
        <v>105706.62311999999</v>
      </c>
      <c r="G34" s="16">
        <f>+'RateBaseADJC (2)'!I33</f>
        <v>193735.05648</v>
      </c>
      <c r="I34" s="44">
        <f t="shared" si="1"/>
        <v>299441.6796</v>
      </c>
    </row>
    <row r="35" spans="2:9" ht="12.75">
      <c r="B35" s="40" t="s">
        <v>57</v>
      </c>
      <c r="C35" s="41" t="s">
        <v>26</v>
      </c>
      <c r="D35" s="41"/>
      <c r="E35" s="16">
        <f>+'RateBaseADJB (2)'!I34</f>
        <v>185395.14479999998</v>
      </c>
      <c r="G35" s="16">
        <f>+'RateBaseADJC (2)'!I34</f>
        <v>329363.97323999996</v>
      </c>
      <c r="I35" s="44">
        <f t="shared" si="1"/>
        <v>514759.11804</v>
      </c>
    </row>
    <row r="36" spans="2:9" ht="12.75">
      <c r="B36" s="40" t="s">
        <v>58</v>
      </c>
      <c r="C36" s="41" t="s">
        <v>26</v>
      </c>
      <c r="D36" s="41"/>
      <c r="E36" s="16">
        <f>+'RateBaseADJB (2)'!I35</f>
        <v>1201680.3520799999</v>
      </c>
      <c r="G36" s="16">
        <f>+'RateBaseADJC (2)'!I35</f>
        <v>1242134.10252</v>
      </c>
      <c r="I36" s="44">
        <f t="shared" si="1"/>
        <v>2443814.4546</v>
      </c>
    </row>
    <row r="37" spans="2:9" ht="12.75">
      <c r="B37" s="40" t="s">
        <v>59</v>
      </c>
      <c r="C37" s="41" t="s">
        <v>26</v>
      </c>
      <c r="D37" s="41"/>
      <c r="E37" s="16">
        <f>+'RateBaseADJB (2)'!I36</f>
        <v>175118.421</v>
      </c>
      <c r="G37" s="16">
        <f>+'RateBaseADJC (2)'!I36</f>
        <v>400950.86376</v>
      </c>
      <c r="I37" s="44">
        <f t="shared" si="1"/>
        <v>576069.28476</v>
      </c>
    </row>
    <row r="38" spans="2:9" ht="12.75">
      <c r="B38" s="40" t="s">
        <v>60</v>
      </c>
      <c r="C38" s="41" t="s">
        <v>26</v>
      </c>
      <c r="D38" s="41"/>
      <c r="E38" s="16">
        <f>+'RateBaseADJB (2)'!I37</f>
        <v>17549.9352</v>
      </c>
      <c r="G38" s="16">
        <f>+'RateBaseADJC (2)'!I37</f>
        <v>65682.78719999999</v>
      </c>
      <c r="I38" s="44">
        <f t="shared" si="1"/>
        <v>83232.7224</v>
      </c>
    </row>
    <row r="39" spans="2:9" ht="12.75">
      <c r="B39" s="40" t="s">
        <v>61</v>
      </c>
      <c r="C39" s="41" t="s">
        <v>26</v>
      </c>
      <c r="D39" s="41"/>
      <c r="E39" s="16">
        <f>+'RateBaseADJB (2)'!I38</f>
        <v>2935559.8249199996</v>
      </c>
      <c r="G39" s="16">
        <f>+'RateBaseADJC (2)'!I38</f>
        <v>2792731.6394399996</v>
      </c>
      <c r="I39" s="44">
        <f t="shared" si="1"/>
        <v>5728291.464359999</v>
      </c>
    </row>
    <row r="40" spans="2:9" ht="12.75">
      <c r="B40" s="40"/>
      <c r="C40" s="41"/>
      <c r="D40" s="41"/>
      <c r="G40" s="16"/>
      <c r="I40" s="44"/>
    </row>
    <row r="41" spans="2:9" ht="12.75">
      <c r="B41" s="40" t="s">
        <v>62</v>
      </c>
      <c r="C41" s="41" t="s">
        <v>28</v>
      </c>
      <c r="D41" s="41"/>
      <c r="E41" s="16">
        <f>+'RateBaseADJB (2)'!I40</f>
        <v>2181214.55172</v>
      </c>
      <c r="G41" s="16">
        <f>+'RateBaseADJC (2)'!I40</f>
        <v>869363.9999999999</v>
      </c>
      <c r="I41" s="44">
        <f>G41+E41</f>
        <v>3050578.55172</v>
      </c>
    </row>
    <row r="42" spans="2:9" ht="12.75">
      <c r="B42" s="40"/>
      <c r="C42" s="41"/>
      <c r="D42" s="41"/>
      <c r="G42" s="16"/>
      <c r="I42" s="44"/>
    </row>
    <row r="43" spans="2:9" ht="12.75">
      <c r="B43" s="40" t="s">
        <v>63</v>
      </c>
      <c r="C43" s="41" t="s">
        <v>30</v>
      </c>
      <c r="D43" s="41"/>
      <c r="E43" s="16">
        <f>+'RateBaseADJB (2)'!I42</f>
        <v>7270.8744</v>
      </c>
      <c r="F43" s="11"/>
      <c r="G43" s="16">
        <f>+'RateBaseADJC (2)'!I42</f>
        <v>3475134.79812</v>
      </c>
      <c r="H43" s="11"/>
      <c r="I43" s="44">
        <f>G43+E43</f>
        <v>3482405.67252</v>
      </c>
    </row>
    <row r="44" spans="1:9" ht="12.75">
      <c r="A44" s="12"/>
      <c r="B44" s="45" t="s">
        <v>64</v>
      </c>
      <c r="C44" s="46" t="s">
        <v>30</v>
      </c>
      <c r="D44" s="46"/>
      <c r="E44" s="47">
        <f>+'RateBaseADJB (2)'!I43</f>
        <v>6819829.00644</v>
      </c>
      <c r="F44" s="12"/>
      <c r="G44" s="48"/>
      <c r="H44" s="12"/>
      <c r="I44" s="49">
        <f>G44+E44</f>
        <v>6819829.00644</v>
      </c>
    </row>
    <row r="45" ht="12.75">
      <c r="I45" s="44"/>
    </row>
    <row r="46" spans="1:9" ht="13.5" thickBot="1">
      <c r="A46" s="50" t="s">
        <v>65</v>
      </c>
      <c r="B46" s="51"/>
      <c r="C46" s="50"/>
      <c r="D46" s="50"/>
      <c r="E46" s="52">
        <f>SUM(E13:E44)</f>
        <v>57488554.471559994</v>
      </c>
      <c r="F46" s="50"/>
      <c r="G46" s="52">
        <f>SUM(G13:G44)</f>
        <v>93145986.51852</v>
      </c>
      <c r="H46" s="50"/>
      <c r="I46" s="53">
        <f>SUM(I13:I44)</f>
        <v>150634540.99008</v>
      </c>
    </row>
    <row r="47" ht="13.5" thickTop="1"/>
  </sheetData>
  <mergeCells count="2">
    <mergeCell ref="H11:I11"/>
    <mergeCell ref="H10:I1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7">
      <selection activeCell="G3" sqref="G3"/>
    </sheetView>
  </sheetViews>
  <sheetFormatPr defaultColWidth="9.140625" defaultRowHeight="12.75"/>
  <cols>
    <col min="1" max="1" width="1.8515625" style="0" customWidth="1"/>
    <col min="2" max="2" width="11.7109375" style="0" customWidth="1"/>
    <col min="3" max="3" width="13.8515625" style="0" bestFit="1" customWidth="1"/>
    <col min="4" max="4" width="0.71875" style="0" customWidth="1"/>
    <col min="5" max="5" width="12.140625" style="16" bestFit="1" customWidth="1"/>
    <col min="6" max="6" width="0.71875" style="0" customWidth="1"/>
    <col min="7" max="7" width="10.28125" style="8" bestFit="1" customWidth="1"/>
    <col min="8" max="8" width="0.71875" style="0" customWidth="1"/>
    <col min="9" max="9" width="14.421875" style="16" bestFit="1" customWidth="1"/>
  </cols>
  <sheetData>
    <row r="1" ht="12.75">
      <c r="I1" s="1" t="s">
        <v>1</v>
      </c>
    </row>
    <row r="2" ht="12.75">
      <c r="I2" s="1" t="s">
        <v>3</v>
      </c>
    </row>
    <row r="3" spans="7:9" ht="12.75">
      <c r="G3" s="44" t="s">
        <v>279</v>
      </c>
      <c r="I3" s="1" t="s">
        <v>66</v>
      </c>
    </row>
    <row r="4" ht="12.75">
      <c r="I4" s="1" t="s">
        <v>67</v>
      </c>
    </row>
    <row r="7" spans="1:9" ht="13.5" thickBot="1">
      <c r="A7" s="27"/>
      <c r="B7" s="28" t="s">
        <v>68</v>
      </c>
      <c r="C7" s="27"/>
      <c r="D7" s="27"/>
      <c r="E7" s="29"/>
      <c r="F7" s="27"/>
      <c r="G7" s="30"/>
      <c r="H7" s="27"/>
      <c r="I7" s="29"/>
    </row>
    <row r="8" spans="5:9" ht="13.5" thickTop="1">
      <c r="E8"/>
      <c r="G8"/>
      <c r="I8"/>
    </row>
    <row r="9" spans="1:10" ht="12.75">
      <c r="A9" s="12"/>
      <c r="B9" s="54"/>
      <c r="C9" s="12"/>
      <c r="D9" s="12"/>
      <c r="E9" s="47"/>
      <c r="F9" s="12"/>
      <c r="G9" s="48"/>
      <c r="H9" s="12"/>
      <c r="I9" s="47"/>
      <c r="J9" s="11"/>
    </row>
    <row r="10" spans="1:10" ht="12.75">
      <c r="A10" s="25"/>
      <c r="B10" s="35" t="s">
        <v>36</v>
      </c>
      <c r="C10" s="55" t="s">
        <v>37</v>
      </c>
      <c r="D10" s="56"/>
      <c r="E10" s="140" t="s">
        <v>38</v>
      </c>
      <c r="F10" s="140"/>
      <c r="G10" s="57" t="s">
        <v>12</v>
      </c>
      <c r="H10" s="140" t="s">
        <v>92</v>
      </c>
      <c r="I10" s="141"/>
      <c r="J10" s="39"/>
    </row>
    <row r="11" ht="12.75">
      <c r="J11" s="11"/>
    </row>
    <row r="12" spans="2:9" ht="12.75">
      <c r="B12" s="40" t="s">
        <v>40</v>
      </c>
      <c r="C12" s="41" t="s">
        <v>15</v>
      </c>
      <c r="D12" s="41"/>
      <c r="E12" s="42">
        <v>120557447</v>
      </c>
      <c r="G12" s="8">
        <v>0.09348</v>
      </c>
      <c r="I12" s="42">
        <f>E12*G12</f>
        <v>11269710.14556</v>
      </c>
    </row>
    <row r="13" spans="2:9" ht="12.75">
      <c r="B13" s="40" t="s">
        <v>41</v>
      </c>
      <c r="C13" s="41" t="s">
        <v>15</v>
      </c>
      <c r="D13" s="41"/>
      <c r="E13" s="16">
        <v>10114440</v>
      </c>
      <c r="G13" s="58">
        <v>0.09348</v>
      </c>
      <c r="I13" s="16">
        <f>E13*G13</f>
        <v>945497.8511999999</v>
      </c>
    </row>
    <row r="14" spans="2:7" ht="12.75">
      <c r="B14" s="40"/>
      <c r="C14" s="41"/>
      <c r="D14" s="41"/>
      <c r="G14" s="58"/>
    </row>
    <row r="15" spans="2:9" ht="12.75">
      <c r="B15" s="40" t="s">
        <v>42</v>
      </c>
      <c r="C15" s="41" t="s">
        <v>18</v>
      </c>
      <c r="D15" s="41"/>
      <c r="E15" s="16">
        <v>24134527</v>
      </c>
      <c r="G15" s="58">
        <v>0.09348</v>
      </c>
      <c r="I15" s="16">
        <f>E15*G15</f>
        <v>2256095.58396</v>
      </c>
    </row>
    <row r="16" spans="2:9" ht="12.75">
      <c r="B16" s="40" t="s">
        <v>43</v>
      </c>
      <c r="C16" s="41" t="s">
        <v>18</v>
      </c>
      <c r="D16" s="41"/>
      <c r="E16" s="16">
        <v>5492401</v>
      </c>
      <c r="G16" s="58">
        <v>0.09348</v>
      </c>
      <c r="I16" s="16">
        <f>E16*G16</f>
        <v>513429.64547999995</v>
      </c>
    </row>
    <row r="17" spans="2:7" ht="12.75">
      <c r="B17" s="40"/>
      <c r="C17" s="41"/>
      <c r="D17" s="41"/>
      <c r="G17" s="58"/>
    </row>
    <row r="18" spans="2:9" ht="12.75">
      <c r="B18" s="40" t="s">
        <v>44</v>
      </c>
      <c r="C18" s="41" t="s">
        <v>21</v>
      </c>
      <c r="D18" s="41"/>
      <c r="E18" s="16">
        <v>1191454</v>
      </c>
      <c r="G18" s="58">
        <v>0.09348</v>
      </c>
      <c r="I18" s="16">
        <f>E18*G18</f>
        <v>111377.11992</v>
      </c>
    </row>
    <row r="19" spans="2:9" ht="12.75">
      <c r="B19" s="40" t="s">
        <v>45</v>
      </c>
      <c r="C19" s="41" t="s">
        <v>21</v>
      </c>
      <c r="D19" s="41"/>
      <c r="E19" s="16">
        <v>943283</v>
      </c>
      <c r="G19" s="58">
        <v>0.09348</v>
      </c>
      <c r="I19" s="16">
        <f>E19*G19</f>
        <v>88178.09483999999</v>
      </c>
    </row>
    <row r="20" spans="2:7" ht="12.75">
      <c r="B20" s="40"/>
      <c r="C20" s="41"/>
      <c r="D20" s="41"/>
      <c r="G20" s="58"/>
    </row>
    <row r="21" spans="2:9" ht="12.75">
      <c r="B21" s="40" t="s">
        <v>46</v>
      </c>
      <c r="C21" s="41" t="s">
        <v>23</v>
      </c>
      <c r="D21" s="41"/>
      <c r="E21" s="16">
        <v>58809399</v>
      </c>
      <c r="G21" s="58">
        <f>+G12</f>
        <v>0.09348</v>
      </c>
      <c r="I21" s="16">
        <f>E21*G21</f>
        <v>5497502.61852</v>
      </c>
    </row>
    <row r="22" spans="2:7" ht="12.75">
      <c r="B22" s="40"/>
      <c r="C22" s="41"/>
      <c r="D22" s="41"/>
      <c r="G22" s="58"/>
    </row>
    <row r="23" spans="2:9" ht="12.75">
      <c r="B23" s="40" t="s">
        <v>47</v>
      </c>
      <c r="C23" s="41" t="s">
        <v>24</v>
      </c>
      <c r="D23" s="41"/>
      <c r="E23" s="16">
        <v>7537591</v>
      </c>
      <c r="G23" s="58">
        <v>0.09348</v>
      </c>
      <c r="I23" s="16">
        <f aca="true" t="shared" si="0" ref="I23:I29">E23*G23</f>
        <v>704614.00668</v>
      </c>
    </row>
    <row r="24" spans="2:9" ht="12.75">
      <c r="B24" s="40" t="s">
        <v>48</v>
      </c>
      <c r="C24" s="41" t="s">
        <v>24</v>
      </c>
      <c r="D24" s="41"/>
      <c r="E24" s="16">
        <v>52807200</v>
      </c>
      <c r="G24" s="58">
        <v>0.09348</v>
      </c>
      <c r="I24" s="16">
        <f t="shared" si="0"/>
        <v>4936417.056</v>
      </c>
    </row>
    <row r="25" spans="2:9" ht="12.75">
      <c r="B25" s="40" t="s">
        <v>49</v>
      </c>
      <c r="C25" s="41" t="s">
        <v>24</v>
      </c>
      <c r="D25" s="41"/>
      <c r="E25" s="16">
        <v>13892059</v>
      </c>
      <c r="G25" s="58">
        <v>0.09348</v>
      </c>
      <c r="I25" s="16">
        <f t="shared" si="0"/>
        <v>1298629.67532</v>
      </c>
    </row>
    <row r="26" spans="2:9" ht="12.75">
      <c r="B26" s="40" t="s">
        <v>50</v>
      </c>
      <c r="C26" s="41" t="s">
        <v>24</v>
      </c>
      <c r="D26" s="41"/>
      <c r="E26" s="16">
        <v>12715885</v>
      </c>
      <c r="G26" s="58">
        <v>0.09348</v>
      </c>
      <c r="I26" s="16">
        <f t="shared" si="0"/>
        <v>1188680.9297999998</v>
      </c>
    </row>
    <row r="27" spans="2:9" ht="12.75">
      <c r="B27" s="40" t="s">
        <v>51</v>
      </c>
      <c r="C27" s="41" t="s">
        <v>24</v>
      </c>
      <c r="D27" s="41"/>
      <c r="E27" s="16">
        <v>144184931</v>
      </c>
      <c r="G27" s="58">
        <v>0.09348</v>
      </c>
      <c r="I27" s="16">
        <f t="shared" si="0"/>
        <v>13478407.349879999</v>
      </c>
    </row>
    <row r="28" spans="2:9" ht="12.75">
      <c r="B28" s="40" t="s">
        <v>52</v>
      </c>
      <c r="C28" s="41" t="s">
        <v>24</v>
      </c>
      <c r="D28" s="41"/>
      <c r="E28" s="16">
        <v>9561484</v>
      </c>
      <c r="G28" s="58">
        <v>0.09348</v>
      </c>
      <c r="I28" s="16">
        <f t="shared" si="0"/>
        <v>893807.52432</v>
      </c>
    </row>
    <row r="29" spans="2:9" ht="12.75">
      <c r="B29" s="40" t="s">
        <v>53</v>
      </c>
      <c r="C29" s="41" t="s">
        <v>24</v>
      </c>
      <c r="D29" s="41"/>
      <c r="E29" s="16">
        <v>2187095</v>
      </c>
      <c r="G29" s="58">
        <v>0.09348</v>
      </c>
      <c r="I29" s="16">
        <f t="shared" si="0"/>
        <v>204449.64059999998</v>
      </c>
    </row>
    <row r="30" spans="2:7" ht="12.75">
      <c r="B30" s="40"/>
      <c r="C30" s="41"/>
      <c r="D30" s="41"/>
      <c r="G30" s="58"/>
    </row>
    <row r="31" spans="2:9" ht="12.75">
      <c r="B31" s="40" t="s">
        <v>54</v>
      </c>
      <c r="C31" s="41" t="s">
        <v>26</v>
      </c>
      <c r="D31" s="41"/>
      <c r="E31" s="16">
        <v>767726</v>
      </c>
      <c r="G31" s="58">
        <v>0.09348</v>
      </c>
      <c r="I31" s="16">
        <f aca="true" t="shared" si="1" ref="I31:I38">E31*G31</f>
        <v>71767.02648</v>
      </c>
    </row>
    <row r="32" spans="2:9" ht="12.75">
      <c r="B32" s="40" t="s">
        <v>55</v>
      </c>
      <c r="C32" s="41" t="s">
        <v>26</v>
      </c>
      <c r="D32" s="41"/>
      <c r="E32" s="16">
        <v>4286109</v>
      </c>
      <c r="G32" s="58">
        <v>0.09348</v>
      </c>
      <c r="I32" s="16">
        <f t="shared" si="1"/>
        <v>400665.46932</v>
      </c>
    </row>
    <row r="33" spans="2:9" ht="12.75">
      <c r="B33" s="40" t="s">
        <v>56</v>
      </c>
      <c r="C33" s="41" t="s">
        <v>26</v>
      </c>
      <c r="D33" s="41"/>
      <c r="E33" s="16">
        <v>1130794</v>
      </c>
      <c r="G33" s="58">
        <v>0.09348</v>
      </c>
      <c r="I33" s="16">
        <f t="shared" si="1"/>
        <v>105706.62311999999</v>
      </c>
    </row>
    <row r="34" spans="2:9" ht="12.75">
      <c r="B34" s="40" t="s">
        <v>57</v>
      </c>
      <c r="C34" s="41" t="s">
        <v>26</v>
      </c>
      <c r="D34" s="41"/>
      <c r="E34" s="16">
        <v>1983260</v>
      </c>
      <c r="G34" s="58">
        <v>0.09348</v>
      </c>
      <c r="I34" s="16">
        <f t="shared" si="1"/>
        <v>185395.14479999998</v>
      </c>
    </row>
    <row r="35" spans="2:9" ht="12.75">
      <c r="B35" s="40" t="s">
        <v>58</v>
      </c>
      <c r="C35" s="41" t="s">
        <v>26</v>
      </c>
      <c r="D35" s="41"/>
      <c r="E35" s="16">
        <v>12854946</v>
      </c>
      <c r="G35" s="58">
        <v>0.09348</v>
      </c>
      <c r="I35" s="16">
        <f t="shared" si="1"/>
        <v>1201680.3520799999</v>
      </c>
    </row>
    <row r="36" spans="2:9" ht="12.75">
      <c r="B36" s="40" t="s">
        <v>59</v>
      </c>
      <c r="C36" s="41" t="s">
        <v>26</v>
      </c>
      <c r="D36" s="41"/>
      <c r="E36" s="16">
        <v>1873325</v>
      </c>
      <c r="G36" s="58">
        <v>0.09348</v>
      </c>
      <c r="I36" s="16">
        <f t="shared" si="1"/>
        <v>175118.421</v>
      </c>
    </row>
    <row r="37" spans="2:9" ht="12.75">
      <c r="B37" s="40" t="s">
        <v>60</v>
      </c>
      <c r="C37" s="41" t="s">
        <v>26</v>
      </c>
      <c r="D37" s="41"/>
      <c r="E37" s="16">
        <v>187740</v>
      </c>
      <c r="G37" s="58">
        <v>0.09348</v>
      </c>
      <c r="I37" s="16">
        <f t="shared" si="1"/>
        <v>17549.9352</v>
      </c>
    </row>
    <row r="38" spans="2:9" ht="12.75">
      <c r="B38" s="40" t="s">
        <v>61</v>
      </c>
      <c r="C38" s="41" t="s">
        <v>26</v>
      </c>
      <c r="D38" s="41"/>
      <c r="E38" s="16">
        <v>31403079</v>
      </c>
      <c r="G38" s="58">
        <v>0.09348</v>
      </c>
      <c r="I38" s="16">
        <f t="shared" si="1"/>
        <v>2935559.8249199996</v>
      </c>
    </row>
    <row r="39" spans="2:7" ht="12.75">
      <c r="B39" s="40"/>
      <c r="C39" s="41"/>
      <c r="D39" s="41"/>
      <c r="G39" s="58"/>
    </row>
    <row r="40" spans="2:9" ht="12.75">
      <c r="B40" s="40" t="s">
        <v>62</v>
      </c>
      <c r="C40" s="41" t="s">
        <v>28</v>
      </c>
      <c r="D40" s="41"/>
      <c r="E40" s="16">
        <v>23333489</v>
      </c>
      <c r="G40" s="58">
        <v>0.09348</v>
      </c>
      <c r="I40" s="16">
        <f>E40*G40</f>
        <v>2181214.55172</v>
      </c>
    </row>
    <row r="41" spans="2:7" ht="12.75">
      <c r="B41" s="40"/>
      <c r="C41" s="41"/>
      <c r="D41" s="41"/>
      <c r="G41" s="58"/>
    </row>
    <row r="42" spans="2:9" ht="12.75">
      <c r="B42" s="40" t="s">
        <v>63</v>
      </c>
      <c r="C42" s="41" t="s">
        <v>30</v>
      </c>
      <c r="D42" s="41"/>
      <c r="E42" s="59">
        <v>77780</v>
      </c>
      <c r="F42" s="11"/>
      <c r="G42" s="58">
        <f>+G21</f>
        <v>0.09348</v>
      </c>
      <c r="H42" s="11"/>
      <c r="I42" s="59">
        <f>E42*G42</f>
        <v>7270.8744</v>
      </c>
    </row>
    <row r="43" spans="1:9" ht="12.75">
      <c r="A43" s="12"/>
      <c r="B43" s="45" t="s">
        <v>64</v>
      </c>
      <c r="C43" s="46" t="s">
        <v>30</v>
      </c>
      <c r="D43" s="46"/>
      <c r="E43" s="47">
        <v>72954953</v>
      </c>
      <c r="F43" s="12"/>
      <c r="G43" s="48">
        <v>0.09348</v>
      </c>
      <c r="H43" s="12"/>
      <c r="I43" s="47">
        <f>E43*G43</f>
        <v>6819829.00644</v>
      </c>
    </row>
    <row r="45" spans="1:9" ht="13.5" thickBot="1">
      <c r="A45" s="50" t="s">
        <v>69</v>
      </c>
      <c r="B45" s="51"/>
      <c r="C45" s="50"/>
      <c r="D45" s="50"/>
      <c r="E45" s="52">
        <f>SUM(E12:E43)</f>
        <v>614982397</v>
      </c>
      <c r="F45" s="50"/>
      <c r="G45" s="60"/>
      <c r="H45" s="50"/>
      <c r="I45" s="52">
        <f>SUM(I12:I43)</f>
        <v>57488554.471559994</v>
      </c>
    </row>
    <row r="46" ht="13.5" thickTop="1"/>
  </sheetData>
  <mergeCells count="2">
    <mergeCell ref="E10:F10"/>
    <mergeCell ref="H10:I1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G3" sqref="G3"/>
    </sheetView>
  </sheetViews>
  <sheetFormatPr defaultColWidth="9.140625" defaultRowHeight="12.75"/>
  <cols>
    <col min="1" max="1" width="1.8515625" style="0" customWidth="1"/>
    <col min="2" max="2" width="11.7109375" style="0" customWidth="1"/>
    <col min="3" max="3" width="13.8515625" style="0" bestFit="1" customWidth="1"/>
    <col min="4" max="4" width="0.71875" style="0" customWidth="1"/>
    <col min="5" max="5" width="12.140625" style="16" bestFit="1" customWidth="1"/>
    <col min="6" max="6" width="0.71875" style="0" customWidth="1"/>
    <col min="7" max="7" width="10.28125" style="8" bestFit="1" customWidth="1"/>
    <col min="8" max="8" width="0.71875" style="0" customWidth="1"/>
    <col min="9" max="9" width="14.421875" style="16" bestFit="1" customWidth="1"/>
  </cols>
  <sheetData>
    <row r="1" ht="12.75">
      <c r="I1" s="1" t="s">
        <v>1</v>
      </c>
    </row>
    <row r="2" ht="12.75">
      <c r="I2" s="1" t="s">
        <v>3</v>
      </c>
    </row>
    <row r="3" spans="7:9" ht="12.75">
      <c r="G3" s="44" t="s">
        <v>279</v>
      </c>
      <c r="I3" s="1" t="s">
        <v>70</v>
      </c>
    </row>
    <row r="4" ht="12.75">
      <c r="I4" s="1" t="s">
        <v>71</v>
      </c>
    </row>
    <row r="7" spans="1:9" ht="13.5" thickBot="1">
      <c r="A7" s="27"/>
      <c r="B7" s="28" t="s">
        <v>72</v>
      </c>
      <c r="C7" s="27"/>
      <c r="D7" s="27"/>
      <c r="E7" s="29"/>
      <c r="F7" s="27"/>
      <c r="G7" s="30"/>
      <c r="H7" s="27"/>
      <c r="I7" s="29"/>
    </row>
    <row r="8" spans="5:9" ht="13.5" thickTop="1">
      <c r="E8"/>
      <c r="G8"/>
      <c r="I8"/>
    </row>
    <row r="9" spans="1:9" ht="12.75">
      <c r="A9" s="12"/>
      <c r="B9" s="54"/>
      <c r="C9" s="12"/>
      <c r="D9" s="12"/>
      <c r="E9" s="47"/>
      <c r="F9" s="12"/>
      <c r="G9" s="48"/>
      <c r="H9" s="12"/>
      <c r="I9" s="47"/>
    </row>
    <row r="10" spans="1:9" ht="12.75">
      <c r="A10" s="25"/>
      <c r="B10" s="35" t="s">
        <v>36</v>
      </c>
      <c r="C10" s="55" t="s">
        <v>37</v>
      </c>
      <c r="D10" s="56"/>
      <c r="E10" s="140" t="s">
        <v>38</v>
      </c>
      <c r="F10" s="140"/>
      <c r="G10" s="57" t="s">
        <v>12</v>
      </c>
      <c r="H10" s="140" t="s">
        <v>92</v>
      </c>
      <c r="I10" s="141"/>
    </row>
    <row r="12" spans="2:9" ht="12.75">
      <c r="B12" s="40" t="s">
        <v>40</v>
      </c>
      <c r="C12" s="41" t="s">
        <v>15</v>
      </c>
      <c r="D12" s="41"/>
      <c r="E12" s="42">
        <v>172235741</v>
      </c>
      <c r="G12" s="8">
        <v>0.09348</v>
      </c>
      <c r="I12" s="42">
        <f>E12*G12</f>
        <v>16100597.06868</v>
      </c>
    </row>
    <row r="13" spans="2:9" ht="12.75">
      <c r="B13" s="40" t="s">
        <v>41</v>
      </c>
      <c r="C13" s="41" t="s">
        <v>15</v>
      </c>
      <c r="D13" s="41"/>
      <c r="E13" s="16">
        <v>8477600</v>
      </c>
      <c r="G13" s="8">
        <f>+G12</f>
        <v>0.09348</v>
      </c>
      <c r="I13" s="16">
        <f>E13*G13</f>
        <v>792486.048</v>
      </c>
    </row>
    <row r="14" spans="2:4" ht="12.75">
      <c r="B14" s="40"/>
      <c r="C14" s="41"/>
      <c r="D14" s="41"/>
    </row>
    <row r="15" spans="2:9" ht="12.75">
      <c r="B15" s="40" t="s">
        <v>42</v>
      </c>
      <c r="C15" s="41" t="s">
        <v>18</v>
      </c>
      <c r="D15" s="41"/>
      <c r="E15" s="16">
        <v>42757392</v>
      </c>
      <c r="G15" s="8">
        <f>+G12</f>
        <v>0.09348</v>
      </c>
      <c r="I15" s="16">
        <f>E15*G15</f>
        <v>3996961.0041599995</v>
      </c>
    </row>
    <row r="16" spans="2:9" ht="12.75">
      <c r="B16" s="40" t="s">
        <v>43</v>
      </c>
      <c r="C16" s="41" t="s">
        <v>18</v>
      </c>
      <c r="D16" s="41"/>
      <c r="E16" s="16">
        <v>2881944</v>
      </c>
      <c r="G16" s="8">
        <f>+G15</f>
        <v>0.09348</v>
      </c>
      <c r="I16" s="16">
        <f>E16*G16</f>
        <v>269404.12512</v>
      </c>
    </row>
    <row r="17" spans="2:4" ht="12.75">
      <c r="B17" s="40"/>
      <c r="C17" s="41"/>
      <c r="D17" s="41"/>
    </row>
    <row r="18" spans="2:9" ht="12.75">
      <c r="B18" s="40" t="s">
        <v>44</v>
      </c>
      <c r="C18" s="41" t="s">
        <v>21</v>
      </c>
      <c r="D18" s="41"/>
      <c r="E18" s="16">
        <v>222832741</v>
      </c>
      <c r="G18" s="8">
        <f>+G16</f>
        <v>0.09348</v>
      </c>
      <c r="I18" s="16">
        <f>E18*G18</f>
        <v>20830404.62868</v>
      </c>
    </row>
    <row r="19" spans="2:9" ht="12.75">
      <c r="B19" s="40" t="s">
        <v>45</v>
      </c>
      <c r="C19" s="41" t="s">
        <v>21</v>
      </c>
      <c r="D19" s="41"/>
      <c r="E19" s="16">
        <v>127654000</v>
      </c>
      <c r="G19" s="8">
        <f>+G18</f>
        <v>0.09348</v>
      </c>
      <c r="I19" s="16">
        <f>E19*G19</f>
        <v>11933095.92</v>
      </c>
    </row>
    <row r="20" spans="2:4" ht="12.75">
      <c r="B20" s="40"/>
      <c r="C20" s="41"/>
      <c r="D20" s="41"/>
    </row>
    <row r="21" spans="2:9" ht="12.75">
      <c r="B21" s="40" t="s">
        <v>46</v>
      </c>
      <c r="C21" s="41" t="s">
        <v>23</v>
      </c>
      <c r="D21" s="41"/>
      <c r="E21" s="16">
        <v>79086440</v>
      </c>
      <c r="G21" s="8">
        <f>+G12</f>
        <v>0.09348</v>
      </c>
      <c r="I21" s="16">
        <f>E21*G21</f>
        <v>7393000.411199999</v>
      </c>
    </row>
    <row r="22" spans="2:4" ht="12.75">
      <c r="B22" s="40"/>
      <c r="C22" s="41"/>
      <c r="D22" s="41"/>
    </row>
    <row r="23" spans="2:9" ht="12.75">
      <c r="B23" s="40" t="s">
        <v>47</v>
      </c>
      <c r="C23" s="41" t="s">
        <v>24</v>
      </c>
      <c r="D23" s="41"/>
      <c r="E23" s="16">
        <v>10601417</v>
      </c>
      <c r="G23" s="8">
        <f>+G21</f>
        <v>0.09348</v>
      </c>
      <c r="I23" s="16">
        <f aca="true" t="shared" si="0" ref="I23:I29">E23*G23</f>
        <v>991020.46116</v>
      </c>
    </row>
    <row r="24" spans="2:9" ht="12.75">
      <c r="B24" s="40" t="s">
        <v>48</v>
      </c>
      <c r="C24" s="41" t="s">
        <v>24</v>
      </c>
      <c r="D24" s="41"/>
      <c r="E24" s="16">
        <v>52645641</v>
      </c>
      <c r="G24" s="8">
        <f aca="true" t="shared" si="1" ref="G24:G29">+G23</f>
        <v>0.09348</v>
      </c>
      <c r="I24" s="16">
        <f t="shared" si="0"/>
        <v>4921314.52068</v>
      </c>
    </row>
    <row r="25" spans="2:9" ht="12.75">
      <c r="B25" s="40" t="s">
        <v>49</v>
      </c>
      <c r="C25" s="41" t="s">
        <v>24</v>
      </c>
      <c r="D25" s="41"/>
      <c r="E25" s="16">
        <v>19434151</v>
      </c>
      <c r="G25" s="8">
        <f t="shared" si="1"/>
        <v>0.09348</v>
      </c>
      <c r="I25" s="16">
        <f t="shared" si="0"/>
        <v>1816704.43548</v>
      </c>
    </row>
    <row r="26" spans="2:9" ht="12.75">
      <c r="B26" s="40" t="s">
        <v>50</v>
      </c>
      <c r="C26" s="41" t="s">
        <v>24</v>
      </c>
      <c r="D26" s="41"/>
      <c r="E26" s="16">
        <v>16568439</v>
      </c>
      <c r="G26" s="8">
        <f t="shared" si="1"/>
        <v>0.09348</v>
      </c>
      <c r="I26" s="16">
        <f t="shared" si="0"/>
        <v>1548817.6777199998</v>
      </c>
    </row>
    <row r="27" spans="2:9" ht="12.75">
      <c r="B27" s="40" t="s">
        <v>51</v>
      </c>
      <c r="C27" s="41" t="s">
        <v>24</v>
      </c>
      <c r="D27" s="41"/>
      <c r="E27" s="16">
        <v>113221811</v>
      </c>
      <c r="G27" s="8">
        <f t="shared" si="1"/>
        <v>0.09348</v>
      </c>
      <c r="I27" s="16">
        <f t="shared" si="0"/>
        <v>10583974.89228</v>
      </c>
    </row>
    <row r="28" spans="2:9" ht="12.75">
      <c r="B28" s="40" t="s">
        <v>52</v>
      </c>
      <c r="C28" s="41" t="s">
        <v>24</v>
      </c>
      <c r="D28" s="41"/>
      <c r="E28" s="16">
        <v>13114522</v>
      </c>
      <c r="G28" s="8">
        <f t="shared" si="1"/>
        <v>0.09348</v>
      </c>
      <c r="I28" s="16">
        <f t="shared" si="0"/>
        <v>1225945.51656</v>
      </c>
    </row>
    <row r="29" spans="2:9" ht="12.75">
      <c r="B29" s="40" t="s">
        <v>53</v>
      </c>
      <c r="C29" s="41" t="s">
        <v>24</v>
      </c>
      <c r="D29" s="41"/>
      <c r="E29" s="16">
        <v>2697188</v>
      </c>
      <c r="G29" s="8">
        <f t="shared" si="1"/>
        <v>0.09348</v>
      </c>
      <c r="I29" s="16">
        <f t="shared" si="0"/>
        <v>252133.13423999998</v>
      </c>
    </row>
    <row r="30" spans="2:4" ht="12.75">
      <c r="B30" s="40"/>
      <c r="C30" s="41"/>
      <c r="D30" s="41"/>
    </row>
    <row r="31" spans="2:9" ht="12.75">
      <c r="B31" s="40" t="s">
        <v>54</v>
      </c>
      <c r="C31" s="41" t="s">
        <v>26</v>
      </c>
      <c r="D31" s="41"/>
      <c r="E31" s="16">
        <v>1795990</v>
      </c>
      <c r="G31" s="8">
        <v>0.09348</v>
      </c>
      <c r="I31" s="16">
        <f aca="true" t="shared" si="2" ref="I31:I38">E31*G31</f>
        <v>167889.1452</v>
      </c>
    </row>
    <row r="32" spans="2:9" ht="12.75">
      <c r="B32" s="40" t="s">
        <v>55</v>
      </c>
      <c r="C32" s="41" t="s">
        <v>26</v>
      </c>
      <c r="D32" s="41"/>
      <c r="E32" s="16">
        <v>10196195</v>
      </c>
      <c r="G32" s="8">
        <v>0.09348</v>
      </c>
      <c r="I32" s="16">
        <f t="shared" si="2"/>
        <v>953140.3086</v>
      </c>
    </row>
    <row r="33" spans="2:9" ht="12.75">
      <c r="B33" s="40" t="s">
        <v>56</v>
      </c>
      <c r="C33" s="41" t="s">
        <v>26</v>
      </c>
      <c r="D33" s="41"/>
      <c r="E33" s="16">
        <v>2072476</v>
      </c>
      <c r="G33" s="8">
        <v>0.09348</v>
      </c>
      <c r="I33" s="16">
        <f t="shared" si="2"/>
        <v>193735.05648</v>
      </c>
    </row>
    <row r="34" spans="2:9" ht="12.75">
      <c r="B34" s="40" t="s">
        <v>57</v>
      </c>
      <c r="C34" s="41" t="s">
        <v>26</v>
      </c>
      <c r="D34" s="41"/>
      <c r="E34" s="16">
        <v>3523363</v>
      </c>
      <c r="G34" s="8">
        <v>0.09348</v>
      </c>
      <c r="I34" s="16">
        <f t="shared" si="2"/>
        <v>329363.97323999996</v>
      </c>
    </row>
    <row r="35" spans="2:9" ht="12.75">
      <c r="B35" s="40" t="s">
        <v>58</v>
      </c>
      <c r="C35" s="41" t="s">
        <v>26</v>
      </c>
      <c r="D35" s="41"/>
      <c r="E35" s="16">
        <v>13287699</v>
      </c>
      <c r="G35" s="8">
        <v>0.09348</v>
      </c>
      <c r="I35" s="16">
        <f t="shared" si="2"/>
        <v>1242134.10252</v>
      </c>
    </row>
    <row r="36" spans="2:9" ht="12.75">
      <c r="B36" s="40" t="s">
        <v>59</v>
      </c>
      <c r="C36" s="41" t="s">
        <v>26</v>
      </c>
      <c r="D36" s="41"/>
      <c r="E36" s="16">
        <v>4289162</v>
      </c>
      <c r="G36" s="8">
        <v>0.09348</v>
      </c>
      <c r="I36" s="16">
        <f t="shared" si="2"/>
        <v>400950.86376</v>
      </c>
    </row>
    <row r="37" spans="2:9" ht="12.75">
      <c r="B37" s="40" t="s">
        <v>60</v>
      </c>
      <c r="C37" s="41" t="s">
        <v>26</v>
      </c>
      <c r="D37" s="41"/>
      <c r="E37" s="16">
        <v>702640</v>
      </c>
      <c r="G37" s="8">
        <v>0.09348</v>
      </c>
      <c r="I37" s="16">
        <f t="shared" si="2"/>
        <v>65682.78719999999</v>
      </c>
    </row>
    <row r="38" spans="2:9" ht="12.75">
      <c r="B38" s="40" t="s">
        <v>61</v>
      </c>
      <c r="C38" s="41" t="s">
        <v>26</v>
      </c>
      <c r="D38" s="41"/>
      <c r="E38" s="16">
        <v>29875178</v>
      </c>
      <c r="G38" s="8">
        <v>0.09348</v>
      </c>
      <c r="I38" s="16">
        <f t="shared" si="2"/>
        <v>2792731.6394399996</v>
      </c>
    </row>
    <row r="39" spans="2:7" ht="12.75">
      <c r="B39" s="40"/>
      <c r="C39" s="41"/>
      <c r="D39" s="41"/>
      <c r="G39" s="8">
        <v>0.09348</v>
      </c>
    </row>
    <row r="40" spans="2:9" ht="12.75">
      <c r="B40" s="40" t="s">
        <v>62</v>
      </c>
      <c r="C40" s="41" t="s">
        <v>28</v>
      </c>
      <c r="D40" s="41"/>
      <c r="E40" s="16">
        <v>9300000</v>
      </c>
      <c r="G40" s="8">
        <v>0.09348</v>
      </c>
      <c r="I40" s="16">
        <f>E40*G40</f>
        <v>869363.9999999999</v>
      </c>
    </row>
    <row r="41" spans="2:4" ht="12.75">
      <c r="B41" s="40"/>
      <c r="C41" s="41"/>
      <c r="D41" s="41"/>
    </row>
    <row r="42" spans="1:9" ht="12.75">
      <c r="A42" s="12"/>
      <c r="B42" s="45" t="s">
        <v>64</v>
      </c>
      <c r="C42" s="46" t="s">
        <v>30</v>
      </c>
      <c r="D42" s="46"/>
      <c r="E42" s="47">
        <v>37175169</v>
      </c>
      <c r="F42" s="12"/>
      <c r="G42" s="48">
        <v>0.09348</v>
      </c>
      <c r="H42" s="12"/>
      <c r="I42" s="47">
        <f>E42*G42</f>
        <v>3475134.79812</v>
      </c>
    </row>
    <row r="44" spans="1:9" ht="13.5" thickBot="1">
      <c r="A44" s="50" t="s">
        <v>73</v>
      </c>
      <c r="B44" s="51"/>
      <c r="C44" s="50"/>
      <c r="D44" s="50"/>
      <c r="E44" s="52">
        <f>SUM(E12:E42)</f>
        <v>996426899</v>
      </c>
      <c r="F44" s="50"/>
      <c r="G44" s="60"/>
      <c r="H44" s="50"/>
      <c r="I44" s="52">
        <f>SUM(I12:I42)</f>
        <v>93145986.51852</v>
      </c>
    </row>
    <row r="45" ht="13.5" thickTop="1"/>
  </sheetData>
  <mergeCells count="2">
    <mergeCell ref="E10:F10"/>
    <mergeCell ref="H10:I1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3" sqref="E3"/>
    </sheetView>
  </sheetViews>
  <sheetFormatPr defaultColWidth="9.140625" defaultRowHeight="12.75"/>
  <cols>
    <col min="1" max="1" width="28.00390625" style="0" bestFit="1" customWidth="1"/>
    <col min="2" max="2" width="8.421875" style="0" customWidth="1"/>
    <col min="3" max="3" width="15.7109375" style="0" customWidth="1"/>
    <col min="4" max="4" width="9.140625" style="2" customWidth="1"/>
    <col min="5" max="5" width="10.7109375" style="0" bestFit="1" customWidth="1"/>
    <col min="6" max="6" width="15.7109375" style="0" customWidth="1"/>
    <col min="7" max="7" width="10.7109375" style="0" customWidth="1"/>
  </cols>
  <sheetData>
    <row r="1" spans="1:6" ht="12.75">
      <c r="A1" s="1" t="s">
        <v>0</v>
      </c>
      <c r="F1" s="1" t="s">
        <v>1</v>
      </c>
    </row>
    <row r="2" spans="1:6" ht="12.75">
      <c r="A2" s="1" t="s">
        <v>2</v>
      </c>
      <c r="F2" s="1" t="s">
        <v>3</v>
      </c>
    </row>
    <row r="3" spans="1:6" ht="12.75">
      <c r="A3" s="1"/>
      <c r="E3" s="44" t="s">
        <v>279</v>
      </c>
      <c r="F3" s="1" t="s">
        <v>74</v>
      </c>
    </row>
    <row r="4" ht="12.75">
      <c r="F4" s="1" t="s">
        <v>75</v>
      </c>
    </row>
    <row r="5" ht="12.75">
      <c r="F5" s="1"/>
    </row>
    <row r="6" ht="12.75">
      <c r="A6" s="1" t="s">
        <v>76</v>
      </c>
    </row>
    <row r="7" ht="12.75">
      <c r="A7" s="1" t="s">
        <v>77</v>
      </c>
    </row>
    <row r="9" spans="2:7" ht="12.75">
      <c r="B9" s="3"/>
      <c r="C9" s="3"/>
      <c r="D9" s="3"/>
      <c r="E9" s="3"/>
      <c r="F9" s="3" t="s">
        <v>8</v>
      </c>
      <c r="G9" s="3"/>
    </row>
    <row r="10" spans="1:7" ht="12.75">
      <c r="A10" s="4" t="s">
        <v>78</v>
      </c>
      <c r="B10" s="5" t="s">
        <v>10</v>
      </c>
      <c r="C10" s="5"/>
      <c r="D10" s="5"/>
      <c r="E10" s="5"/>
      <c r="F10" s="5" t="s">
        <v>38</v>
      </c>
      <c r="G10" s="5"/>
    </row>
    <row r="11" spans="1:6" ht="12.75">
      <c r="A11" s="6" t="s">
        <v>79</v>
      </c>
      <c r="B11" s="1">
        <v>403</v>
      </c>
      <c r="C11" s="7"/>
      <c r="E11" s="8"/>
      <c r="F11" s="61">
        <f>+'DeprecADJ (2)'!K45*(-1)</f>
        <v>-544893.7617050088</v>
      </c>
    </row>
    <row r="12" spans="3:6" ht="12.75">
      <c r="C12" s="7"/>
      <c r="E12" s="62"/>
      <c r="F12" s="7"/>
    </row>
    <row r="13" spans="3:6" ht="12.75">
      <c r="C13" s="7"/>
      <c r="E13" s="62"/>
      <c r="F13" s="7"/>
    </row>
    <row r="14" spans="3:6" ht="12.75">
      <c r="C14" s="7"/>
      <c r="E14" s="62"/>
      <c r="F14" s="7"/>
    </row>
    <row r="15" spans="3:6" ht="12.75">
      <c r="C15" s="7"/>
      <c r="E15" s="62"/>
      <c r="F15" s="7"/>
    </row>
    <row r="16" ht="12.75">
      <c r="A16" s="4" t="s">
        <v>9</v>
      </c>
    </row>
    <row r="17" spans="1:6" ht="12.75">
      <c r="A17" s="6" t="s">
        <v>80</v>
      </c>
      <c r="B17" s="1">
        <v>108</v>
      </c>
      <c r="F17" s="17">
        <f>+F11</f>
        <v>-544893.7617050088</v>
      </c>
    </row>
    <row r="22" ht="12.75">
      <c r="A22" s="1" t="s">
        <v>31</v>
      </c>
    </row>
    <row r="23" spans="1:7" ht="12.75">
      <c r="A23" s="18" t="s">
        <v>81</v>
      </c>
      <c r="B23" s="19"/>
      <c r="C23" s="19"/>
      <c r="D23" s="20"/>
      <c r="E23" s="19"/>
      <c r="F23" s="19"/>
      <c r="G23" s="21"/>
    </row>
    <row r="24" spans="1:7" ht="12.75">
      <c r="A24" s="22" t="s">
        <v>82</v>
      </c>
      <c r="B24" s="11"/>
      <c r="C24" s="11"/>
      <c r="D24" s="23"/>
      <c r="E24" s="11"/>
      <c r="F24" s="11"/>
      <c r="G24" s="24"/>
    </row>
    <row r="25" spans="1:7" ht="12.75">
      <c r="A25" s="22" t="s">
        <v>83</v>
      </c>
      <c r="B25" s="11"/>
      <c r="C25" s="11"/>
      <c r="D25" s="23"/>
      <c r="E25" s="11"/>
      <c r="F25" s="11"/>
      <c r="G25" s="24"/>
    </row>
    <row r="26" spans="1:7" ht="12.75">
      <c r="A26" s="25"/>
      <c r="B26" s="12"/>
      <c r="C26" s="12"/>
      <c r="D26" s="14"/>
      <c r="E26" s="12"/>
      <c r="F26" s="12"/>
      <c r="G26" s="26"/>
    </row>
  </sheetData>
  <printOptions/>
  <pageMargins left="0.75" right="0.75" top="1" bottom="1" header="0.5" footer="0.5"/>
  <pageSetup horizontalDpi="600" verticalDpi="6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H3" sqref="H3"/>
    </sheetView>
  </sheetViews>
  <sheetFormatPr defaultColWidth="9.140625" defaultRowHeight="12.75"/>
  <cols>
    <col min="1" max="1" width="1.8515625" style="0" customWidth="1"/>
    <col min="2" max="3" width="11.7109375" style="0" customWidth="1"/>
    <col min="4" max="4" width="11.140625" style="16" bestFit="1" customWidth="1"/>
    <col min="5" max="5" width="0.71875" style="0" customWidth="1"/>
    <col min="6" max="6" width="10.28125" style="8" bestFit="1" customWidth="1"/>
    <col min="7" max="7" width="0.71875" style="0" customWidth="1"/>
    <col min="8" max="8" width="14.421875" style="16" bestFit="1" customWidth="1"/>
    <col min="9" max="9" width="12.140625" style="8" bestFit="1" customWidth="1"/>
    <col min="10" max="10" width="0.71875" style="8" customWidth="1"/>
    <col min="11" max="11" width="14.7109375" style="63" customWidth="1"/>
  </cols>
  <sheetData>
    <row r="1" ht="12.75">
      <c r="I1" s="1" t="s">
        <v>1</v>
      </c>
    </row>
    <row r="2" ht="12.75">
      <c r="I2" s="1" t="s">
        <v>3</v>
      </c>
    </row>
    <row r="3" spans="8:9" ht="12.75">
      <c r="H3" s="44" t="s">
        <v>279</v>
      </c>
      <c r="I3" s="1" t="s">
        <v>84</v>
      </c>
    </row>
    <row r="4" ht="12.75">
      <c r="I4" s="1" t="s">
        <v>85</v>
      </c>
    </row>
    <row r="7" spans="1:11" ht="13.5" thickBot="1">
      <c r="A7" s="27"/>
      <c r="B7" s="28" t="s">
        <v>34</v>
      </c>
      <c r="C7" s="27"/>
      <c r="D7" s="29"/>
      <c r="E7" s="27"/>
      <c r="F7" s="30"/>
      <c r="G7" s="27"/>
      <c r="H7" s="29"/>
      <c r="I7" s="30"/>
      <c r="J7" s="30"/>
      <c r="K7" s="64"/>
    </row>
    <row r="8" spans="4:8" ht="13.5" thickTop="1">
      <c r="D8"/>
      <c r="F8"/>
      <c r="H8"/>
    </row>
    <row r="9" spans="1:11" ht="12.75">
      <c r="A9" s="18"/>
      <c r="B9" s="65"/>
      <c r="C9" s="66"/>
      <c r="D9" s="67"/>
      <c r="E9" s="19"/>
      <c r="F9" s="68"/>
      <c r="G9" s="19"/>
      <c r="H9" s="67"/>
      <c r="I9" s="69" t="s">
        <v>86</v>
      </c>
      <c r="J9" s="138" t="s">
        <v>87</v>
      </c>
      <c r="K9" s="139"/>
    </row>
    <row r="10" spans="1:11" ht="12.75">
      <c r="A10" s="25"/>
      <c r="B10" s="35" t="s">
        <v>36</v>
      </c>
      <c r="C10" s="36" t="s">
        <v>37</v>
      </c>
      <c r="D10" s="136" t="s">
        <v>38</v>
      </c>
      <c r="E10" s="142"/>
      <c r="F10" s="70" t="s">
        <v>12</v>
      </c>
      <c r="G10" s="136" t="s">
        <v>88</v>
      </c>
      <c r="H10" s="142"/>
      <c r="I10" s="70" t="s">
        <v>89</v>
      </c>
      <c r="J10" s="136" t="s">
        <v>90</v>
      </c>
      <c r="K10" s="137"/>
    </row>
    <row r="12" spans="2:11" ht="12.75">
      <c r="B12" s="40" t="s">
        <v>40</v>
      </c>
      <c r="C12" s="71" t="s">
        <v>15</v>
      </c>
      <c r="D12" s="42">
        <f>+'BSM 4.31'!I13</f>
        <v>27370307.21424</v>
      </c>
      <c r="F12" s="8">
        <v>0.419081</v>
      </c>
      <c r="H12" s="42">
        <f>D12*F12</f>
        <v>11470375.717650913</v>
      </c>
      <c r="I12" s="8">
        <v>0.030547</v>
      </c>
      <c r="K12" s="72">
        <f>(I12*H12)/12*3</f>
        <v>87596.39176177062</v>
      </c>
    </row>
    <row r="13" spans="2:11" ht="12.75">
      <c r="B13" s="40" t="s">
        <v>41</v>
      </c>
      <c r="C13" s="71" t="s">
        <v>15</v>
      </c>
      <c r="D13" s="16">
        <f>+'BSM 4.31'!I14</f>
        <v>1737983.8991999999</v>
      </c>
      <c r="F13" s="8">
        <v>0.408395</v>
      </c>
      <c r="H13" s="16">
        <f>D13*F13</f>
        <v>709783.934513784</v>
      </c>
      <c r="I13" s="8">
        <v>0.030547</v>
      </c>
      <c r="K13" s="73">
        <f>(I13*H13)/12*3</f>
        <v>5420.44246189814</v>
      </c>
    </row>
    <row r="14" spans="2:11" ht="12.75">
      <c r="B14" s="40"/>
      <c r="C14" s="71"/>
      <c r="K14" s="73"/>
    </row>
    <row r="15" spans="2:11" ht="12.75">
      <c r="B15" s="40" t="s">
        <v>42</v>
      </c>
      <c r="C15" s="71" t="s">
        <v>18</v>
      </c>
      <c r="D15" s="16">
        <f>+'BSM 4.31'!I16</f>
        <v>6253056.5881199995</v>
      </c>
      <c r="F15" s="8">
        <f>+F12</f>
        <v>0.419081</v>
      </c>
      <c r="H15" s="16">
        <f>D15*F15</f>
        <v>2620537.2080059173</v>
      </c>
      <c r="I15" s="8">
        <v>0.024997</v>
      </c>
      <c r="K15" s="73">
        <f>(I15*H15)/12*3</f>
        <v>16376.392147130977</v>
      </c>
    </row>
    <row r="16" spans="2:11" ht="12.75">
      <c r="B16" s="40" t="s">
        <v>43</v>
      </c>
      <c r="C16" s="71" t="s">
        <v>18</v>
      </c>
      <c r="D16" s="16">
        <f>+'BSM 4.31'!I17</f>
        <v>782833.7705999999</v>
      </c>
      <c r="F16" s="8">
        <f>+F15</f>
        <v>0.419081</v>
      </c>
      <c r="H16" s="16">
        <f>D16*F16</f>
        <v>328070.75941681856</v>
      </c>
      <c r="I16" s="8">
        <v>0.024997</v>
      </c>
      <c r="K16" s="73">
        <f>(I16*H16)/12*3</f>
        <v>2050.1961932855534</v>
      </c>
    </row>
    <row r="17" spans="2:11" ht="12.75">
      <c r="B17" s="40"/>
      <c r="C17" s="71"/>
      <c r="K17" s="73"/>
    </row>
    <row r="18" spans="2:11" ht="12.75">
      <c r="B18" s="40" t="s">
        <v>44</v>
      </c>
      <c r="C18" s="71" t="s">
        <v>21</v>
      </c>
      <c r="D18" s="16">
        <f>+'BSM 4.31'!I19</f>
        <v>20941781.7486</v>
      </c>
      <c r="F18" s="8">
        <f>+F16</f>
        <v>0.419081</v>
      </c>
      <c r="H18" s="16">
        <f>D18*F18</f>
        <v>8776302.836985035</v>
      </c>
      <c r="I18" s="8">
        <v>0.034468</v>
      </c>
      <c r="K18" s="73">
        <f>(I18*H18)/12*3</f>
        <v>75625.40154630004</v>
      </c>
    </row>
    <row r="19" spans="2:11" ht="12.75">
      <c r="B19" s="40" t="s">
        <v>45</v>
      </c>
      <c r="C19" s="71" t="s">
        <v>21</v>
      </c>
      <c r="D19" s="16">
        <f>+'BSM 4.31'!I20</f>
        <v>12021274.01484</v>
      </c>
      <c r="F19" s="8">
        <v>0.423923</v>
      </c>
      <c r="H19" s="16">
        <f>D19*F19</f>
        <v>5096094.544193017</v>
      </c>
      <c r="I19" s="8">
        <v>0.034468</v>
      </c>
      <c r="K19" s="73">
        <f>(I19*H19)/12*3</f>
        <v>43913.04668731123</v>
      </c>
    </row>
    <row r="20" spans="2:11" ht="12.75">
      <c r="B20" s="40"/>
      <c r="C20" s="71"/>
      <c r="K20" s="73"/>
    </row>
    <row r="21" spans="2:11" ht="12.75">
      <c r="B21" s="40" t="s">
        <v>46</v>
      </c>
      <c r="C21" s="71" t="s">
        <v>23</v>
      </c>
      <c r="D21" s="16">
        <f>+'BSM 4.31'!I22</f>
        <v>12890503.029719999</v>
      </c>
      <c r="F21" s="8">
        <f>+F12</f>
        <v>0.419081</v>
      </c>
      <c r="H21" s="16">
        <f>D21*F21</f>
        <v>5402164.900198087</v>
      </c>
      <c r="I21" s="8">
        <v>0.020916</v>
      </c>
      <c r="K21" s="73">
        <f>(I21*H21)/12*3</f>
        <v>28247.9202631358</v>
      </c>
    </row>
    <row r="22" spans="2:11" ht="12.75">
      <c r="B22" s="40"/>
      <c r="C22" s="71"/>
      <c r="K22" s="73"/>
    </row>
    <row r="23" spans="2:11" ht="12.75">
      <c r="B23" s="40" t="s">
        <v>47</v>
      </c>
      <c r="C23" s="71" t="s">
        <v>24</v>
      </c>
      <c r="D23" s="16">
        <f>+'BSM 4.31'!I24</f>
        <v>1695634.46784</v>
      </c>
      <c r="F23" s="8">
        <v>0</v>
      </c>
      <c r="H23" s="16">
        <f aca="true" t="shared" si="0" ref="H23:H29">D23*F23</f>
        <v>0</v>
      </c>
      <c r="K23" s="73"/>
    </row>
    <row r="24" spans="2:11" ht="12.75">
      <c r="B24" s="40" t="s">
        <v>48</v>
      </c>
      <c r="C24" s="71" t="s">
        <v>24</v>
      </c>
      <c r="D24" s="16">
        <f>+'BSM 4.31'!I25</f>
        <v>9857731.57668</v>
      </c>
      <c r="F24" s="8">
        <v>0</v>
      </c>
      <c r="H24" s="16">
        <f t="shared" si="0"/>
        <v>0</v>
      </c>
      <c r="K24" s="73"/>
    </row>
    <row r="25" spans="2:11" ht="12.75">
      <c r="B25" s="40" t="s">
        <v>49</v>
      </c>
      <c r="C25" s="71" t="s">
        <v>24</v>
      </c>
      <c r="D25" s="16">
        <f>+'BSM 4.31'!I26</f>
        <v>3115334.1108</v>
      </c>
      <c r="F25" s="8">
        <v>0</v>
      </c>
      <c r="H25" s="16">
        <f t="shared" si="0"/>
        <v>0</v>
      </c>
      <c r="K25" s="73"/>
    </row>
    <row r="26" spans="2:11" ht="12.75">
      <c r="B26" s="40" t="s">
        <v>50</v>
      </c>
      <c r="C26" s="71" t="s">
        <v>24</v>
      </c>
      <c r="D26" s="16">
        <f>+'BSM 4.31'!I27</f>
        <v>2737498.6075199996</v>
      </c>
      <c r="F26" s="8">
        <v>0</v>
      </c>
      <c r="H26" s="16">
        <f t="shared" si="0"/>
        <v>0</v>
      </c>
      <c r="K26" s="73"/>
    </row>
    <row r="27" spans="2:11" ht="12.75">
      <c r="B27" s="40" t="s">
        <v>51</v>
      </c>
      <c r="C27" s="71" t="s">
        <v>24</v>
      </c>
      <c r="D27" s="16">
        <f>+'BSM 4.31'!I28</f>
        <v>24062382.24216</v>
      </c>
      <c r="F27" s="8">
        <v>1</v>
      </c>
      <c r="H27" s="16">
        <f t="shared" si="0"/>
        <v>24062382.24216</v>
      </c>
      <c r="I27" s="8">
        <v>0.025506</v>
      </c>
      <c r="K27" s="73">
        <f>(I27*H27)/12*3</f>
        <v>153433.78036713324</v>
      </c>
    </row>
    <row r="28" spans="2:11" ht="12.75">
      <c r="B28" s="40" t="s">
        <v>52</v>
      </c>
      <c r="C28" s="71" t="s">
        <v>24</v>
      </c>
      <c r="D28" s="16">
        <f>+'BSM 4.31'!I29</f>
        <v>2119753.0408799998</v>
      </c>
      <c r="F28" s="8">
        <v>0</v>
      </c>
      <c r="H28" s="16">
        <f t="shared" si="0"/>
        <v>0</v>
      </c>
      <c r="K28" s="73"/>
    </row>
    <row r="29" spans="2:11" ht="12.75">
      <c r="B29" s="40" t="s">
        <v>53</v>
      </c>
      <c r="C29" s="71" t="s">
        <v>24</v>
      </c>
      <c r="D29" s="16">
        <f>+'BSM 4.31'!I30</f>
        <v>456582.77483999997</v>
      </c>
      <c r="F29" s="8">
        <v>0</v>
      </c>
      <c r="H29" s="16">
        <f t="shared" si="0"/>
        <v>0</v>
      </c>
      <c r="K29" s="73"/>
    </row>
    <row r="30" spans="2:11" ht="12.75">
      <c r="B30" s="40"/>
      <c r="C30" s="71"/>
      <c r="K30" s="73"/>
    </row>
    <row r="31" spans="2:11" ht="12.75">
      <c r="B31" s="40" t="s">
        <v>54</v>
      </c>
      <c r="C31" s="71" t="s">
        <v>26</v>
      </c>
      <c r="D31" s="16">
        <f>+'BSM 4.31'!I32</f>
        <v>239656.17168</v>
      </c>
      <c r="F31" s="8">
        <v>0</v>
      </c>
      <c r="H31" s="16">
        <f aca="true" t="shared" si="1" ref="H31:H38">D31*F31</f>
        <v>0</v>
      </c>
      <c r="K31" s="73"/>
    </row>
    <row r="32" spans="2:11" ht="12.75">
      <c r="B32" s="40" t="s">
        <v>55</v>
      </c>
      <c r="C32" s="71" t="s">
        <v>26</v>
      </c>
      <c r="D32" s="16">
        <f>+'BSM 4.31'!I33</f>
        <v>1353805.77792</v>
      </c>
      <c r="F32" s="8">
        <v>0</v>
      </c>
      <c r="H32" s="16">
        <f t="shared" si="1"/>
        <v>0</v>
      </c>
      <c r="K32" s="73"/>
    </row>
    <row r="33" spans="2:11" ht="12.75">
      <c r="B33" s="40" t="s">
        <v>56</v>
      </c>
      <c r="C33" s="71" t="s">
        <v>26</v>
      </c>
      <c r="D33" s="16">
        <f>+'BSM 4.31'!I34</f>
        <v>299441.6796</v>
      </c>
      <c r="F33" s="8">
        <v>0</v>
      </c>
      <c r="H33" s="16">
        <f t="shared" si="1"/>
        <v>0</v>
      </c>
      <c r="K33" s="73"/>
    </row>
    <row r="34" spans="2:11" ht="12.75">
      <c r="B34" s="40" t="s">
        <v>57</v>
      </c>
      <c r="C34" s="71" t="s">
        <v>26</v>
      </c>
      <c r="D34" s="16">
        <f>+'BSM 4.31'!I35</f>
        <v>514759.11804</v>
      </c>
      <c r="F34" s="8">
        <v>0</v>
      </c>
      <c r="H34" s="16">
        <f t="shared" si="1"/>
        <v>0</v>
      </c>
      <c r="K34" s="73"/>
    </row>
    <row r="35" spans="2:11" ht="12.75">
      <c r="B35" s="40" t="s">
        <v>58</v>
      </c>
      <c r="C35" s="71" t="s">
        <v>26</v>
      </c>
      <c r="D35" s="16">
        <f>+'BSM 4.31'!I36</f>
        <v>2443814.4546</v>
      </c>
      <c r="F35" s="8">
        <v>1</v>
      </c>
      <c r="H35" s="16">
        <f t="shared" si="1"/>
        <v>2443814.4546</v>
      </c>
      <c r="I35" s="8">
        <v>0.023805</v>
      </c>
      <c r="K35" s="73">
        <f>(I35*H35)/12*3</f>
        <v>14543.750772938249</v>
      </c>
    </row>
    <row r="36" spans="2:11" ht="12.75">
      <c r="B36" s="40" t="s">
        <v>59</v>
      </c>
      <c r="C36" s="71" t="s">
        <v>26</v>
      </c>
      <c r="D36" s="16">
        <f>+'BSM 4.31'!I37</f>
        <v>576069.28476</v>
      </c>
      <c r="F36" s="8">
        <v>0</v>
      </c>
      <c r="H36" s="16">
        <f t="shared" si="1"/>
        <v>0</v>
      </c>
      <c r="K36" s="73"/>
    </row>
    <row r="37" spans="2:11" ht="12.75">
      <c r="B37" s="40" t="s">
        <v>60</v>
      </c>
      <c r="C37" s="71" t="s">
        <v>26</v>
      </c>
      <c r="D37" s="16">
        <f>+'BSM 4.31'!I38</f>
        <v>83232.7224</v>
      </c>
      <c r="F37" s="8">
        <v>0</v>
      </c>
      <c r="H37" s="16">
        <f t="shared" si="1"/>
        <v>0</v>
      </c>
      <c r="K37" s="73"/>
    </row>
    <row r="38" spans="2:11" ht="12.75">
      <c r="B38" s="40" t="s">
        <v>61</v>
      </c>
      <c r="C38" s="71" t="s">
        <v>26</v>
      </c>
      <c r="D38" s="16">
        <f>+'BSM 4.31'!I39</f>
        <v>5728291.464359999</v>
      </c>
      <c r="F38" s="8">
        <v>0.416087</v>
      </c>
      <c r="H38" s="16">
        <f t="shared" si="1"/>
        <v>2383467.6105311587</v>
      </c>
      <c r="I38" s="8">
        <v>0.068503</v>
      </c>
      <c r="K38" s="73">
        <f>(I38*H38)/12*3</f>
        <v>40818.670431053986</v>
      </c>
    </row>
    <row r="39" spans="2:11" ht="12.75">
      <c r="B39" s="40"/>
      <c r="C39" s="71"/>
      <c r="K39" s="73"/>
    </row>
    <row r="40" spans="2:11" ht="12.75">
      <c r="B40" s="40" t="s">
        <v>62</v>
      </c>
      <c r="C40" s="71" t="s">
        <v>28</v>
      </c>
      <c r="D40" s="16">
        <f>+'BSM 4.31'!I41</f>
        <v>3050578.55172</v>
      </c>
      <c r="F40" s="8">
        <v>0.411668</v>
      </c>
      <c r="H40" s="16">
        <f>D40*F40</f>
        <v>1255825.5712294688</v>
      </c>
      <c r="I40" s="8">
        <v>0.044187</v>
      </c>
      <c r="K40" s="73">
        <f>(I40*H40)/12*3</f>
        <v>13872.791128979134</v>
      </c>
    </row>
    <row r="41" spans="2:11" ht="12.75">
      <c r="B41" s="40"/>
      <c r="C41" s="71"/>
      <c r="K41" s="73"/>
    </row>
    <row r="42" spans="2:11" ht="12.75">
      <c r="B42" s="40" t="s">
        <v>63</v>
      </c>
      <c r="C42" s="71" t="s">
        <v>30</v>
      </c>
      <c r="D42" s="16">
        <f>+'BSM 4.31'!I43</f>
        <v>3482405.67252</v>
      </c>
      <c r="F42" s="8">
        <f>+'BSM 4.3'!E22</f>
        <v>0.419081</v>
      </c>
      <c r="H42" s="16">
        <f>D42*F42</f>
        <v>1459410.0516453541</v>
      </c>
      <c r="I42" s="8">
        <v>0.021396</v>
      </c>
      <c r="K42" s="73">
        <f>(I42*H42)/12*3</f>
        <v>7806.384366250999</v>
      </c>
    </row>
    <row r="43" spans="1:11" ht="12.75">
      <c r="A43" s="12"/>
      <c r="B43" s="45" t="s">
        <v>64</v>
      </c>
      <c r="C43" s="74" t="s">
        <v>30</v>
      </c>
      <c r="D43" s="47">
        <f>+'BSM 4.31'!I44</f>
        <v>6819829.00644</v>
      </c>
      <c r="E43" s="12"/>
      <c r="F43" s="48">
        <f>+F38</f>
        <v>0.416087</v>
      </c>
      <c r="G43" s="12"/>
      <c r="H43" s="47">
        <f>D43*F43</f>
        <v>2837642.1918026</v>
      </c>
      <c r="I43" s="48">
        <v>0.077795</v>
      </c>
      <c r="J43" s="48"/>
      <c r="K43" s="75">
        <f>(I43*H43)/12*3</f>
        <v>55188.593577820815</v>
      </c>
    </row>
    <row r="45" spans="1:11" ht="13.5" thickBot="1">
      <c r="A45" s="50"/>
      <c r="B45" s="51" t="s">
        <v>91</v>
      </c>
      <c r="C45" s="50"/>
      <c r="D45" s="76"/>
      <c r="E45" s="50"/>
      <c r="F45" s="60"/>
      <c r="G45" s="50"/>
      <c r="H45" s="53"/>
      <c r="I45" s="60"/>
      <c r="J45" s="60"/>
      <c r="K45" s="77">
        <f>SUM(K12:K43)</f>
        <v>544893.7617050088</v>
      </c>
    </row>
    <row r="46" ht="13.5" thickTop="1"/>
  </sheetData>
  <mergeCells count="4">
    <mergeCell ref="D10:E10"/>
    <mergeCell ref="G10:H10"/>
    <mergeCell ref="J9:K9"/>
    <mergeCell ref="J10:K1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55"/>
  <sheetViews>
    <sheetView zoomScaleSheetLayoutView="75" workbookViewId="0" topLeftCell="E1">
      <pane ySplit="6" topLeftCell="BM22" activePane="bottomLeft" state="frozen"/>
      <selection pane="topLeft" activeCell="C1" sqref="C1"/>
      <selection pane="bottomLeft" activeCell="BC42" sqref="BC42"/>
    </sheetView>
  </sheetViews>
  <sheetFormatPr defaultColWidth="9.140625" defaultRowHeight="12.75" outlineLevelCol="1"/>
  <cols>
    <col min="1" max="1" width="7.57421875" style="130" hidden="1" customWidth="1"/>
    <col min="2" max="2" width="24.421875" style="80" hidden="1" customWidth="1"/>
    <col min="3" max="3" width="18.7109375" style="130" customWidth="1"/>
    <col min="4" max="4" width="55.421875" style="130" bestFit="1" customWidth="1"/>
    <col min="5" max="5" width="12.7109375" style="131" customWidth="1"/>
    <col min="6" max="6" width="10.00390625" style="131" hidden="1" customWidth="1"/>
    <col min="7" max="7" width="12.140625" style="131" hidden="1" customWidth="1"/>
    <col min="8" max="8" width="10.7109375" style="131" hidden="1" customWidth="1"/>
    <col min="9" max="9" width="16.7109375" style="131" bestFit="1" customWidth="1"/>
    <col min="10" max="10" width="10.7109375" style="131" hidden="1" customWidth="1"/>
    <col min="11" max="11" width="8.7109375" style="131" hidden="1" customWidth="1"/>
    <col min="12" max="12" width="12.7109375" style="132" customWidth="1"/>
    <col min="13" max="13" width="14.00390625" style="133" customWidth="1"/>
    <col min="14" max="14" width="2.7109375" style="134" customWidth="1"/>
    <col min="15" max="15" width="10.7109375" style="133" hidden="1" customWidth="1"/>
    <col min="16" max="27" width="10.7109375" style="133" hidden="1" customWidth="1" outlineLevel="1"/>
    <col min="28" max="28" width="12.421875" style="133" customWidth="1" collapsed="1"/>
    <col min="29" max="29" width="11.8515625" style="133" hidden="1" customWidth="1"/>
    <col min="30" max="30" width="2.7109375" style="134" customWidth="1"/>
    <col min="31" max="31" width="12.7109375" style="133" hidden="1" customWidth="1"/>
    <col min="32" max="42" width="10.7109375" style="133" hidden="1" customWidth="1" outlineLevel="1"/>
    <col min="43" max="43" width="11.8515625" style="133" hidden="1" customWidth="1" outlineLevel="1"/>
    <col min="44" max="44" width="11.8515625" style="133" hidden="1" customWidth="1" collapsed="1"/>
    <col min="45" max="45" width="12.7109375" style="133" hidden="1" customWidth="1"/>
    <col min="46" max="46" width="2.57421875" style="130" hidden="1" customWidth="1"/>
    <col min="47" max="47" width="20.28125" style="130" hidden="1" customWidth="1"/>
    <col min="48" max="48" width="53.00390625" style="130" hidden="1" customWidth="1"/>
    <col min="49" max="50" width="13.28125" style="130" customWidth="1"/>
    <col min="51" max="51" width="17.421875" style="130" customWidth="1"/>
    <col min="52" max="52" width="10.7109375" style="130" customWidth="1"/>
    <col min="53" max="53" width="1.28515625" style="79" customWidth="1"/>
    <col min="54" max="16384" width="9.140625" style="79" customWidth="1"/>
  </cols>
  <sheetData>
    <row r="1" spans="1:56" ht="18.75">
      <c r="A1" s="79"/>
      <c r="C1" s="81" t="s">
        <v>93</v>
      </c>
      <c r="D1" s="82"/>
      <c r="E1" s="82"/>
      <c r="F1" s="82"/>
      <c r="G1" s="82"/>
      <c r="H1" s="82"/>
      <c r="I1" s="82"/>
      <c r="J1" s="82"/>
      <c r="K1" s="82"/>
      <c r="L1" s="83"/>
      <c r="M1" s="84"/>
      <c r="N1" s="85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5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2"/>
      <c r="AU1" s="82"/>
      <c r="AV1" s="82"/>
      <c r="AW1" s="82"/>
      <c r="AX1" s="82"/>
      <c r="AY1" s="82"/>
      <c r="AZ1" s="82"/>
      <c r="BA1" s="82" t="s">
        <v>94</v>
      </c>
      <c r="BB1" s="82"/>
      <c r="BC1" s="82"/>
      <c r="BD1" s="82"/>
    </row>
    <row r="2" spans="1:56" ht="18.75">
      <c r="A2" s="79"/>
      <c r="C2" s="81" t="s">
        <v>95</v>
      </c>
      <c r="D2" s="82"/>
      <c r="E2" s="82"/>
      <c r="F2" s="82"/>
      <c r="G2" s="82"/>
      <c r="H2" s="82"/>
      <c r="I2" s="82"/>
      <c r="J2" s="82"/>
      <c r="K2" s="82"/>
      <c r="L2" s="83"/>
      <c r="M2" s="84"/>
      <c r="N2" s="85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5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2"/>
      <c r="AU2" s="82"/>
      <c r="AV2" s="82"/>
      <c r="AW2" s="82"/>
      <c r="AX2" s="82"/>
      <c r="AY2" s="82"/>
      <c r="AZ2" s="82"/>
      <c r="BA2" s="82" t="s">
        <v>94</v>
      </c>
      <c r="BB2" s="82"/>
      <c r="BC2" s="82"/>
      <c r="BD2" s="82"/>
    </row>
    <row r="3" spans="1:56" ht="18.75">
      <c r="A3" s="79"/>
      <c r="C3" s="81" t="s">
        <v>96</v>
      </c>
      <c r="D3" s="82"/>
      <c r="E3" s="82"/>
      <c r="F3" s="82"/>
      <c r="G3" s="82"/>
      <c r="H3" s="82"/>
      <c r="I3" s="82"/>
      <c r="J3" s="82"/>
      <c r="K3" s="82"/>
      <c r="L3" s="83"/>
      <c r="M3" s="84"/>
      <c r="N3" s="85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5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2"/>
      <c r="AU3" s="82"/>
      <c r="AV3" s="82"/>
      <c r="AW3" s="82"/>
      <c r="AX3" s="82"/>
      <c r="AY3" s="82"/>
      <c r="AZ3" s="82"/>
      <c r="BA3" s="82" t="s">
        <v>94</v>
      </c>
      <c r="BB3" s="82"/>
      <c r="BC3" s="82"/>
      <c r="BD3" s="82"/>
    </row>
    <row r="4" spans="1:52" s="92" customFormat="1" ht="12.75">
      <c r="A4" s="86"/>
      <c r="B4" s="87"/>
      <c r="C4" s="86"/>
      <c r="D4" s="86"/>
      <c r="E4" s="88"/>
      <c r="F4" s="88"/>
      <c r="G4" s="88"/>
      <c r="H4" s="88"/>
      <c r="I4" s="88"/>
      <c r="J4" s="88"/>
      <c r="K4" s="88"/>
      <c r="L4" s="89"/>
      <c r="M4" s="90"/>
      <c r="N4" s="9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1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86"/>
      <c r="AU4" s="86"/>
      <c r="AV4" s="86"/>
      <c r="AW4" s="86"/>
      <c r="AX4" s="86"/>
      <c r="AY4" s="86"/>
      <c r="AZ4" s="86"/>
    </row>
    <row r="5" spans="1:52" s="92" customFormat="1" ht="15.75" customHeight="1">
      <c r="A5" s="86"/>
      <c r="B5" s="87"/>
      <c r="C5" s="86"/>
      <c r="D5" s="86"/>
      <c r="E5" s="88"/>
      <c r="F5" s="88"/>
      <c r="G5" s="88"/>
      <c r="H5" s="88"/>
      <c r="I5" s="88"/>
      <c r="J5" s="88"/>
      <c r="K5" s="88"/>
      <c r="L5" s="93"/>
      <c r="M5" s="90"/>
      <c r="N5" s="91"/>
      <c r="O5" s="90"/>
      <c r="P5" s="94" t="s">
        <v>97</v>
      </c>
      <c r="Q5" s="95"/>
      <c r="R5" s="95"/>
      <c r="S5" s="95"/>
      <c r="T5" s="95"/>
      <c r="U5" s="95"/>
      <c r="V5" s="95"/>
      <c r="W5" s="95"/>
      <c r="X5" s="95"/>
      <c r="Y5" s="95"/>
      <c r="Z5" s="95"/>
      <c r="AA5" s="96"/>
      <c r="AB5" s="97" t="s">
        <v>98</v>
      </c>
      <c r="AC5" s="90"/>
      <c r="AD5" s="91"/>
      <c r="AE5" s="90"/>
      <c r="AF5" s="94" t="s">
        <v>99</v>
      </c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6"/>
      <c r="AR5" s="96" t="s">
        <v>98</v>
      </c>
      <c r="AS5" s="90"/>
      <c r="AT5" s="86"/>
      <c r="AU5" s="98" t="s">
        <v>100</v>
      </c>
      <c r="AV5" s="98"/>
      <c r="AW5" s="98"/>
      <c r="AX5" s="98"/>
      <c r="AY5" s="98"/>
      <c r="AZ5" s="98"/>
    </row>
    <row r="6" spans="1:52" s="92" customFormat="1" ht="38.25">
      <c r="A6" s="99" t="s">
        <v>101</v>
      </c>
      <c r="B6" s="99" t="s">
        <v>102</v>
      </c>
      <c r="C6" s="99" t="s">
        <v>103</v>
      </c>
      <c r="D6" s="99" t="s">
        <v>104</v>
      </c>
      <c r="E6" s="99" t="s">
        <v>105</v>
      </c>
      <c r="F6" s="99" t="s">
        <v>106</v>
      </c>
      <c r="G6" s="99" t="s">
        <v>107</v>
      </c>
      <c r="H6" s="99" t="s">
        <v>108</v>
      </c>
      <c r="I6" s="99" t="s">
        <v>109</v>
      </c>
      <c r="J6" s="99" t="s">
        <v>110</v>
      </c>
      <c r="K6" s="99" t="s">
        <v>111</v>
      </c>
      <c r="L6" s="100" t="s">
        <v>112</v>
      </c>
      <c r="M6" s="101" t="s">
        <v>113</v>
      </c>
      <c r="N6" s="91"/>
      <c r="O6" s="101" t="s">
        <v>114</v>
      </c>
      <c r="P6" s="102" t="s">
        <v>115</v>
      </c>
      <c r="Q6" s="102" t="s">
        <v>116</v>
      </c>
      <c r="R6" s="102" t="s">
        <v>117</v>
      </c>
      <c r="S6" s="102" t="s">
        <v>118</v>
      </c>
      <c r="T6" s="102" t="s">
        <v>119</v>
      </c>
      <c r="U6" s="102" t="s">
        <v>120</v>
      </c>
      <c r="V6" s="102" t="s">
        <v>121</v>
      </c>
      <c r="W6" s="102" t="s">
        <v>122</v>
      </c>
      <c r="X6" s="102" t="s">
        <v>123</v>
      </c>
      <c r="Y6" s="102" t="s">
        <v>124</v>
      </c>
      <c r="Z6" s="102" t="s">
        <v>125</v>
      </c>
      <c r="AA6" s="102" t="s">
        <v>126</v>
      </c>
      <c r="AB6" s="101" t="s">
        <v>97</v>
      </c>
      <c r="AC6" s="101" t="s">
        <v>127</v>
      </c>
      <c r="AD6" s="91"/>
      <c r="AE6" s="101" t="s">
        <v>128</v>
      </c>
      <c r="AF6" s="102" t="s">
        <v>129</v>
      </c>
      <c r="AG6" s="102" t="s">
        <v>130</v>
      </c>
      <c r="AH6" s="102" t="s">
        <v>131</v>
      </c>
      <c r="AI6" s="102" t="s">
        <v>132</v>
      </c>
      <c r="AJ6" s="102" t="s">
        <v>133</v>
      </c>
      <c r="AK6" s="102" t="s">
        <v>134</v>
      </c>
      <c r="AL6" s="102" t="s">
        <v>135</v>
      </c>
      <c r="AM6" s="102" t="s">
        <v>136</v>
      </c>
      <c r="AN6" s="102" t="s">
        <v>137</v>
      </c>
      <c r="AO6" s="102" t="s">
        <v>138</v>
      </c>
      <c r="AP6" s="102" t="s">
        <v>139</v>
      </c>
      <c r="AQ6" s="102" t="s">
        <v>140</v>
      </c>
      <c r="AR6" s="101" t="s">
        <v>99</v>
      </c>
      <c r="AS6" s="101" t="s">
        <v>141</v>
      </c>
      <c r="AT6" s="86"/>
      <c r="AU6" s="99" t="s">
        <v>103</v>
      </c>
      <c r="AV6" s="99" t="s">
        <v>104</v>
      </c>
      <c r="AW6" s="103" t="s">
        <v>142</v>
      </c>
      <c r="AX6" s="103" t="s">
        <v>143</v>
      </c>
      <c r="AY6" s="103" t="s">
        <v>144</v>
      </c>
      <c r="AZ6" s="103" t="s">
        <v>145</v>
      </c>
    </row>
    <row r="7" spans="1:52" s="112" customFormat="1" ht="12.75">
      <c r="A7" s="104">
        <v>3</v>
      </c>
      <c r="B7" s="105" t="s">
        <v>146</v>
      </c>
      <c r="C7" s="106" t="s">
        <v>147</v>
      </c>
      <c r="D7" s="106" t="s">
        <v>148</v>
      </c>
      <c r="E7" s="107"/>
      <c r="F7" s="107" t="s">
        <v>149</v>
      </c>
      <c r="G7" s="107" t="s">
        <v>24</v>
      </c>
      <c r="H7" s="107"/>
      <c r="I7" s="107" t="s">
        <v>24</v>
      </c>
      <c r="J7" s="107" t="s">
        <v>25</v>
      </c>
      <c r="K7" s="107" t="s">
        <v>150</v>
      </c>
      <c r="L7" s="108">
        <v>38139</v>
      </c>
      <c r="M7" s="109">
        <v>721348.34</v>
      </c>
      <c r="N7" s="79"/>
      <c r="O7" s="109">
        <v>4392630</v>
      </c>
      <c r="P7" s="109">
        <v>0</v>
      </c>
      <c r="Q7" s="109">
        <v>0</v>
      </c>
      <c r="R7" s="109">
        <v>5113978.34</v>
      </c>
      <c r="S7" s="109">
        <v>0</v>
      </c>
      <c r="T7" s="109">
        <v>0</v>
      </c>
      <c r="U7" s="109">
        <v>0</v>
      </c>
      <c r="V7" s="109">
        <v>0</v>
      </c>
      <c r="W7" s="109">
        <v>0</v>
      </c>
      <c r="X7" s="109">
        <v>0</v>
      </c>
      <c r="Y7" s="109">
        <v>0</v>
      </c>
      <c r="Z7" s="109">
        <v>0</v>
      </c>
      <c r="AA7" s="109">
        <v>0</v>
      </c>
      <c r="AB7" s="109">
        <v>5113978.34</v>
      </c>
      <c r="AC7" s="109">
        <v>0</v>
      </c>
      <c r="AD7" s="79"/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79"/>
      <c r="AU7" s="106" t="s">
        <v>147</v>
      </c>
      <c r="AV7" s="106" t="s">
        <v>151</v>
      </c>
      <c r="AW7" s="110">
        <f aca="true" t="shared" si="0" ref="AW7:AW37">SUM(P7:V7)</f>
        <v>5113978.34</v>
      </c>
      <c r="AX7" s="110">
        <v>2044724.75</v>
      </c>
      <c r="AY7" s="110">
        <f aca="true" t="shared" si="1" ref="AY7:AY37">AX7-AW7</f>
        <v>-3069253.59</v>
      </c>
      <c r="AZ7" s="111">
        <f aca="true" t="shared" si="2" ref="AZ7:AZ37">AY7/AW7</f>
        <v>-0.6001694543743413</v>
      </c>
    </row>
    <row r="8" spans="1:52" s="112" customFormat="1" ht="12.75">
      <c r="A8" s="104">
        <v>16</v>
      </c>
      <c r="B8" s="105" t="s">
        <v>146</v>
      </c>
      <c r="C8" s="106" t="s">
        <v>152</v>
      </c>
      <c r="D8" s="106" t="s">
        <v>153</v>
      </c>
      <c r="E8" s="107"/>
      <c r="F8" s="107" t="s">
        <v>149</v>
      </c>
      <c r="G8" s="107" t="s">
        <v>24</v>
      </c>
      <c r="H8" s="107"/>
      <c r="I8" s="107" t="s">
        <v>24</v>
      </c>
      <c r="J8" s="107" t="s">
        <v>25</v>
      </c>
      <c r="K8" s="107" t="s">
        <v>150</v>
      </c>
      <c r="L8" s="108">
        <v>38139</v>
      </c>
      <c r="M8" s="109">
        <v>118943.76</v>
      </c>
      <c r="N8" s="79"/>
      <c r="O8" s="109">
        <v>1800000</v>
      </c>
      <c r="P8" s="109">
        <v>0</v>
      </c>
      <c r="Q8" s="109">
        <v>0</v>
      </c>
      <c r="R8" s="109">
        <v>1918943.76</v>
      </c>
      <c r="S8" s="109">
        <v>0</v>
      </c>
      <c r="T8" s="109">
        <v>0</v>
      </c>
      <c r="U8" s="109">
        <v>0</v>
      </c>
      <c r="V8" s="109">
        <v>0</v>
      </c>
      <c r="W8" s="109">
        <v>0</v>
      </c>
      <c r="X8" s="109">
        <v>0</v>
      </c>
      <c r="Y8" s="109">
        <v>0</v>
      </c>
      <c r="Z8" s="109">
        <v>0</v>
      </c>
      <c r="AA8" s="109">
        <v>0</v>
      </c>
      <c r="AB8" s="109">
        <v>1918943.76</v>
      </c>
      <c r="AC8" s="109">
        <v>0</v>
      </c>
      <c r="AD8" s="79"/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79"/>
      <c r="AU8" s="106" t="s">
        <v>152</v>
      </c>
      <c r="AV8" s="106" t="s">
        <v>154</v>
      </c>
      <c r="AW8" s="110">
        <f t="shared" si="0"/>
        <v>1918943.76</v>
      </c>
      <c r="AX8" s="110">
        <v>1664721.24</v>
      </c>
      <c r="AY8" s="110">
        <f t="shared" si="1"/>
        <v>-254222.52000000002</v>
      </c>
      <c r="AZ8" s="111">
        <f t="shared" si="2"/>
        <v>-0.13248044330387254</v>
      </c>
    </row>
    <row r="9" spans="1:52" s="112" customFormat="1" ht="41.25" customHeight="1">
      <c r="A9" s="104">
        <v>21</v>
      </c>
      <c r="B9" s="105" t="s">
        <v>155</v>
      </c>
      <c r="C9" s="106" t="s">
        <v>156</v>
      </c>
      <c r="D9" s="106" t="s">
        <v>157</v>
      </c>
      <c r="E9" s="107"/>
      <c r="F9" s="107" t="s">
        <v>149</v>
      </c>
      <c r="G9" s="107" t="s">
        <v>24</v>
      </c>
      <c r="H9" s="107"/>
      <c r="I9" s="107" t="s">
        <v>24</v>
      </c>
      <c r="J9" s="107" t="s">
        <v>25</v>
      </c>
      <c r="K9" s="107" t="s">
        <v>150</v>
      </c>
      <c r="L9" s="108">
        <v>38139</v>
      </c>
      <c r="M9" s="109">
        <v>383832.77</v>
      </c>
      <c r="N9" s="79"/>
      <c r="O9" s="109">
        <v>2500000</v>
      </c>
      <c r="P9" s="109">
        <v>0</v>
      </c>
      <c r="Q9" s="109">
        <v>0</v>
      </c>
      <c r="R9" s="109">
        <v>2883832.77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  <c r="AA9" s="109">
        <v>0</v>
      </c>
      <c r="AB9" s="109">
        <v>2883832.77</v>
      </c>
      <c r="AC9" s="109">
        <v>0</v>
      </c>
      <c r="AD9" s="79"/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79"/>
      <c r="AU9" s="106" t="s">
        <v>156</v>
      </c>
      <c r="AV9" s="106" t="s">
        <v>158</v>
      </c>
      <c r="AW9" s="110">
        <f t="shared" si="0"/>
        <v>2883832.77</v>
      </c>
      <c r="AX9" s="110">
        <v>2092423.49</v>
      </c>
      <c r="AY9" s="110">
        <f t="shared" si="1"/>
        <v>-791409.28</v>
      </c>
      <c r="AZ9" s="111">
        <f t="shared" si="2"/>
        <v>-0.27442967159291975</v>
      </c>
    </row>
    <row r="10" spans="1:52" s="112" customFormat="1" ht="43.5" customHeight="1">
      <c r="A10" s="104">
        <v>25</v>
      </c>
      <c r="B10" s="105" t="s">
        <v>155</v>
      </c>
      <c r="C10" s="106" t="s">
        <v>159</v>
      </c>
      <c r="D10" s="106" t="s">
        <v>160</v>
      </c>
      <c r="E10" s="107"/>
      <c r="F10" s="107" t="s">
        <v>149</v>
      </c>
      <c r="G10" s="107" t="s">
        <v>24</v>
      </c>
      <c r="H10" s="107"/>
      <c r="I10" s="107" t="s">
        <v>24</v>
      </c>
      <c r="J10" s="107" t="s">
        <v>25</v>
      </c>
      <c r="K10" s="107" t="s">
        <v>150</v>
      </c>
      <c r="L10" s="108">
        <v>38139</v>
      </c>
      <c r="M10" s="109">
        <v>3850572.63</v>
      </c>
      <c r="N10" s="79"/>
      <c r="O10" s="109">
        <v>2972376</v>
      </c>
      <c r="P10" s="109">
        <v>0</v>
      </c>
      <c r="Q10" s="109">
        <v>0</v>
      </c>
      <c r="R10" s="109">
        <v>6822948.63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6822948.63</v>
      </c>
      <c r="AC10" s="109">
        <v>0</v>
      </c>
      <c r="AD10" s="79"/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79"/>
      <c r="AU10" s="106" t="s">
        <v>159</v>
      </c>
      <c r="AV10" s="106" t="s">
        <v>161</v>
      </c>
      <c r="AW10" s="110">
        <f t="shared" si="0"/>
        <v>6822948.63</v>
      </c>
      <c r="AX10" s="110">
        <v>5323017.68</v>
      </c>
      <c r="AY10" s="110">
        <f t="shared" si="1"/>
        <v>-1499930.9500000002</v>
      </c>
      <c r="AZ10" s="111">
        <f t="shared" si="2"/>
        <v>-0.21983617807188446</v>
      </c>
    </row>
    <row r="11" spans="1:52" s="112" customFormat="1" ht="29.25" customHeight="1">
      <c r="A11" s="104">
        <v>26</v>
      </c>
      <c r="B11" s="105" t="s">
        <v>155</v>
      </c>
      <c r="C11" s="106" t="s">
        <v>162</v>
      </c>
      <c r="D11" s="106" t="s">
        <v>163</v>
      </c>
      <c r="E11" s="107"/>
      <c r="F11" s="107" t="s">
        <v>149</v>
      </c>
      <c r="G11" s="107" t="s">
        <v>24</v>
      </c>
      <c r="H11" s="107"/>
      <c r="I11" s="107" t="s">
        <v>24</v>
      </c>
      <c r="J11" s="107" t="s">
        <v>25</v>
      </c>
      <c r="K11" s="107" t="s">
        <v>150</v>
      </c>
      <c r="L11" s="108">
        <v>38139</v>
      </c>
      <c r="M11" s="109">
        <v>1231210.46</v>
      </c>
      <c r="N11" s="79"/>
      <c r="O11" s="109">
        <v>672705</v>
      </c>
      <c r="P11" s="109">
        <v>0</v>
      </c>
      <c r="Q11" s="109">
        <v>0</v>
      </c>
      <c r="R11" s="109">
        <v>1903915.46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1903915.46</v>
      </c>
      <c r="AC11" s="109">
        <v>0</v>
      </c>
      <c r="AD11" s="79"/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79"/>
      <c r="AU11" s="106" t="s">
        <v>162</v>
      </c>
      <c r="AV11" s="106" t="s">
        <v>164</v>
      </c>
      <c r="AW11" s="110">
        <f t="shared" si="0"/>
        <v>1903915.46</v>
      </c>
      <c r="AX11" s="110">
        <v>2422475.36</v>
      </c>
      <c r="AY11" s="110">
        <f t="shared" si="1"/>
        <v>518559.8999999999</v>
      </c>
      <c r="AZ11" s="111">
        <f t="shared" si="2"/>
        <v>0.27236498200398035</v>
      </c>
    </row>
    <row r="12" spans="1:52" s="112" customFormat="1" ht="12.75">
      <c r="A12" s="104">
        <v>30</v>
      </c>
      <c r="B12" s="105" t="s">
        <v>155</v>
      </c>
      <c r="C12" s="106" t="s">
        <v>165</v>
      </c>
      <c r="D12" s="106" t="s">
        <v>166</v>
      </c>
      <c r="E12" s="107"/>
      <c r="F12" s="107" t="s">
        <v>149</v>
      </c>
      <c r="G12" s="107" t="s">
        <v>24</v>
      </c>
      <c r="H12" s="107"/>
      <c r="I12" s="107" t="s">
        <v>24</v>
      </c>
      <c r="J12" s="107" t="s">
        <v>25</v>
      </c>
      <c r="K12" s="107" t="s">
        <v>150</v>
      </c>
      <c r="L12" s="108">
        <v>38168</v>
      </c>
      <c r="M12" s="109">
        <v>2225457.41</v>
      </c>
      <c r="N12" s="79"/>
      <c r="O12" s="109">
        <v>2899314</v>
      </c>
      <c r="P12" s="109">
        <v>0</v>
      </c>
      <c r="Q12" s="109">
        <v>0</v>
      </c>
      <c r="R12" s="109">
        <v>5124771.41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5124771.41</v>
      </c>
      <c r="AC12" s="109">
        <v>0</v>
      </c>
      <c r="AD12" s="79"/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79"/>
      <c r="AU12" s="106" t="s">
        <v>165</v>
      </c>
      <c r="AV12" s="106" t="s">
        <v>167</v>
      </c>
      <c r="AW12" s="110">
        <f t="shared" si="0"/>
        <v>5124771.41</v>
      </c>
      <c r="AX12" s="110">
        <v>4365303.84</v>
      </c>
      <c r="AY12" s="110">
        <f t="shared" si="1"/>
        <v>-759467.5700000003</v>
      </c>
      <c r="AZ12" s="111">
        <f t="shared" si="2"/>
        <v>-0.14819540409510681</v>
      </c>
    </row>
    <row r="13" spans="1:52" s="112" customFormat="1" ht="12.75">
      <c r="A13" s="104">
        <v>33</v>
      </c>
      <c r="B13" s="105" t="s">
        <v>155</v>
      </c>
      <c r="C13" s="106" t="s">
        <v>168</v>
      </c>
      <c r="D13" s="106" t="s">
        <v>169</v>
      </c>
      <c r="E13" s="107"/>
      <c r="F13" s="107" t="s">
        <v>149</v>
      </c>
      <c r="G13" s="107" t="s">
        <v>24</v>
      </c>
      <c r="H13" s="107"/>
      <c r="I13" s="107" t="s">
        <v>24</v>
      </c>
      <c r="J13" s="107" t="s">
        <v>25</v>
      </c>
      <c r="K13" s="107" t="s">
        <v>150</v>
      </c>
      <c r="L13" s="108">
        <v>38261</v>
      </c>
      <c r="M13" s="109">
        <v>1505828.77</v>
      </c>
      <c r="N13" s="79"/>
      <c r="O13" s="109">
        <v>5738040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7243868.7700000005</v>
      </c>
      <c r="W13" s="109">
        <v>0</v>
      </c>
      <c r="X13" s="109">
        <v>0</v>
      </c>
      <c r="Y13" s="109">
        <v>0</v>
      </c>
      <c r="Z13" s="109">
        <v>0</v>
      </c>
      <c r="AA13" s="109">
        <v>0</v>
      </c>
      <c r="AB13" s="109">
        <v>7243868.7700000005</v>
      </c>
      <c r="AC13" s="109">
        <v>0</v>
      </c>
      <c r="AD13" s="79"/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79"/>
      <c r="AU13" s="106" t="s">
        <v>168</v>
      </c>
      <c r="AV13" s="106" t="s">
        <v>170</v>
      </c>
      <c r="AW13" s="110">
        <f t="shared" si="0"/>
        <v>7243868.7700000005</v>
      </c>
      <c r="AX13" s="110">
        <v>3067477.64</v>
      </c>
      <c r="AY13" s="110">
        <f t="shared" si="1"/>
        <v>-4176391.1300000004</v>
      </c>
      <c r="AZ13" s="111">
        <f t="shared" si="2"/>
        <v>-0.5765415225764782</v>
      </c>
    </row>
    <row r="14" spans="1:52" s="112" customFormat="1" ht="12.75">
      <c r="A14" s="104">
        <v>34</v>
      </c>
      <c r="B14" s="105" t="s">
        <v>155</v>
      </c>
      <c r="C14" s="106" t="s">
        <v>171</v>
      </c>
      <c r="D14" s="106" t="s">
        <v>172</v>
      </c>
      <c r="E14" s="107"/>
      <c r="F14" s="107" t="s">
        <v>149</v>
      </c>
      <c r="G14" s="107" t="s">
        <v>24</v>
      </c>
      <c r="H14" s="107"/>
      <c r="I14" s="107" t="s">
        <v>24</v>
      </c>
      <c r="J14" s="107" t="s">
        <v>25</v>
      </c>
      <c r="K14" s="107" t="s">
        <v>150</v>
      </c>
      <c r="L14" s="108">
        <v>38168</v>
      </c>
      <c r="M14" s="109">
        <v>1598642.21</v>
      </c>
      <c r="N14" s="79"/>
      <c r="O14" s="109">
        <v>1559250</v>
      </c>
      <c r="P14" s="109">
        <v>0</v>
      </c>
      <c r="Q14" s="109">
        <v>0</v>
      </c>
      <c r="R14" s="109">
        <v>3157892.21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9">
        <v>0</v>
      </c>
      <c r="AB14" s="109">
        <v>3157892.21</v>
      </c>
      <c r="AC14" s="109">
        <v>0</v>
      </c>
      <c r="AD14" s="79"/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79"/>
      <c r="AU14" s="106" t="s">
        <v>171</v>
      </c>
      <c r="AV14" s="106" t="s">
        <v>173</v>
      </c>
      <c r="AW14" s="110">
        <f t="shared" si="0"/>
        <v>3157892.21</v>
      </c>
      <c r="AX14" s="110">
        <v>2296026.5</v>
      </c>
      <c r="AY14" s="110">
        <f t="shared" si="1"/>
        <v>-861865.71</v>
      </c>
      <c r="AZ14" s="111">
        <f t="shared" si="2"/>
        <v>-0.27292435988497527</v>
      </c>
    </row>
    <row r="15" spans="1:52" s="112" customFormat="1" ht="25.5">
      <c r="A15" s="104">
        <v>475</v>
      </c>
      <c r="B15" s="105" t="s">
        <v>174</v>
      </c>
      <c r="C15" s="106" t="s">
        <v>175</v>
      </c>
      <c r="D15" s="106" t="s">
        <v>176</v>
      </c>
      <c r="E15" s="107"/>
      <c r="F15" s="107" t="s">
        <v>177</v>
      </c>
      <c r="G15" s="107" t="s">
        <v>178</v>
      </c>
      <c r="H15" s="107">
        <v>303</v>
      </c>
      <c r="I15" s="107" t="s">
        <v>30</v>
      </c>
      <c r="J15" s="107" t="s">
        <v>179</v>
      </c>
      <c r="K15" s="107" t="s">
        <v>27</v>
      </c>
      <c r="L15" s="113" t="s">
        <v>180</v>
      </c>
      <c r="M15" s="109">
        <v>353058.38</v>
      </c>
      <c r="N15" s="79"/>
      <c r="O15" s="109">
        <v>990000</v>
      </c>
      <c r="P15" s="109">
        <v>0</v>
      </c>
      <c r="Q15" s="109">
        <v>0</v>
      </c>
      <c r="R15" s="109">
        <v>0</v>
      </c>
      <c r="S15" s="109">
        <v>1013058.38</v>
      </c>
      <c r="T15" s="109">
        <v>0</v>
      </c>
      <c r="U15" s="109">
        <v>330000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9">
        <v>0</v>
      </c>
      <c r="AB15" s="109">
        <v>1343058.38</v>
      </c>
      <c r="AC15" s="109">
        <v>0</v>
      </c>
      <c r="AD15" s="79"/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79"/>
      <c r="AU15" s="106" t="s">
        <v>175</v>
      </c>
      <c r="AV15" s="106" t="s">
        <v>181</v>
      </c>
      <c r="AW15" s="110">
        <f t="shared" si="0"/>
        <v>1343058.38</v>
      </c>
      <c r="AX15" s="110">
        <v>1024186.05</v>
      </c>
      <c r="AY15" s="110">
        <f t="shared" si="1"/>
        <v>-318872.32999999984</v>
      </c>
      <c r="AZ15" s="111">
        <f t="shared" si="2"/>
        <v>-0.23742253854966444</v>
      </c>
    </row>
    <row r="16" spans="1:52" ht="43.5" customHeight="1">
      <c r="A16" s="107">
        <v>502</v>
      </c>
      <c r="B16" s="114" t="s">
        <v>174</v>
      </c>
      <c r="C16" s="106" t="s">
        <v>182</v>
      </c>
      <c r="D16" s="106" t="s">
        <v>183</v>
      </c>
      <c r="E16" s="107" t="s">
        <v>179</v>
      </c>
      <c r="F16" s="107" t="s">
        <v>149</v>
      </c>
      <c r="G16" s="107" t="s">
        <v>184</v>
      </c>
      <c r="H16" s="107">
        <v>303</v>
      </c>
      <c r="I16" s="107" t="s">
        <v>30</v>
      </c>
      <c r="J16" s="107" t="s">
        <v>179</v>
      </c>
      <c r="K16" s="107" t="s">
        <v>27</v>
      </c>
      <c r="L16" s="108">
        <v>38139</v>
      </c>
      <c r="M16" s="109">
        <v>1381694.1</v>
      </c>
      <c r="N16" s="79"/>
      <c r="O16" s="109">
        <v>0</v>
      </c>
      <c r="P16" s="109">
        <v>0</v>
      </c>
      <c r="Q16" s="109">
        <v>0</v>
      </c>
      <c r="R16" s="109">
        <v>1381694.1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1381694.1</v>
      </c>
      <c r="AC16" s="109">
        <v>0</v>
      </c>
      <c r="AD16" s="79"/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79"/>
      <c r="AU16" s="106" t="s">
        <v>182</v>
      </c>
      <c r="AV16" s="106" t="s">
        <v>185</v>
      </c>
      <c r="AW16" s="110">
        <f t="shared" si="0"/>
        <v>1381694.1</v>
      </c>
      <c r="AX16" s="110">
        <v>1635491.96</v>
      </c>
      <c r="AY16" s="110">
        <f t="shared" si="1"/>
        <v>253797.85999999987</v>
      </c>
      <c r="AZ16" s="111">
        <f t="shared" si="2"/>
        <v>0.18368599822493262</v>
      </c>
    </row>
    <row r="17" spans="1:52" ht="30" customHeight="1">
      <c r="A17" s="107">
        <v>505</v>
      </c>
      <c r="B17" s="114" t="s">
        <v>174</v>
      </c>
      <c r="C17" s="106" t="s">
        <v>186</v>
      </c>
      <c r="D17" s="106" t="s">
        <v>187</v>
      </c>
      <c r="E17" s="107" t="s">
        <v>179</v>
      </c>
      <c r="F17" s="107" t="s">
        <v>149</v>
      </c>
      <c r="G17" s="107" t="s">
        <v>184</v>
      </c>
      <c r="H17" s="107">
        <v>303</v>
      </c>
      <c r="I17" s="107" t="s">
        <v>30</v>
      </c>
      <c r="J17" s="107" t="s">
        <v>179</v>
      </c>
      <c r="K17" s="107" t="s">
        <v>27</v>
      </c>
      <c r="L17" s="108">
        <v>38139</v>
      </c>
      <c r="M17" s="109">
        <v>10277641.01</v>
      </c>
      <c r="N17" s="79"/>
      <c r="O17" s="109">
        <v>0</v>
      </c>
      <c r="P17" s="109">
        <v>0</v>
      </c>
      <c r="Q17" s="109">
        <v>0</v>
      </c>
      <c r="R17" s="109">
        <v>10277641.01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09">
        <v>0</v>
      </c>
      <c r="Z17" s="109">
        <v>0</v>
      </c>
      <c r="AA17" s="109">
        <v>0</v>
      </c>
      <c r="AB17" s="109">
        <v>10277641.01</v>
      </c>
      <c r="AC17" s="109">
        <v>0</v>
      </c>
      <c r="AD17" s="79"/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79"/>
      <c r="AU17" s="106" t="s">
        <v>186</v>
      </c>
      <c r="AV17" s="106" t="s">
        <v>188</v>
      </c>
      <c r="AW17" s="110">
        <f t="shared" si="0"/>
        <v>10277641.01</v>
      </c>
      <c r="AX17" s="110">
        <v>11325385.28</v>
      </c>
      <c r="AY17" s="110">
        <f t="shared" si="1"/>
        <v>1047744.2699999996</v>
      </c>
      <c r="AZ17" s="111">
        <f t="shared" si="2"/>
        <v>0.10194404231287697</v>
      </c>
    </row>
    <row r="18" spans="1:52" s="112" customFormat="1" ht="29.25" customHeight="1">
      <c r="A18" s="104">
        <v>506</v>
      </c>
      <c r="B18" s="105" t="s">
        <v>174</v>
      </c>
      <c r="C18" s="106" t="s">
        <v>189</v>
      </c>
      <c r="D18" s="106" t="s">
        <v>190</v>
      </c>
      <c r="E18" s="107" t="s">
        <v>179</v>
      </c>
      <c r="F18" s="107" t="s">
        <v>149</v>
      </c>
      <c r="G18" s="107" t="s">
        <v>184</v>
      </c>
      <c r="H18" s="107">
        <v>303</v>
      </c>
      <c r="I18" s="107" t="s">
        <v>30</v>
      </c>
      <c r="J18" s="107" t="s">
        <v>179</v>
      </c>
      <c r="K18" s="107" t="s">
        <v>27</v>
      </c>
      <c r="L18" s="108">
        <v>38231</v>
      </c>
      <c r="M18" s="109">
        <v>770162.53</v>
      </c>
      <c r="N18" s="79"/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770162.53</v>
      </c>
      <c r="V18" s="109">
        <v>0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770162.53</v>
      </c>
      <c r="AC18" s="109">
        <v>0</v>
      </c>
      <c r="AD18" s="79"/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79"/>
      <c r="AU18" s="106" t="s">
        <v>189</v>
      </c>
      <c r="AV18" s="106" t="s">
        <v>191</v>
      </c>
      <c r="AW18" s="110">
        <f t="shared" si="0"/>
        <v>770162.53</v>
      </c>
      <c r="AX18" s="110">
        <v>1211600.45</v>
      </c>
      <c r="AY18" s="110">
        <f t="shared" si="1"/>
        <v>441437.9199999999</v>
      </c>
      <c r="AZ18" s="111">
        <f t="shared" si="2"/>
        <v>0.5731750154087604</v>
      </c>
    </row>
    <row r="19" spans="1:52" s="112" customFormat="1" ht="12.75">
      <c r="A19" s="104">
        <v>635</v>
      </c>
      <c r="B19" s="105" t="s">
        <v>174</v>
      </c>
      <c r="C19" s="106" t="s">
        <v>192</v>
      </c>
      <c r="D19" s="106" t="s">
        <v>193</v>
      </c>
      <c r="E19" s="107" t="s">
        <v>194</v>
      </c>
      <c r="F19" s="107" t="s">
        <v>195</v>
      </c>
      <c r="G19" s="115"/>
      <c r="H19" s="107"/>
      <c r="I19" s="107" t="s">
        <v>196</v>
      </c>
      <c r="J19" s="107" t="s">
        <v>179</v>
      </c>
      <c r="K19" s="107" t="s">
        <v>22</v>
      </c>
      <c r="L19" s="108" t="s">
        <v>197</v>
      </c>
      <c r="M19" s="109">
        <v>664827.49</v>
      </c>
      <c r="N19" s="79"/>
      <c r="O19" s="109">
        <v>583569.08</v>
      </c>
      <c r="P19" s="109">
        <v>48630.75666666666</v>
      </c>
      <c r="Q19" s="109">
        <v>48630.75666666666</v>
      </c>
      <c r="R19" s="109">
        <v>48630.75666666666</v>
      </c>
      <c r="S19" s="109">
        <v>48630.75666666666</v>
      </c>
      <c r="T19" s="109">
        <v>48630.75666666666</v>
      </c>
      <c r="U19" s="109">
        <v>48630.75666666666</v>
      </c>
      <c r="V19" s="109">
        <v>48630.75666666666</v>
      </c>
      <c r="W19" s="109">
        <v>48630.75666666666</v>
      </c>
      <c r="X19" s="109">
        <v>48630.75666666666</v>
      </c>
      <c r="Y19" s="109">
        <v>48630.75666666666</v>
      </c>
      <c r="Z19" s="109">
        <v>48630.75666666666</v>
      </c>
      <c r="AA19" s="109">
        <v>48630.75666666666</v>
      </c>
      <c r="AB19" s="109">
        <v>583569.08</v>
      </c>
      <c r="AC19" s="109">
        <v>664827.49</v>
      </c>
      <c r="AD19" s="79"/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664827.49</v>
      </c>
      <c r="AT19" s="79"/>
      <c r="AU19" s="106" t="s">
        <v>192</v>
      </c>
      <c r="AV19" s="106" t="s">
        <v>193</v>
      </c>
      <c r="AW19" s="110">
        <f t="shared" si="0"/>
        <v>340415.29666666663</v>
      </c>
      <c r="AX19" s="110">
        <v>1092204.91</v>
      </c>
      <c r="AY19" s="110">
        <f t="shared" si="1"/>
        <v>751789.6133333333</v>
      </c>
      <c r="AZ19" s="111">
        <f t="shared" si="2"/>
        <v>2.208448388467933</v>
      </c>
    </row>
    <row r="20" spans="1:52" s="112" customFormat="1" ht="27" customHeight="1">
      <c r="A20" s="104">
        <v>1748</v>
      </c>
      <c r="B20" s="105" t="s">
        <v>198</v>
      </c>
      <c r="C20" s="106" t="s">
        <v>199</v>
      </c>
      <c r="D20" s="106" t="s">
        <v>200</v>
      </c>
      <c r="E20" s="107" t="s">
        <v>201</v>
      </c>
      <c r="F20" s="107" t="s">
        <v>195</v>
      </c>
      <c r="G20" s="115"/>
      <c r="H20" s="107"/>
      <c r="I20" s="107" t="s">
        <v>202</v>
      </c>
      <c r="J20" s="107" t="s">
        <v>179</v>
      </c>
      <c r="K20" s="107" t="s">
        <v>17</v>
      </c>
      <c r="L20" s="108">
        <v>38108</v>
      </c>
      <c r="M20" s="109">
        <v>48568.5</v>
      </c>
      <c r="N20" s="79"/>
      <c r="O20" s="109">
        <v>1174000</v>
      </c>
      <c r="P20" s="109">
        <v>0</v>
      </c>
      <c r="Q20" s="109">
        <v>1195000</v>
      </c>
      <c r="R20" s="109">
        <v>0</v>
      </c>
      <c r="S20" s="109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109">
        <v>1195000</v>
      </c>
      <c r="AC20" s="109">
        <v>27568.5</v>
      </c>
      <c r="AD20" s="79"/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27568.5</v>
      </c>
      <c r="AT20" s="79"/>
      <c r="AU20" s="106" t="s">
        <v>199</v>
      </c>
      <c r="AV20" s="106" t="s">
        <v>203</v>
      </c>
      <c r="AW20" s="110">
        <f t="shared" si="0"/>
        <v>1195000</v>
      </c>
      <c r="AX20" s="110">
        <v>1784843.07</v>
      </c>
      <c r="AY20" s="110">
        <f t="shared" si="1"/>
        <v>589843.0700000001</v>
      </c>
      <c r="AZ20" s="111">
        <f t="shared" si="2"/>
        <v>0.49359252719665275</v>
      </c>
    </row>
    <row r="21" spans="1:52" s="112" customFormat="1" ht="12.75">
      <c r="A21" s="104">
        <v>756</v>
      </c>
      <c r="B21" s="105" t="s">
        <v>174</v>
      </c>
      <c r="C21" s="106" t="s">
        <v>204</v>
      </c>
      <c r="D21" s="106" t="s">
        <v>205</v>
      </c>
      <c r="E21" s="107" t="s">
        <v>206</v>
      </c>
      <c r="F21" s="107" t="s">
        <v>195</v>
      </c>
      <c r="G21" s="107"/>
      <c r="H21" s="106"/>
      <c r="I21" s="107" t="s">
        <v>202</v>
      </c>
      <c r="J21" s="107" t="s">
        <v>179</v>
      </c>
      <c r="K21" s="107" t="s">
        <v>16</v>
      </c>
      <c r="L21" s="108">
        <v>38139</v>
      </c>
      <c r="M21" s="109">
        <v>4982698.51</v>
      </c>
      <c r="N21" s="79"/>
      <c r="O21" s="109">
        <v>6384039</v>
      </c>
      <c r="P21" s="109">
        <v>0</v>
      </c>
      <c r="Q21" s="109">
        <v>0</v>
      </c>
      <c r="R21" s="109">
        <v>11366737.51</v>
      </c>
      <c r="S21" s="109">
        <v>0</v>
      </c>
      <c r="T21" s="109">
        <v>0</v>
      </c>
      <c r="U21" s="109">
        <v>0</v>
      </c>
      <c r="V21" s="109">
        <v>0</v>
      </c>
      <c r="W21" s="109">
        <v>0</v>
      </c>
      <c r="X21" s="109">
        <v>0</v>
      </c>
      <c r="Y21" s="109">
        <v>0</v>
      </c>
      <c r="Z21" s="109">
        <v>0</v>
      </c>
      <c r="AA21" s="109">
        <v>0</v>
      </c>
      <c r="AB21" s="109">
        <v>11366737.51</v>
      </c>
      <c r="AC21" s="109">
        <v>0</v>
      </c>
      <c r="AD21" s="79"/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79"/>
      <c r="AU21" s="106" t="s">
        <v>204</v>
      </c>
      <c r="AV21" s="106" t="s">
        <v>205</v>
      </c>
      <c r="AW21" s="110">
        <f t="shared" si="0"/>
        <v>11366737.51</v>
      </c>
      <c r="AX21" s="110">
        <v>9496326.459999999</v>
      </c>
      <c r="AY21" s="110">
        <f t="shared" si="1"/>
        <v>-1870411.0500000007</v>
      </c>
      <c r="AZ21" s="111">
        <f t="shared" si="2"/>
        <v>-0.16455126621464497</v>
      </c>
    </row>
    <row r="22" spans="1:52" s="112" customFormat="1" ht="15" customHeight="1">
      <c r="A22" s="104">
        <v>801</v>
      </c>
      <c r="B22" s="105" t="s">
        <v>174</v>
      </c>
      <c r="C22" s="106" t="s">
        <v>207</v>
      </c>
      <c r="D22" s="106" t="s">
        <v>208</v>
      </c>
      <c r="E22" s="107" t="s">
        <v>209</v>
      </c>
      <c r="F22" s="107" t="s">
        <v>195</v>
      </c>
      <c r="G22" s="115"/>
      <c r="H22" s="107"/>
      <c r="I22" s="107" t="s">
        <v>202</v>
      </c>
      <c r="J22" s="107" t="s">
        <v>179</v>
      </c>
      <c r="K22" s="107" t="s">
        <v>16</v>
      </c>
      <c r="L22" s="108">
        <v>38234</v>
      </c>
      <c r="M22" s="109">
        <v>570702.2</v>
      </c>
      <c r="N22" s="79"/>
      <c r="O22" s="109">
        <v>1141964.44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1712666.64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1712666.64</v>
      </c>
      <c r="AC22" s="109">
        <v>0</v>
      </c>
      <c r="AD22" s="79"/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79"/>
      <c r="AU22" s="106" t="s">
        <v>207</v>
      </c>
      <c r="AV22" s="106" t="s">
        <v>210</v>
      </c>
      <c r="AW22" s="110">
        <f t="shared" si="0"/>
        <v>1712666.64</v>
      </c>
      <c r="AX22" s="110">
        <v>1489034.88</v>
      </c>
      <c r="AY22" s="110">
        <f t="shared" si="1"/>
        <v>-223631.76</v>
      </c>
      <c r="AZ22" s="111">
        <f t="shared" si="2"/>
        <v>-0.13057518303737148</v>
      </c>
    </row>
    <row r="23" spans="1:52" s="112" customFormat="1" ht="12.75">
      <c r="A23" s="104">
        <v>833</v>
      </c>
      <c r="B23" s="105" t="s">
        <v>174</v>
      </c>
      <c r="C23" s="106" t="s">
        <v>211</v>
      </c>
      <c r="D23" s="106" t="s">
        <v>212</v>
      </c>
      <c r="E23" s="107" t="s">
        <v>209</v>
      </c>
      <c r="F23" s="107" t="s">
        <v>195</v>
      </c>
      <c r="G23" s="115"/>
      <c r="H23" s="107"/>
      <c r="I23" s="107" t="s">
        <v>202</v>
      </c>
      <c r="J23" s="107" t="s">
        <v>179</v>
      </c>
      <c r="K23" s="107" t="s">
        <v>16</v>
      </c>
      <c r="L23" s="108" t="s">
        <v>197</v>
      </c>
      <c r="M23" s="109">
        <v>927717.66</v>
      </c>
      <c r="N23" s="79"/>
      <c r="O23" s="109">
        <v>132495.11</v>
      </c>
      <c r="P23" s="109">
        <v>11041.259166666665</v>
      </c>
      <c r="Q23" s="109">
        <v>11041.259166666665</v>
      </c>
      <c r="R23" s="109">
        <v>11041.259166666665</v>
      </c>
      <c r="S23" s="109">
        <v>11041.259166666665</v>
      </c>
      <c r="T23" s="109">
        <v>11041.259166666665</v>
      </c>
      <c r="U23" s="109">
        <v>11041.259166666665</v>
      </c>
      <c r="V23" s="109">
        <v>11041.259166666665</v>
      </c>
      <c r="W23" s="109">
        <v>11041.259166666665</v>
      </c>
      <c r="X23" s="109">
        <v>11041.259166666665</v>
      </c>
      <c r="Y23" s="109">
        <v>11041.259166666665</v>
      </c>
      <c r="Z23" s="109">
        <v>11041.259166666665</v>
      </c>
      <c r="AA23" s="109">
        <v>11041.259166666665</v>
      </c>
      <c r="AB23" s="109">
        <v>132495.11</v>
      </c>
      <c r="AC23" s="109">
        <v>927717.66</v>
      </c>
      <c r="AD23" s="79"/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927717.66</v>
      </c>
      <c r="AT23" s="79"/>
      <c r="AU23" s="106" t="s">
        <v>211</v>
      </c>
      <c r="AV23" s="106" t="s">
        <v>212</v>
      </c>
      <c r="AW23" s="110">
        <f t="shared" si="0"/>
        <v>77288.81416666666</v>
      </c>
      <c r="AX23" s="110">
        <v>1043862.48</v>
      </c>
      <c r="AY23" s="110">
        <f t="shared" si="1"/>
        <v>966573.6658333333</v>
      </c>
      <c r="AZ23" s="111">
        <f t="shared" si="2"/>
        <v>12.505996841263478</v>
      </c>
    </row>
    <row r="24" spans="1:52" s="112" customFormat="1" ht="12.75">
      <c r="A24" s="104">
        <v>1007</v>
      </c>
      <c r="B24" s="105" t="s">
        <v>174</v>
      </c>
      <c r="C24" s="106" t="s">
        <v>213</v>
      </c>
      <c r="D24" s="106" t="s">
        <v>214</v>
      </c>
      <c r="E24" s="107" t="s">
        <v>215</v>
      </c>
      <c r="F24" s="107" t="s">
        <v>195</v>
      </c>
      <c r="G24" s="115"/>
      <c r="H24" s="107"/>
      <c r="I24" s="107" t="s">
        <v>202</v>
      </c>
      <c r="J24" s="107" t="s">
        <v>179</v>
      </c>
      <c r="K24" s="107" t="s">
        <v>16</v>
      </c>
      <c r="L24" s="108" t="s">
        <v>197</v>
      </c>
      <c r="M24" s="109">
        <v>-45258.75</v>
      </c>
      <c r="N24" s="79"/>
      <c r="O24" s="109">
        <v>784832</v>
      </c>
      <c r="P24" s="109">
        <v>61631.104166666664</v>
      </c>
      <c r="Q24" s="109">
        <v>61631.104166666664</v>
      </c>
      <c r="R24" s="109">
        <v>61631.104166666664</v>
      </c>
      <c r="S24" s="109">
        <v>61631.104166666664</v>
      </c>
      <c r="T24" s="109">
        <v>61631.104166666664</v>
      </c>
      <c r="U24" s="109">
        <v>61631.104166666664</v>
      </c>
      <c r="V24" s="109">
        <v>61631.104166666664</v>
      </c>
      <c r="W24" s="109">
        <v>61631.104166666664</v>
      </c>
      <c r="X24" s="109">
        <v>61631.104166666664</v>
      </c>
      <c r="Y24" s="109">
        <v>61631.104166666664</v>
      </c>
      <c r="Z24" s="109">
        <v>61631.104166666664</v>
      </c>
      <c r="AA24" s="109">
        <v>61631.104166666664</v>
      </c>
      <c r="AB24" s="109">
        <v>739573.25</v>
      </c>
      <c r="AC24" s="109">
        <v>0</v>
      </c>
      <c r="AD24" s="79"/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79"/>
      <c r="AU24" s="106" t="s">
        <v>213</v>
      </c>
      <c r="AV24" s="106" t="s">
        <v>214</v>
      </c>
      <c r="AW24" s="110">
        <f t="shared" si="0"/>
        <v>431417.7291666667</v>
      </c>
      <c r="AX24" s="110">
        <v>1661113.15</v>
      </c>
      <c r="AY24" s="110">
        <f t="shared" si="1"/>
        <v>1229695.4208333332</v>
      </c>
      <c r="AZ24" s="111">
        <f t="shared" si="2"/>
        <v>2.8503590318567396</v>
      </c>
    </row>
    <row r="25" spans="1:52" s="112" customFormat="1" ht="27.75" customHeight="1">
      <c r="A25" s="104">
        <v>1089</v>
      </c>
      <c r="B25" s="105" t="s">
        <v>174</v>
      </c>
      <c r="C25" s="106" t="s">
        <v>216</v>
      </c>
      <c r="D25" s="106" t="s">
        <v>217</v>
      </c>
      <c r="E25" s="107" t="s">
        <v>218</v>
      </c>
      <c r="F25" s="107" t="s">
        <v>195</v>
      </c>
      <c r="G25" s="115"/>
      <c r="H25" s="107"/>
      <c r="I25" s="107" t="s">
        <v>202</v>
      </c>
      <c r="J25" s="107" t="s">
        <v>179</v>
      </c>
      <c r="K25" s="107" t="s">
        <v>16</v>
      </c>
      <c r="L25" s="108">
        <v>38139</v>
      </c>
      <c r="M25" s="109">
        <v>2231831.9</v>
      </c>
      <c r="N25" s="79"/>
      <c r="O25" s="109">
        <v>1817116.67</v>
      </c>
      <c r="P25" s="109">
        <v>0</v>
      </c>
      <c r="Q25" s="109">
        <v>0</v>
      </c>
      <c r="R25" s="109">
        <v>4048948.57</v>
      </c>
      <c r="S25" s="109">
        <v>0</v>
      </c>
      <c r="T25" s="109">
        <v>0</v>
      </c>
      <c r="U25" s="109">
        <v>0</v>
      </c>
      <c r="V25" s="109">
        <v>0</v>
      </c>
      <c r="W25" s="109">
        <v>0</v>
      </c>
      <c r="X25" s="109">
        <v>0</v>
      </c>
      <c r="Y25" s="109">
        <v>0</v>
      </c>
      <c r="Z25" s="109">
        <v>0</v>
      </c>
      <c r="AA25" s="109">
        <v>0</v>
      </c>
      <c r="AB25" s="109">
        <v>4048948.57</v>
      </c>
      <c r="AC25" s="109">
        <v>0</v>
      </c>
      <c r="AD25" s="79"/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79"/>
      <c r="AU25" s="106" t="s">
        <v>216</v>
      </c>
      <c r="AV25" s="106" t="s">
        <v>219</v>
      </c>
      <c r="AW25" s="110">
        <f t="shared" si="0"/>
        <v>4048948.57</v>
      </c>
      <c r="AX25" s="110">
        <v>3511822.15</v>
      </c>
      <c r="AY25" s="110">
        <f t="shared" si="1"/>
        <v>-537126.4199999999</v>
      </c>
      <c r="AZ25" s="111">
        <f t="shared" si="2"/>
        <v>-0.13265824712611748</v>
      </c>
    </row>
    <row r="26" spans="1:52" s="112" customFormat="1" ht="27.75" customHeight="1">
      <c r="A26" s="104">
        <v>1090</v>
      </c>
      <c r="B26" s="105" t="s">
        <v>174</v>
      </c>
      <c r="C26" s="106" t="s">
        <v>220</v>
      </c>
      <c r="D26" s="106" t="s">
        <v>221</v>
      </c>
      <c r="E26" s="107" t="s">
        <v>218</v>
      </c>
      <c r="F26" s="107" t="s">
        <v>195</v>
      </c>
      <c r="G26" s="115"/>
      <c r="H26" s="107"/>
      <c r="I26" s="107" t="s">
        <v>202</v>
      </c>
      <c r="J26" s="107" t="s">
        <v>179</v>
      </c>
      <c r="K26" s="107" t="s">
        <v>16</v>
      </c>
      <c r="L26" s="108">
        <v>38139</v>
      </c>
      <c r="M26" s="109">
        <v>883808.33</v>
      </c>
      <c r="N26" s="79"/>
      <c r="O26" s="109">
        <v>3106047.01</v>
      </c>
      <c r="P26" s="109">
        <v>0</v>
      </c>
      <c r="Q26" s="109">
        <v>0</v>
      </c>
      <c r="R26" s="109">
        <v>3989855.34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09">
        <v>0</v>
      </c>
      <c r="AB26" s="109">
        <v>3989855.34</v>
      </c>
      <c r="AC26" s="109">
        <v>0</v>
      </c>
      <c r="AD26" s="79"/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79"/>
      <c r="AU26" s="106" t="s">
        <v>220</v>
      </c>
      <c r="AV26" s="106" t="s">
        <v>222</v>
      </c>
      <c r="AW26" s="110">
        <f t="shared" si="0"/>
        <v>3989855.34</v>
      </c>
      <c r="AX26" s="110">
        <v>3502834.54</v>
      </c>
      <c r="AY26" s="110">
        <f t="shared" si="1"/>
        <v>-487020.7999999998</v>
      </c>
      <c r="AZ26" s="111">
        <f t="shared" si="2"/>
        <v>-0.12206477641367314</v>
      </c>
    </row>
    <row r="27" spans="1:52" s="112" customFormat="1" ht="27.75" customHeight="1">
      <c r="A27" s="104">
        <v>1097</v>
      </c>
      <c r="B27" s="105" t="s">
        <v>174</v>
      </c>
      <c r="C27" s="106" t="s">
        <v>223</v>
      </c>
      <c r="D27" s="106" t="s">
        <v>224</v>
      </c>
      <c r="E27" s="107" t="s">
        <v>218</v>
      </c>
      <c r="F27" s="107" t="s">
        <v>195</v>
      </c>
      <c r="G27" s="115"/>
      <c r="H27" s="107"/>
      <c r="I27" s="107" t="s">
        <v>202</v>
      </c>
      <c r="J27" s="107" t="s">
        <v>179</v>
      </c>
      <c r="K27" s="107" t="s">
        <v>16</v>
      </c>
      <c r="L27" s="108">
        <v>38139</v>
      </c>
      <c r="M27" s="109">
        <v>997668.37</v>
      </c>
      <c r="N27" s="79"/>
      <c r="O27" s="109">
        <v>4148345.95</v>
      </c>
      <c r="P27" s="109">
        <v>0</v>
      </c>
      <c r="Q27" s="109">
        <v>0</v>
      </c>
      <c r="R27" s="109">
        <v>5146014.32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09">
        <v>5146014.32</v>
      </c>
      <c r="AC27" s="109">
        <v>0</v>
      </c>
      <c r="AD27" s="79"/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79"/>
      <c r="AU27" s="106" t="s">
        <v>223</v>
      </c>
      <c r="AV27" s="106" t="s">
        <v>225</v>
      </c>
      <c r="AW27" s="110">
        <f t="shared" si="0"/>
        <v>5146014.32</v>
      </c>
      <c r="AX27" s="110">
        <v>4142983.73</v>
      </c>
      <c r="AY27" s="110">
        <f t="shared" si="1"/>
        <v>-1003030.5900000003</v>
      </c>
      <c r="AZ27" s="111">
        <f t="shared" si="2"/>
        <v>-0.1949140689526881</v>
      </c>
    </row>
    <row r="28" spans="1:52" s="112" customFormat="1" ht="27.75" customHeight="1">
      <c r="A28" s="104">
        <v>1100</v>
      </c>
      <c r="B28" s="105" t="s">
        <v>174</v>
      </c>
      <c r="C28" s="106" t="s">
        <v>226</v>
      </c>
      <c r="D28" s="106" t="s">
        <v>227</v>
      </c>
      <c r="E28" s="107" t="s">
        <v>218</v>
      </c>
      <c r="F28" s="107" t="s">
        <v>195</v>
      </c>
      <c r="G28" s="115"/>
      <c r="H28" s="107"/>
      <c r="I28" s="107" t="s">
        <v>202</v>
      </c>
      <c r="J28" s="107" t="s">
        <v>179</v>
      </c>
      <c r="K28" s="107" t="s">
        <v>16</v>
      </c>
      <c r="L28" s="108">
        <v>38139</v>
      </c>
      <c r="M28" s="109">
        <v>2052347.34</v>
      </c>
      <c r="N28" s="79"/>
      <c r="O28" s="109">
        <v>1510660.81</v>
      </c>
      <c r="P28" s="109">
        <v>0</v>
      </c>
      <c r="Q28" s="109">
        <v>0</v>
      </c>
      <c r="R28" s="109">
        <v>3563008.15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09">
        <v>3563008.15</v>
      </c>
      <c r="AC28" s="109">
        <v>0</v>
      </c>
      <c r="AD28" s="79"/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79"/>
      <c r="AU28" s="106" t="s">
        <v>226</v>
      </c>
      <c r="AV28" s="106" t="s">
        <v>228</v>
      </c>
      <c r="AW28" s="110">
        <f t="shared" si="0"/>
        <v>3563008.15</v>
      </c>
      <c r="AX28" s="110">
        <v>2855897.53</v>
      </c>
      <c r="AY28" s="110">
        <f t="shared" si="1"/>
        <v>-707110.6200000001</v>
      </c>
      <c r="AZ28" s="111">
        <f t="shared" si="2"/>
        <v>-0.19845888368231773</v>
      </c>
    </row>
    <row r="29" spans="1:52" s="112" customFormat="1" ht="27.75" customHeight="1">
      <c r="A29" s="104">
        <v>1101</v>
      </c>
      <c r="B29" s="105" t="s">
        <v>174</v>
      </c>
      <c r="C29" s="106" t="s">
        <v>229</v>
      </c>
      <c r="D29" s="106" t="s">
        <v>230</v>
      </c>
      <c r="E29" s="107" t="s">
        <v>218</v>
      </c>
      <c r="F29" s="107" t="s">
        <v>195</v>
      </c>
      <c r="G29" s="115"/>
      <c r="H29" s="107"/>
      <c r="I29" s="107" t="s">
        <v>202</v>
      </c>
      <c r="J29" s="107" t="s">
        <v>179</v>
      </c>
      <c r="K29" s="107" t="s">
        <v>16</v>
      </c>
      <c r="L29" s="108">
        <v>38139</v>
      </c>
      <c r="M29" s="109">
        <v>374879.55</v>
      </c>
      <c r="N29" s="79"/>
      <c r="O29" s="109">
        <v>1279323.59</v>
      </c>
      <c r="P29" s="109">
        <v>0</v>
      </c>
      <c r="Q29" s="109">
        <v>0</v>
      </c>
      <c r="R29" s="109">
        <v>1654203.14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109">
        <v>1654203.14</v>
      </c>
      <c r="AC29" s="109">
        <v>0</v>
      </c>
      <c r="AD29" s="79"/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79"/>
      <c r="AU29" s="106" t="s">
        <v>229</v>
      </c>
      <c r="AV29" s="106" t="s">
        <v>231</v>
      </c>
      <c r="AW29" s="110">
        <f t="shared" si="0"/>
        <v>1654203.14</v>
      </c>
      <c r="AX29" s="110">
        <v>1241761.48</v>
      </c>
      <c r="AY29" s="110">
        <f t="shared" si="1"/>
        <v>-412441.6599999999</v>
      </c>
      <c r="AZ29" s="111">
        <f t="shared" si="2"/>
        <v>-0.24932951100552253</v>
      </c>
    </row>
    <row r="30" spans="1:52" s="112" customFormat="1" ht="12.75">
      <c r="A30" s="104">
        <v>1102</v>
      </c>
      <c r="B30" s="105" t="s">
        <v>174</v>
      </c>
      <c r="C30" s="106" t="s">
        <v>232</v>
      </c>
      <c r="D30" s="106" t="s">
        <v>233</v>
      </c>
      <c r="E30" s="107" t="s">
        <v>218</v>
      </c>
      <c r="F30" s="107" t="s">
        <v>195</v>
      </c>
      <c r="G30" s="115"/>
      <c r="H30" s="107"/>
      <c r="I30" s="107" t="s">
        <v>202</v>
      </c>
      <c r="J30" s="107" t="s">
        <v>179</v>
      </c>
      <c r="K30" s="107" t="s">
        <v>16</v>
      </c>
      <c r="L30" s="108" t="s">
        <v>197</v>
      </c>
      <c r="M30" s="109">
        <v>647659.77</v>
      </c>
      <c r="N30" s="79"/>
      <c r="O30" s="109">
        <v>785362.77</v>
      </c>
      <c r="P30" s="109">
        <v>65446.89750000001</v>
      </c>
      <c r="Q30" s="109">
        <v>65446.89750000001</v>
      </c>
      <c r="R30" s="109">
        <v>65446.89750000001</v>
      </c>
      <c r="S30" s="109">
        <v>65446.89750000001</v>
      </c>
      <c r="T30" s="109">
        <v>65446.89750000001</v>
      </c>
      <c r="U30" s="109">
        <v>65446.89750000001</v>
      </c>
      <c r="V30" s="109">
        <v>65446.89750000001</v>
      </c>
      <c r="W30" s="109">
        <v>65446.89750000001</v>
      </c>
      <c r="X30" s="109">
        <v>65446.89750000001</v>
      </c>
      <c r="Y30" s="109">
        <v>65446.89750000001</v>
      </c>
      <c r="Z30" s="109">
        <v>65446.89750000001</v>
      </c>
      <c r="AA30" s="109">
        <v>65446.89750000001</v>
      </c>
      <c r="AB30" s="109">
        <v>785362.77</v>
      </c>
      <c r="AC30" s="109">
        <v>647659.77</v>
      </c>
      <c r="AD30" s="79"/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647659.77</v>
      </c>
      <c r="AT30" s="79"/>
      <c r="AU30" s="106" t="s">
        <v>232</v>
      </c>
      <c r="AV30" s="106" t="s">
        <v>234</v>
      </c>
      <c r="AW30" s="110">
        <f t="shared" si="0"/>
        <v>458128.2825000001</v>
      </c>
      <c r="AX30" s="110">
        <v>1016057.97</v>
      </c>
      <c r="AY30" s="110">
        <f t="shared" si="1"/>
        <v>557929.6874999999</v>
      </c>
      <c r="AZ30" s="111">
        <f t="shared" si="2"/>
        <v>1.2178459807270243</v>
      </c>
    </row>
    <row r="31" spans="1:52" ht="20.25" customHeight="1">
      <c r="A31" s="107">
        <v>9</v>
      </c>
      <c r="B31" s="114" t="s">
        <v>146</v>
      </c>
      <c r="C31" s="106" t="s">
        <v>235</v>
      </c>
      <c r="D31" s="106" t="s">
        <v>236</v>
      </c>
      <c r="E31" s="107"/>
      <c r="F31" s="107" t="s">
        <v>149</v>
      </c>
      <c r="G31" s="107" t="s">
        <v>24</v>
      </c>
      <c r="H31" s="107"/>
      <c r="I31" s="107" t="s">
        <v>24</v>
      </c>
      <c r="J31" s="107" t="s">
        <v>25</v>
      </c>
      <c r="K31" s="107" t="s">
        <v>150</v>
      </c>
      <c r="L31" s="108">
        <v>38168</v>
      </c>
      <c r="M31" s="109">
        <v>117999.95</v>
      </c>
      <c r="N31" s="79"/>
      <c r="O31" s="109">
        <v>1450000</v>
      </c>
      <c r="P31" s="109">
        <v>0</v>
      </c>
      <c r="Q31" s="109">
        <v>0</v>
      </c>
      <c r="R31" s="109">
        <v>1567999.95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09">
        <v>1567999.95</v>
      </c>
      <c r="AC31" s="109">
        <v>0</v>
      </c>
      <c r="AD31" s="79"/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79"/>
      <c r="AU31" s="106" t="s">
        <v>235</v>
      </c>
      <c r="AV31" s="106" t="s">
        <v>237</v>
      </c>
      <c r="AW31" s="116">
        <f t="shared" si="0"/>
        <v>1567999.95</v>
      </c>
      <c r="AX31" s="110">
        <v>1470316.05</v>
      </c>
      <c r="AY31" s="110">
        <f t="shared" si="1"/>
        <v>-97683.8999999999</v>
      </c>
      <c r="AZ31" s="117">
        <f t="shared" si="2"/>
        <v>-0.0622984075988012</v>
      </c>
    </row>
    <row r="32" spans="1:52" ht="20.25" customHeight="1">
      <c r="A32" s="107">
        <v>539</v>
      </c>
      <c r="B32" s="114" t="s">
        <v>174</v>
      </c>
      <c r="C32" s="106" t="s">
        <v>238</v>
      </c>
      <c r="D32" s="106" t="s">
        <v>239</v>
      </c>
      <c r="E32" s="107" t="s">
        <v>240</v>
      </c>
      <c r="F32" s="107" t="s">
        <v>28</v>
      </c>
      <c r="G32" s="107"/>
      <c r="H32" s="107">
        <v>399</v>
      </c>
      <c r="I32" s="107" t="s">
        <v>28</v>
      </c>
      <c r="J32" s="107" t="s">
        <v>179</v>
      </c>
      <c r="K32" s="107"/>
      <c r="L32" s="108">
        <v>38199</v>
      </c>
      <c r="M32" s="109">
        <v>0</v>
      </c>
      <c r="N32" s="79"/>
      <c r="O32" s="109">
        <v>1640000</v>
      </c>
      <c r="P32" s="109">
        <v>0</v>
      </c>
      <c r="Q32" s="109">
        <v>0</v>
      </c>
      <c r="R32" s="109">
        <v>0</v>
      </c>
      <c r="S32" s="109">
        <v>1640000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1640000</v>
      </c>
      <c r="AC32" s="109">
        <v>0</v>
      </c>
      <c r="AD32" s="79"/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79"/>
      <c r="AU32" s="106" t="s">
        <v>238</v>
      </c>
      <c r="AV32" s="106" t="s">
        <v>241</v>
      </c>
      <c r="AW32" s="116">
        <f t="shared" si="0"/>
        <v>1640000</v>
      </c>
      <c r="AX32" s="110">
        <v>1580913.55</v>
      </c>
      <c r="AY32" s="110">
        <f t="shared" si="1"/>
        <v>-59086.44999999995</v>
      </c>
      <c r="AZ32" s="117">
        <f t="shared" si="2"/>
        <v>-0.03602832317073168</v>
      </c>
    </row>
    <row r="33" spans="1:52" ht="20.25" customHeight="1">
      <c r="A33" s="107">
        <v>146</v>
      </c>
      <c r="B33" s="114" t="s">
        <v>174</v>
      </c>
      <c r="C33" s="106" t="s">
        <v>242</v>
      </c>
      <c r="D33" s="106" t="s">
        <v>243</v>
      </c>
      <c r="E33" s="107"/>
      <c r="F33" s="107" t="s">
        <v>177</v>
      </c>
      <c r="G33" s="107"/>
      <c r="H33" s="107"/>
      <c r="I33" s="107" t="s">
        <v>26</v>
      </c>
      <c r="J33" s="107" t="s">
        <v>179</v>
      </c>
      <c r="K33" s="107" t="s">
        <v>27</v>
      </c>
      <c r="L33" s="113">
        <v>38078</v>
      </c>
      <c r="M33" s="109">
        <v>1128902.22</v>
      </c>
      <c r="N33" s="79"/>
      <c r="O33" s="109">
        <v>0</v>
      </c>
      <c r="P33" s="109">
        <v>1128902.22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1128902.22</v>
      </c>
      <c r="AC33" s="109">
        <v>0</v>
      </c>
      <c r="AD33" s="79"/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79"/>
      <c r="AU33" s="106" t="s">
        <v>242</v>
      </c>
      <c r="AV33" s="106" t="s">
        <v>243</v>
      </c>
      <c r="AW33" s="116">
        <f t="shared" si="0"/>
        <v>1128902.22</v>
      </c>
      <c r="AX33" s="110">
        <v>1095946.02</v>
      </c>
      <c r="AY33" s="110">
        <f t="shared" si="1"/>
        <v>-32956.19999999995</v>
      </c>
      <c r="AZ33" s="117">
        <f t="shared" si="2"/>
        <v>-0.029193139508574936</v>
      </c>
    </row>
    <row r="34" spans="1:52" ht="20.25" customHeight="1">
      <c r="A34" s="107">
        <v>148</v>
      </c>
      <c r="B34" s="114" t="s">
        <v>174</v>
      </c>
      <c r="C34" s="106" t="s">
        <v>244</v>
      </c>
      <c r="D34" s="106" t="s">
        <v>245</v>
      </c>
      <c r="E34" s="107"/>
      <c r="F34" s="107" t="s">
        <v>177</v>
      </c>
      <c r="G34" s="107"/>
      <c r="H34" s="107"/>
      <c r="I34" s="107" t="s">
        <v>26</v>
      </c>
      <c r="J34" s="107" t="s">
        <v>179</v>
      </c>
      <c r="K34" s="107" t="s">
        <v>27</v>
      </c>
      <c r="L34" s="113">
        <v>38078</v>
      </c>
      <c r="M34" s="109">
        <v>1525719.66</v>
      </c>
      <c r="N34" s="79"/>
      <c r="O34" s="109">
        <v>0</v>
      </c>
      <c r="P34" s="109">
        <v>1525719.66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09">
        <v>1525719.66</v>
      </c>
      <c r="AC34" s="109">
        <v>0</v>
      </c>
      <c r="AD34" s="79"/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79"/>
      <c r="AU34" s="106" t="s">
        <v>244</v>
      </c>
      <c r="AV34" s="106" t="s">
        <v>246</v>
      </c>
      <c r="AW34" s="116">
        <f t="shared" si="0"/>
        <v>1525719.66</v>
      </c>
      <c r="AX34" s="110">
        <v>1593108.71</v>
      </c>
      <c r="AY34" s="110">
        <f t="shared" si="1"/>
        <v>67389.05000000005</v>
      </c>
      <c r="AZ34" s="117">
        <f t="shared" si="2"/>
        <v>0.04416869741325877</v>
      </c>
    </row>
    <row r="35" spans="1:52" ht="20.25" customHeight="1">
      <c r="A35" s="107">
        <v>501</v>
      </c>
      <c r="B35" s="114" t="s">
        <v>174</v>
      </c>
      <c r="C35" s="106" t="s">
        <v>247</v>
      </c>
      <c r="D35" s="106" t="s">
        <v>248</v>
      </c>
      <c r="E35" s="107" t="s">
        <v>179</v>
      </c>
      <c r="F35" s="107" t="s">
        <v>149</v>
      </c>
      <c r="G35" s="107" t="s">
        <v>184</v>
      </c>
      <c r="H35" s="107">
        <v>303</v>
      </c>
      <c r="I35" s="107" t="s">
        <v>30</v>
      </c>
      <c r="J35" s="107" t="s">
        <v>179</v>
      </c>
      <c r="K35" s="107" t="s">
        <v>27</v>
      </c>
      <c r="L35" s="108">
        <v>38108</v>
      </c>
      <c r="M35" s="109">
        <v>3960748.8</v>
      </c>
      <c r="N35" s="79"/>
      <c r="O35" s="109">
        <v>0</v>
      </c>
      <c r="P35" s="109">
        <v>0</v>
      </c>
      <c r="Q35" s="109">
        <v>3960748.8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09">
        <v>3960748.8</v>
      </c>
      <c r="AC35" s="109">
        <v>0</v>
      </c>
      <c r="AD35" s="79"/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79"/>
      <c r="AU35" s="106" t="s">
        <v>247</v>
      </c>
      <c r="AV35" s="106" t="s">
        <v>249</v>
      </c>
      <c r="AW35" s="116">
        <f t="shared" si="0"/>
        <v>3960748.8</v>
      </c>
      <c r="AX35" s="110">
        <v>4195601.09</v>
      </c>
      <c r="AY35" s="110">
        <f t="shared" si="1"/>
        <v>234852.29000000004</v>
      </c>
      <c r="AZ35" s="117">
        <f t="shared" si="2"/>
        <v>0.059294921707733664</v>
      </c>
    </row>
    <row r="36" spans="1:52" ht="20.25" customHeight="1">
      <c r="A36" s="107">
        <v>536</v>
      </c>
      <c r="B36" s="114" t="s">
        <v>174</v>
      </c>
      <c r="C36" s="106" t="s">
        <v>250</v>
      </c>
      <c r="D36" s="106" t="s">
        <v>251</v>
      </c>
      <c r="E36" s="107" t="s">
        <v>252</v>
      </c>
      <c r="F36" s="107" t="s">
        <v>28</v>
      </c>
      <c r="G36" s="107"/>
      <c r="H36" s="107">
        <v>399</v>
      </c>
      <c r="I36" s="107" t="s">
        <v>28</v>
      </c>
      <c r="J36" s="107" t="s">
        <v>179</v>
      </c>
      <c r="K36" s="107"/>
      <c r="L36" s="108">
        <v>38230</v>
      </c>
      <c r="M36" s="109">
        <v>4633488.68</v>
      </c>
      <c r="N36" s="79"/>
      <c r="O36" s="109">
        <v>2113000</v>
      </c>
      <c r="P36" s="109">
        <v>0</v>
      </c>
      <c r="Q36" s="109">
        <v>0</v>
      </c>
      <c r="R36" s="109">
        <v>0</v>
      </c>
      <c r="S36" s="109">
        <v>0</v>
      </c>
      <c r="T36" s="109">
        <v>6746488.68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6746488.68</v>
      </c>
      <c r="AC36" s="109">
        <v>0</v>
      </c>
      <c r="AD36" s="79"/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79"/>
      <c r="AU36" s="106" t="s">
        <v>250</v>
      </c>
      <c r="AV36" s="106" t="s">
        <v>253</v>
      </c>
      <c r="AW36" s="116">
        <f t="shared" si="0"/>
        <v>6746488.68</v>
      </c>
      <c r="AX36" s="110">
        <v>7153440.17</v>
      </c>
      <c r="AY36" s="110">
        <f t="shared" si="1"/>
        <v>406951.4900000002</v>
      </c>
      <c r="AZ36" s="117">
        <f t="shared" si="2"/>
        <v>0.06032048807943753</v>
      </c>
    </row>
    <row r="37" spans="1:52" ht="20.25" customHeight="1">
      <c r="A37" s="107">
        <v>1823</v>
      </c>
      <c r="B37" s="114" t="s">
        <v>198</v>
      </c>
      <c r="C37" s="106" t="s">
        <v>254</v>
      </c>
      <c r="D37" s="106" t="s">
        <v>255</v>
      </c>
      <c r="E37" s="107"/>
      <c r="F37" s="107" t="s">
        <v>149</v>
      </c>
      <c r="G37" s="107" t="s">
        <v>24</v>
      </c>
      <c r="H37" s="107"/>
      <c r="I37" s="107" t="s">
        <v>23</v>
      </c>
      <c r="J37" s="107" t="s">
        <v>25</v>
      </c>
      <c r="K37" s="107" t="s">
        <v>16</v>
      </c>
      <c r="L37" s="108">
        <v>38260</v>
      </c>
      <c r="M37" s="109">
        <v>3616549.96</v>
      </c>
      <c r="N37" s="79"/>
      <c r="O37" s="109">
        <v>1508463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5125012.96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5125012.96</v>
      </c>
      <c r="AC37" s="109">
        <v>0</v>
      </c>
      <c r="AD37" s="79"/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79"/>
      <c r="AU37" s="106" t="s">
        <v>254</v>
      </c>
      <c r="AV37" s="106" t="s">
        <v>256</v>
      </c>
      <c r="AW37" s="116">
        <f t="shared" si="0"/>
        <v>5125012.96</v>
      </c>
      <c r="AX37" s="110">
        <v>5533808.74</v>
      </c>
      <c r="AY37" s="110">
        <f t="shared" si="1"/>
        <v>408795.78000000026</v>
      </c>
      <c r="AZ37" s="117">
        <f t="shared" si="2"/>
        <v>0.07976482853616047</v>
      </c>
    </row>
    <row r="38" spans="1:52" ht="20.25" customHeight="1" thickBot="1">
      <c r="A38" s="107"/>
      <c r="B38" s="114"/>
      <c r="C38" s="106"/>
      <c r="D38" s="106"/>
      <c r="E38" s="107"/>
      <c r="F38" s="107"/>
      <c r="G38" s="107"/>
      <c r="H38" s="106"/>
      <c r="I38" s="107"/>
      <c r="J38" s="107"/>
      <c r="K38" s="107"/>
      <c r="L38" s="113"/>
      <c r="M38" s="109"/>
      <c r="N38" s="7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7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79"/>
      <c r="AU38" s="106"/>
      <c r="AV38" s="106"/>
      <c r="AW38" s="116"/>
      <c r="AX38" s="110"/>
      <c r="AY38" s="110"/>
      <c r="AZ38" s="117"/>
    </row>
    <row r="39" spans="1:52" ht="20.25" customHeight="1" thickBot="1">
      <c r="A39" s="107"/>
      <c r="B39" s="114"/>
      <c r="C39" s="106"/>
      <c r="D39" s="106"/>
      <c r="E39" s="107"/>
      <c r="F39" s="107"/>
      <c r="G39" s="107"/>
      <c r="H39" s="106"/>
      <c r="I39" s="107"/>
      <c r="J39" s="107"/>
      <c r="K39" s="107"/>
      <c r="L39" s="113"/>
      <c r="M39" s="109"/>
      <c r="N39" s="7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7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79"/>
      <c r="AU39" s="106"/>
      <c r="AV39" s="106"/>
      <c r="AW39" s="118">
        <f>SUM(AW7:AW38)</f>
        <v>103621263.43249999</v>
      </c>
      <c r="AX39" s="118">
        <f>SUM(AX7:AX38)</f>
        <v>93934710.91999997</v>
      </c>
      <c r="AY39" s="118">
        <f>SUM(AY7:AY38)</f>
        <v>-9686552.512500003</v>
      </c>
      <c r="AZ39" s="119">
        <f>AY39/AW39</f>
        <v>-0.09348035520537662</v>
      </c>
    </row>
    <row r="40" spans="1:52" s="125" customFormat="1" ht="20.25" customHeight="1" thickBot="1" thickTop="1">
      <c r="A40" s="120"/>
      <c r="B40" s="121"/>
      <c r="C40" s="122"/>
      <c r="D40" s="122"/>
      <c r="E40" s="120"/>
      <c r="F40" s="120"/>
      <c r="G40" s="120"/>
      <c r="H40" s="122"/>
      <c r="I40" s="120"/>
      <c r="J40" s="120"/>
      <c r="K40" s="120"/>
      <c r="L40" s="123"/>
      <c r="M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U40" s="122"/>
      <c r="AV40" s="122"/>
      <c r="AW40" s="126"/>
      <c r="AX40" s="127"/>
      <c r="AY40" s="127"/>
      <c r="AZ40" s="128"/>
    </row>
    <row r="41" spans="1:52" ht="13.5" thickTop="1">
      <c r="A41" s="79"/>
      <c r="B41" s="114"/>
      <c r="C41" s="79"/>
      <c r="D41" s="79"/>
      <c r="E41" s="107"/>
      <c r="F41" s="107"/>
      <c r="G41" s="107"/>
      <c r="H41" s="107"/>
      <c r="I41" s="107"/>
      <c r="J41" s="107"/>
      <c r="K41" s="107"/>
      <c r="L41" s="108"/>
      <c r="M41" s="109"/>
      <c r="N41" s="12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2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79"/>
      <c r="AU41" s="79"/>
      <c r="AV41" s="79"/>
      <c r="AW41" s="79"/>
      <c r="AX41" s="79"/>
      <c r="AY41" s="79"/>
      <c r="AZ41" s="79"/>
    </row>
    <row r="49" spans="1:52" s="112" customFormat="1" ht="27.75" customHeight="1">
      <c r="A49" s="104">
        <v>507</v>
      </c>
      <c r="B49" s="105" t="s">
        <v>174</v>
      </c>
      <c r="C49" s="106" t="s">
        <v>257</v>
      </c>
      <c r="D49" s="106" t="s">
        <v>258</v>
      </c>
      <c r="E49" s="107" t="s">
        <v>179</v>
      </c>
      <c r="F49" s="107" t="s">
        <v>149</v>
      </c>
      <c r="G49" s="107" t="s">
        <v>184</v>
      </c>
      <c r="H49" s="107">
        <v>303</v>
      </c>
      <c r="I49" s="107" t="s">
        <v>30</v>
      </c>
      <c r="J49" s="107" t="s">
        <v>179</v>
      </c>
      <c r="K49" s="107" t="s">
        <v>27</v>
      </c>
      <c r="L49" s="108">
        <v>38384</v>
      </c>
      <c r="M49" s="109">
        <v>17486994.73</v>
      </c>
      <c r="N49" s="79"/>
      <c r="O49" s="109">
        <v>7400000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24886994.73</v>
      </c>
      <c r="AA49" s="109">
        <v>0</v>
      </c>
      <c r="AB49" s="109">
        <v>24886994.73</v>
      </c>
      <c r="AC49" s="109">
        <v>0</v>
      </c>
      <c r="AD49" s="79"/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79"/>
      <c r="AU49" s="106" t="s">
        <v>257</v>
      </c>
      <c r="AV49" s="106" t="s">
        <v>259</v>
      </c>
      <c r="AW49" s="110">
        <f>SUM(P49:V49)</f>
        <v>0</v>
      </c>
      <c r="AX49" s="110">
        <v>4041201.05</v>
      </c>
      <c r="AY49" s="110">
        <f>AX49-AW49</f>
        <v>4041201.05</v>
      </c>
      <c r="AZ49" s="117" t="s">
        <v>260</v>
      </c>
    </row>
    <row r="50" spans="1:52" s="112" customFormat="1" ht="33" customHeight="1">
      <c r="A50" s="104">
        <v>229</v>
      </c>
      <c r="B50" s="105" t="s">
        <v>174</v>
      </c>
      <c r="C50" s="106" t="s">
        <v>261</v>
      </c>
      <c r="D50" s="106" t="s">
        <v>262</v>
      </c>
      <c r="E50" s="107" t="s">
        <v>18</v>
      </c>
      <c r="F50" s="107" t="s">
        <v>195</v>
      </c>
      <c r="G50" s="115"/>
      <c r="H50" s="107"/>
      <c r="I50" s="107" t="s">
        <v>263</v>
      </c>
      <c r="J50" s="107" t="s">
        <v>179</v>
      </c>
      <c r="K50" s="107" t="s">
        <v>19</v>
      </c>
      <c r="L50" s="108">
        <v>38322</v>
      </c>
      <c r="M50" s="109">
        <v>1714566.97</v>
      </c>
      <c r="N50" s="79"/>
      <c r="O50" s="109">
        <v>1043695.87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09">
        <v>0</v>
      </c>
      <c r="X50" s="109">
        <v>2758262.84</v>
      </c>
      <c r="Y50" s="109">
        <v>0</v>
      </c>
      <c r="Z50" s="109">
        <v>0</v>
      </c>
      <c r="AA50" s="109">
        <v>0</v>
      </c>
      <c r="AB50" s="109">
        <v>2758262.84</v>
      </c>
      <c r="AC50" s="109">
        <v>0</v>
      </c>
      <c r="AD50" s="79"/>
      <c r="AE50" s="109">
        <v>0</v>
      </c>
      <c r="AF50" s="109">
        <v>0</v>
      </c>
      <c r="AG50" s="109">
        <v>0</v>
      </c>
      <c r="AH50" s="109">
        <v>0</v>
      </c>
      <c r="AI50" s="109">
        <v>0</v>
      </c>
      <c r="AJ50" s="109">
        <v>0</v>
      </c>
      <c r="AK50" s="109">
        <v>0</v>
      </c>
      <c r="AL50" s="109">
        <v>0</v>
      </c>
      <c r="AM50" s="109">
        <v>0</v>
      </c>
      <c r="AN50" s="109">
        <v>0</v>
      </c>
      <c r="AO50" s="109">
        <v>0</v>
      </c>
      <c r="AP50" s="109">
        <v>0</v>
      </c>
      <c r="AQ50" s="109">
        <v>0</v>
      </c>
      <c r="AR50" s="109">
        <v>0</v>
      </c>
      <c r="AS50" s="109">
        <v>0</v>
      </c>
      <c r="AT50" s="79"/>
      <c r="AU50" s="106" t="s">
        <v>261</v>
      </c>
      <c r="AV50" s="106" t="s">
        <v>264</v>
      </c>
      <c r="AW50" s="110">
        <f>SUM(P50:V50)</f>
        <v>0</v>
      </c>
      <c r="AX50" s="110">
        <v>2023825.98</v>
      </c>
      <c r="AY50" s="110">
        <f>AX50-AW50</f>
        <v>2023825.98</v>
      </c>
      <c r="AZ50" s="117" t="s">
        <v>260</v>
      </c>
    </row>
    <row r="51" spans="1:52" s="112" customFormat="1" ht="27" customHeight="1">
      <c r="A51" s="104">
        <v>253</v>
      </c>
      <c r="B51" s="105" t="s">
        <v>174</v>
      </c>
      <c r="C51" s="106" t="s">
        <v>265</v>
      </c>
      <c r="D51" s="106" t="s">
        <v>266</v>
      </c>
      <c r="E51" s="107" t="s">
        <v>18</v>
      </c>
      <c r="F51" s="107" t="s">
        <v>195</v>
      </c>
      <c r="G51" s="107"/>
      <c r="H51" s="106"/>
      <c r="I51" s="107" t="s">
        <v>263</v>
      </c>
      <c r="J51" s="107" t="s">
        <v>179</v>
      </c>
      <c r="K51" s="107" t="s">
        <v>19</v>
      </c>
      <c r="L51" s="113"/>
      <c r="M51" s="109">
        <v>1135023.08</v>
      </c>
      <c r="N51" s="79"/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9">
        <v>0</v>
      </c>
      <c r="W51" s="109">
        <v>0</v>
      </c>
      <c r="X51" s="109">
        <v>0</v>
      </c>
      <c r="Y51" s="109">
        <v>0</v>
      </c>
      <c r="Z51" s="109">
        <v>0</v>
      </c>
      <c r="AA51" s="109">
        <v>0</v>
      </c>
      <c r="AB51" s="109">
        <v>0</v>
      </c>
      <c r="AC51" s="109">
        <v>1135023.08</v>
      </c>
      <c r="AD51" s="79"/>
      <c r="AE51" s="109">
        <v>0</v>
      </c>
      <c r="AF51" s="109">
        <v>0</v>
      </c>
      <c r="AG51" s="109">
        <v>0</v>
      </c>
      <c r="AH51" s="109">
        <v>0</v>
      </c>
      <c r="AI51" s="109">
        <v>0</v>
      </c>
      <c r="AJ51" s="109">
        <v>0</v>
      </c>
      <c r="AK51" s="109">
        <v>0</v>
      </c>
      <c r="AL51" s="109">
        <v>0</v>
      </c>
      <c r="AM51" s="109">
        <v>0</v>
      </c>
      <c r="AN51" s="109">
        <v>0</v>
      </c>
      <c r="AO51" s="109">
        <v>0</v>
      </c>
      <c r="AP51" s="109">
        <v>0</v>
      </c>
      <c r="AQ51" s="109">
        <v>0</v>
      </c>
      <c r="AR51" s="109">
        <v>0</v>
      </c>
      <c r="AS51" s="109">
        <v>1135023.08</v>
      </c>
      <c r="AT51" s="79"/>
      <c r="AU51" s="106" t="s">
        <v>265</v>
      </c>
      <c r="AV51" s="106" t="s">
        <v>266</v>
      </c>
      <c r="AW51" s="110">
        <f>SUM(P51:V51)</f>
        <v>0</v>
      </c>
      <c r="AX51" s="110">
        <v>2756706.46</v>
      </c>
      <c r="AY51" s="110">
        <f>AX51-AW51</f>
        <v>2756706.46</v>
      </c>
      <c r="AZ51" s="117" t="s">
        <v>260</v>
      </c>
    </row>
    <row r="52" spans="1:52" s="112" customFormat="1" ht="27" customHeight="1">
      <c r="A52" s="104">
        <v>266</v>
      </c>
      <c r="B52" s="105" t="s">
        <v>174</v>
      </c>
      <c r="C52" s="106" t="s">
        <v>267</v>
      </c>
      <c r="D52" s="106" t="s">
        <v>268</v>
      </c>
      <c r="E52" s="107" t="s">
        <v>18</v>
      </c>
      <c r="F52" s="107" t="s">
        <v>195</v>
      </c>
      <c r="G52" s="115"/>
      <c r="H52" s="107"/>
      <c r="I52" s="107" t="s">
        <v>263</v>
      </c>
      <c r="J52" s="107" t="s">
        <v>179</v>
      </c>
      <c r="K52" s="107" t="s">
        <v>19</v>
      </c>
      <c r="L52" s="108">
        <v>38657</v>
      </c>
      <c r="M52" s="109">
        <v>320522.42</v>
      </c>
      <c r="N52" s="79"/>
      <c r="O52" s="109">
        <v>7394325.850000001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v>0</v>
      </c>
      <c r="W52" s="109">
        <v>0</v>
      </c>
      <c r="X52" s="109">
        <v>7714848.2700000005</v>
      </c>
      <c r="Y52" s="109">
        <v>0</v>
      </c>
      <c r="Z52" s="109">
        <v>0</v>
      </c>
      <c r="AA52" s="109">
        <v>0</v>
      </c>
      <c r="AB52" s="109">
        <v>7714848.2700000005</v>
      </c>
      <c r="AC52" s="109">
        <v>0</v>
      </c>
      <c r="AD52" s="79"/>
      <c r="AE52" s="109">
        <v>3764000</v>
      </c>
      <c r="AF52" s="109">
        <v>0</v>
      </c>
      <c r="AG52" s="109">
        <v>0</v>
      </c>
      <c r="AH52" s="109">
        <v>0</v>
      </c>
      <c r="AI52" s="109">
        <v>0</v>
      </c>
      <c r="AJ52" s="109">
        <v>0</v>
      </c>
      <c r="AK52" s="109">
        <v>0</v>
      </c>
      <c r="AL52" s="109">
        <v>0</v>
      </c>
      <c r="AM52" s="109">
        <v>3764000</v>
      </c>
      <c r="AN52" s="109">
        <v>0</v>
      </c>
      <c r="AO52" s="109">
        <v>0</v>
      </c>
      <c r="AP52" s="109">
        <v>0</v>
      </c>
      <c r="AQ52" s="109">
        <v>0</v>
      </c>
      <c r="AR52" s="109">
        <v>3764000</v>
      </c>
      <c r="AS52" s="109">
        <v>0</v>
      </c>
      <c r="AT52" s="79"/>
      <c r="AU52" s="106" t="s">
        <v>267</v>
      </c>
      <c r="AV52" s="106" t="s">
        <v>268</v>
      </c>
      <c r="AW52" s="110">
        <f>SUM(P52:V52)</f>
        <v>0</v>
      </c>
      <c r="AX52" s="110">
        <v>3235666.91</v>
      </c>
      <c r="AY52" s="110">
        <f>AX52-AW52</f>
        <v>3235666.91</v>
      </c>
      <c r="AZ52" s="117" t="s">
        <v>260</v>
      </c>
    </row>
    <row r="53" spans="1:52" s="112" customFormat="1" ht="30" customHeight="1">
      <c r="A53" s="104">
        <v>1766</v>
      </c>
      <c r="B53" s="105" t="s">
        <v>198</v>
      </c>
      <c r="C53" s="106" t="s">
        <v>269</v>
      </c>
      <c r="D53" s="106" t="s">
        <v>270</v>
      </c>
      <c r="E53" s="107" t="s">
        <v>201</v>
      </c>
      <c r="F53" s="107" t="s">
        <v>195</v>
      </c>
      <c r="G53" s="107"/>
      <c r="H53" s="106"/>
      <c r="I53" s="107" t="s">
        <v>202</v>
      </c>
      <c r="J53" s="107" t="s">
        <v>179</v>
      </c>
      <c r="K53" s="107" t="s">
        <v>17</v>
      </c>
      <c r="L53" s="113"/>
      <c r="M53" s="109">
        <v>102256.76</v>
      </c>
      <c r="N53" s="79"/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102256.76</v>
      </c>
      <c r="AD53" s="79"/>
      <c r="AE53" s="109">
        <v>0</v>
      </c>
      <c r="AF53" s="109">
        <v>0</v>
      </c>
      <c r="AG53" s="109">
        <v>0</v>
      </c>
      <c r="AH53" s="109">
        <v>0</v>
      </c>
      <c r="AI53" s="109">
        <v>0</v>
      </c>
      <c r="AJ53" s="109"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09">
        <v>102256.76</v>
      </c>
      <c r="AT53" s="79"/>
      <c r="AU53" s="106" t="s">
        <v>269</v>
      </c>
      <c r="AV53" s="106" t="s">
        <v>270</v>
      </c>
      <c r="AW53" s="110">
        <f>SUM(P53:V53)</f>
        <v>0</v>
      </c>
      <c r="AX53" s="110">
        <v>1637690.01</v>
      </c>
      <c r="AY53" s="110">
        <f>AX53-AW53</f>
        <v>1637690.01</v>
      </c>
      <c r="AZ53" s="117" t="s">
        <v>260</v>
      </c>
    </row>
    <row r="55" ht="12.75">
      <c r="AX55" s="135">
        <f>SUM(AX49:AX53)</f>
        <v>13695090.409999998</v>
      </c>
    </row>
  </sheetData>
  <printOptions horizontalCentered="1"/>
  <pageMargins left="0.25" right="0.25" top="0.75" bottom="0.75" header="0.5" footer="0.5"/>
  <pageSetup horizontalDpi="600" verticalDpi="600"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6"/>
  <sheetViews>
    <sheetView workbookViewId="0" topLeftCell="A1">
      <selection activeCell="E6" sqref="E6"/>
    </sheetView>
  </sheetViews>
  <sheetFormatPr defaultColWidth="9.140625" defaultRowHeight="12.75"/>
  <cols>
    <col min="1" max="1" width="0.71875" style="0" customWidth="1"/>
    <col min="2" max="2" width="28.00390625" style="0" bestFit="1" customWidth="1"/>
    <col min="3" max="3" width="8.57421875" style="0" customWidth="1"/>
    <col min="4" max="4" width="15.7109375" style="0" customWidth="1"/>
    <col min="5" max="5" width="9.140625" style="2" customWidth="1"/>
    <col min="6" max="6" width="10.7109375" style="0" bestFit="1" customWidth="1"/>
    <col min="7" max="7" width="15.7109375" style="0" customWidth="1"/>
  </cols>
  <sheetData>
    <row r="1" spans="2:7" ht="12.75">
      <c r="B1" s="1" t="s">
        <v>0</v>
      </c>
      <c r="G1" s="1" t="s">
        <v>1</v>
      </c>
    </row>
    <row r="2" spans="2:7" ht="12.75">
      <c r="B2" s="1" t="s">
        <v>2</v>
      </c>
      <c r="G2" s="1" t="s">
        <v>3</v>
      </c>
    </row>
    <row r="3" spans="2:7" ht="12.75">
      <c r="B3" s="1"/>
      <c r="F3" s="1" t="s">
        <v>279</v>
      </c>
      <c r="G3" s="1" t="s">
        <v>271</v>
      </c>
    </row>
    <row r="4" ht="12.75">
      <c r="G4" s="1" t="s">
        <v>272</v>
      </c>
    </row>
    <row r="5" ht="12.75">
      <c r="G5" s="1"/>
    </row>
    <row r="6" ht="12.75">
      <c r="B6" s="1" t="s">
        <v>273</v>
      </c>
    </row>
    <row r="9" spans="3:8" ht="12.75">
      <c r="C9" s="3"/>
      <c r="D9" s="3" t="s">
        <v>7</v>
      </c>
      <c r="E9" s="3"/>
      <c r="F9" s="3"/>
      <c r="G9" s="3" t="s">
        <v>8</v>
      </c>
      <c r="H9" s="3"/>
    </row>
    <row r="10" spans="2:8" ht="12.75">
      <c r="B10" s="4" t="s">
        <v>78</v>
      </c>
      <c r="C10" s="5" t="s">
        <v>10</v>
      </c>
      <c r="D10" s="5" t="s">
        <v>11</v>
      </c>
      <c r="E10" s="5" t="s">
        <v>12</v>
      </c>
      <c r="F10" s="5" t="s">
        <v>13</v>
      </c>
      <c r="G10" s="5" t="s">
        <v>38</v>
      </c>
      <c r="H10" s="5"/>
    </row>
    <row r="11" spans="2:7" ht="12.75">
      <c r="B11" s="6" t="s">
        <v>274</v>
      </c>
      <c r="C11">
        <v>501</v>
      </c>
      <c r="D11" s="7">
        <v>-320000</v>
      </c>
      <c r="E11" s="2" t="s">
        <v>29</v>
      </c>
      <c r="F11" s="10">
        <v>0.411668</v>
      </c>
      <c r="G11" s="7">
        <f>D11*F11</f>
        <v>-131733.75999999998</v>
      </c>
    </row>
    <row r="12" spans="4:7" ht="12.75">
      <c r="D12" s="7"/>
      <c r="F12" s="62"/>
      <c r="G12" s="7"/>
    </row>
    <row r="14" spans="2:7" ht="12.75">
      <c r="B14" s="1" t="s">
        <v>7</v>
      </c>
      <c r="G14" s="17">
        <f>+G11</f>
        <v>-131733.75999999998</v>
      </c>
    </row>
    <row r="17" ht="12.75">
      <c r="B17" t="s">
        <v>275</v>
      </c>
    </row>
    <row r="18" ht="12.75">
      <c r="D18" s="16"/>
    </row>
    <row r="19" spans="2:4" ht="12.75">
      <c r="B19">
        <v>2006</v>
      </c>
      <c r="D19" s="47">
        <v>320000</v>
      </c>
    </row>
    <row r="21" spans="2:4" ht="12.75">
      <c r="B21" t="s">
        <v>276</v>
      </c>
      <c r="D21" s="16">
        <f>D19+D18</f>
        <v>320000</v>
      </c>
    </row>
    <row r="23" ht="12.75">
      <c r="B23" s="1" t="s">
        <v>31</v>
      </c>
    </row>
    <row r="24" spans="2:8" ht="12.75">
      <c r="B24" s="18" t="s">
        <v>277</v>
      </c>
      <c r="C24" s="19"/>
      <c r="D24" s="19"/>
      <c r="E24" s="20"/>
      <c r="F24" s="19"/>
      <c r="G24" s="19"/>
      <c r="H24" s="21"/>
    </row>
    <row r="25" spans="2:8" ht="12.75">
      <c r="B25" s="22" t="s">
        <v>278</v>
      </c>
      <c r="C25" s="11"/>
      <c r="D25" s="11"/>
      <c r="E25" s="23"/>
      <c r="F25" s="11"/>
      <c r="G25" s="11"/>
      <c r="H25" s="24"/>
    </row>
    <row r="26" spans="2:8" ht="12.75">
      <c r="B26" s="25"/>
      <c r="C26" s="12"/>
      <c r="D26" s="12"/>
      <c r="E26" s="14"/>
      <c r="F26" s="12"/>
      <c r="G26" s="12"/>
      <c r="H26" s="26"/>
    </row>
  </sheetData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Bmoio</dc:creator>
  <cp:keywords/>
  <dc:description/>
  <cp:lastModifiedBy>Dmiller</cp:lastModifiedBy>
  <cp:lastPrinted>2005-01-10T21:49:00Z</cp:lastPrinted>
  <dcterms:created xsi:type="dcterms:W3CDTF">2004-12-14T23:05:39Z</dcterms:created>
  <dcterms:modified xsi:type="dcterms:W3CDTF">2005-01-13T20:59:08Z</dcterms:modified>
  <cp:category/>
  <cp:version/>
  <cp:contentType/>
  <cp:contentStatus/>
</cp:coreProperties>
</file>