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10" windowHeight="10590" tabRatio="666" activeTab="1"/>
  </bookViews>
  <sheets>
    <sheet name="Sensitivity" sheetId="1" r:id="rId1"/>
    <sheet name="UT" sheetId="2" r:id="rId2"/>
  </sheets>
  <definedNames>
    <definedName name="\Z">#REF!</definedName>
    <definedName name="ADEPRAMORT">#REF!</definedName>
    <definedName name="ARORCE">#REF!</definedName>
    <definedName name="ARORRB">#REF!</definedName>
    <definedName name="ASSUMPTIONS">#REF!</definedName>
    <definedName name="AYRBO">#REF!</definedName>
    <definedName name="AYRBP">#REF!</definedName>
    <definedName name="ENDOAFT">#REF!</definedName>
    <definedName name="EXOAFT">#REF!</definedName>
    <definedName name="GROSSPLANT">#REF!</definedName>
    <definedName name="GRTAX">#REF!</definedName>
    <definedName name="IJASUMMARY">#REF!</definedName>
    <definedName name="INCTAXFEDERAL">#REF!</definedName>
    <definedName name="INCTAXSTATE">#REF!</definedName>
    <definedName name="INPUT">#REF!</definedName>
    <definedName name="INPUT0RBO">#REF!</definedName>
    <definedName name="INPUT0RBP">#REF!</definedName>
    <definedName name="INPUT1RBO">#REF!</definedName>
    <definedName name="INPUT1RBP">#REF!</definedName>
    <definedName name="INPUTEXO">#REF!</definedName>
    <definedName name="INPUTINCOME">#REF!</definedName>
    <definedName name="IRMULT">#REF!</definedName>
    <definedName name="NETPLANT">#REF!</definedName>
    <definedName name="NUTINT">#REF!</definedName>
    <definedName name="OLDINPUT">#REF!</definedName>
    <definedName name="out">#REF!</definedName>
    <definedName name="PKAPR">#REF!</definedName>
    <definedName name="PKAUG">#REF!</definedName>
    <definedName name="PKDEC">#REF!</definedName>
    <definedName name="PKFEB">#REF!</definedName>
    <definedName name="PKJAN">#REF!</definedName>
    <definedName name="PKJUL">#REF!</definedName>
    <definedName name="PKJUN">#REF!</definedName>
    <definedName name="PKMAR">#REF!</definedName>
    <definedName name="PKMAY">#REF!</definedName>
    <definedName name="PKNOV">#REF!</definedName>
    <definedName name="PKOCT">#REF!</definedName>
    <definedName name="PKSEP">#REF!</definedName>
    <definedName name="_xlnm.Print_Area" localSheetId="0">'Sensitivity'!$A$9:$P$255</definedName>
    <definedName name="_xlnm.Print_Titles" localSheetId="0">'Sensitivity'!$1:$8</definedName>
    <definedName name="RORD">#REF!</definedName>
    <definedName name="RORPE">#REF!</definedName>
    <definedName name="SC%">#REF!</definedName>
    <definedName name="UNCOLLECTIBLE">#REF!</definedName>
    <definedName name="W">#REF!</definedName>
    <definedName name="WTCE">#REF!</definedName>
    <definedName name="WTD">#REF!</definedName>
    <definedName name="WTPE">#REF!</definedName>
  </definedNames>
  <calcPr fullCalcOnLoad="1"/>
</workbook>
</file>

<file path=xl/sharedStrings.xml><?xml version="1.0" encoding="utf-8"?>
<sst xmlns="http://schemas.openxmlformats.org/spreadsheetml/2006/main" count="448" uniqueCount="52">
  <si>
    <t>ROLLED-IN INTERJURISDICTIONAL ALLOCATION RESULTS BASED ON THE UNADJUSTED ACTUAL RESULTS OF OPERATIONS FOR THE PERIOD OCT. '01 THROUGH SEP. '02</t>
  </si>
  <si>
    <t>Remove April</t>
  </si>
  <si>
    <t>Remove April &amp; May</t>
  </si>
  <si>
    <t>Remove April, May &amp; October</t>
  </si>
  <si>
    <t>Remove April, May, September &amp; October</t>
  </si>
  <si>
    <t>Remove March, April, May, June, September &amp; October</t>
  </si>
  <si>
    <t>Remove March, April, May, September &amp; October</t>
  </si>
  <si>
    <t>System</t>
  </si>
  <si>
    <t>California</t>
  </si>
  <si>
    <t>Oregon</t>
  </si>
  <si>
    <t>Washington</t>
  </si>
  <si>
    <t>Idaho</t>
  </si>
  <si>
    <t>Montana</t>
  </si>
  <si>
    <t>Wyoming</t>
  </si>
  <si>
    <t>Utah</t>
  </si>
  <si>
    <t>FERC</t>
  </si>
  <si>
    <t>Energy</t>
  </si>
  <si>
    <t>n.a.</t>
  </si>
  <si>
    <t>Pac Div</t>
  </si>
  <si>
    <t>Ut Div</t>
  </si>
  <si>
    <t>MWh</t>
  </si>
  <si>
    <t>System Generation Allocation Factor Based On 12 CP System Capacity Allocation Factor and Varying Proportions of Capacity and Energy</t>
  </si>
  <si>
    <t>Demand/Energy</t>
  </si>
  <si>
    <t>100% / 0%</t>
  </si>
  <si>
    <t>Cost of Service</t>
  </si>
  <si>
    <t>$COS / MWh</t>
  </si>
  <si>
    <t>87.5% / 12.5%</t>
  </si>
  <si>
    <t>75% / 25%</t>
  </si>
  <si>
    <t>62.5% / 37.5%</t>
  </si>
  <si>
    <t>50% / 50%</t>
  </si>
  <si>
    <t>37.5% / 62.5%</t>
  </si>
  <si>
    <t>25% / 75%</t>
  </si>
  <si>
    <t>12.5% / 87.5%</t>
  </si>
  <si>
    <t>0% / 100%</t>
  </si>
  <si>
    <t>System Generation Allocation Factor Based On 11 CP System Capacity Allocation Factor and Varying Proportions of Capacity and Energy</t>
  </si>
  <si>
    <t>System Generation Allocation Factor Based On 10 CP System Capacity Allocation Factor and Varying Proportions of Capacity and Energy</t>
  </si>
  <si>
    <t>System Generation Allocation Factor Based On 9 CP System Capacity Allocation Factor and Varying Proportions of Capacity and Energy</t>
  </si>
  <si>
    <t>System Generation Allocation Factor Based On 8 CP System Capacity Allocation Factor and Varying Proportions of Capacity and Energy</t>
  </si>
  <si>
    <t>System Generation Allocation Factor Based On 7 CP System Capacity Allocation Factor and Varying Proportions of Capacity and Energy</t>
  </si>
  <si>
    <t>System Generation Allocation Factor Based On 6 CP System Capacity Allocation Factor and Varying Proportions of Capacity and Energy</t>
  </si>
  <si>
    <t>%SC</t>
  </si>
  <si>
    <t>12 - CP</t>
  </si>
  <si>
    <t>11 - CP</t>
  </si>
  <si>
    <t>10 - CP</t>
  </si>
  <si>
    <t>9 - CP</t>
  </si>
  <si>
    <t>8 - CP</t>
  </si>
  <si>
    <t>7 - CP</t>
  </si>
  <si>
    <t>6 - CP</t>
  </si>
  <si>
    <t>System Generation Allocation Factor Based On 5 CP System Capacity Allocation Factor and Varying Proportions of Capacity and Energy</t>
  </si>
  <si>
    <t>Remove March, April, May, June, September, October, &amp; November</t>
  </si>
  <si>
    <t>Cost of Service = Revenue Requirement at an 11.5% Allowed Rate of Return on Common Equity</t>
  </si>
  <si>
    <t>SE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</si>
</sst>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%"/>
    <numFmt numFmtId="166" formatCode="0.000%"/>
    <numFmt numFmtId="167" formatCode="#,##0.0000"/>
    <numFmt numFmtId="168" formatCode="0.000000%"/>
    <numFmt numFmtId="169" formatCode="#,##0.000000"/>
    <numFmt numFmtId="170" formatCode="0.0000000"/>
    <numFmt numFmtId="171" formatCode="#,##0.000"/>
    <numFmt numFmtId="172" formatCode="0.00000%"/>
    <numFmt numFmtId="173" formatCode="hh:mm\ AM/PM"/>
    <numFmt numFmtId="174" formatCode="0.00000000%"/>
    <numFmt numFmtId="175" formatCode="#,##0.00000000"/>
    <numFmt numFmtId="176" formatCode="0.0"/>
    <numFmt numFmtId="177" formatCode="mmmm\ d\,\ yyyy"/>
    <numFmt numFmtId="178" formatCode="0.0%"/>
    <numFmt numFmtId="179" formatCode="0.00000000"/>
    <numFmt numFmtId="180" formatCode="0.000000"/>
    <numFmt numFmtId="181" formatCode="#,##0.0_);\(#,##0.0\)"/>
    <numFmt numFmtId="182" formatCode="#,##0.000_);\(#,##0.000\)"/>
    <numFmt numFmtId="183" formatCode="#,##0.0000_);\(#,##0.0000\)"/>
    <numFmt numFmtId="184" formatCode="#,##0.00000_);\(#,##0.00000\)"/>
    <numFmt numFmtId="185" formatCode="#,##0.000000_);\(#,##0.000000\)"/>
    <numFmt numFmtId="186" formatCode="#,##0.0000000_);\(#,##0.0000000\)"/>
    <numFmt numFmtId="187" formatCode="#,##0.00000000_);\(#,##0.00000000\)"/>
    <numFmt numFmtId="188" formatCode="#,##0.000000000_);\(#,##0.000000000\)"/>
    <numFmt numFmtId="189" formatCode="#,##0.0000000000_);\(#,##0.0000000000\)"/>
    <numFmt numFmtId="190" formatCode="#,##0.00000000000_);\(#,##0.00000000000\)"/>
    <numFmt numFmtId="191" formatCode="#,##0.000000000000_);\(#,##0.000000000000\)"/>
    <numFmt numFmtId="192" formatCode="#,##0.0000000000000_);\(#,##0.0000000000000\)"/>
    <numFmt numFmtId="193" formatCode="#,##0.00000000000000_);\(#,##0.00000000000000\)"/>
    <numFmt numFmtId="194" formatCode="#,##0.000000000000000_);\(#,##0.000000000000000\)"/>
    <numFmt numFmtId="195" formatCode="#,##0.0000000000000000_);\(#,##0.0000000000000000\)"/>
    <numFmt numFmtId="196" formatCode="#,##0.00000000000000000_);\(#,##0.00000000000000000\)"/>
    <numFmt numFmtId="197" formatCode="#,##0.000000000000000000_);\(#,##0.000000000000000000\)"/>
    <numFmt numFmtId="198" formatCode="#,##0.0000000000000000000_);\(#,##0.0000000000000000000\)"/>
    <numFmt numFmtId="199" formatCode="#,##0.00000000000000000000_);\(#,##0.00000000000000000000\)"/>
    <numFmt numFmtId="200" formatCode="#,##0.000000000000000000000_);\(#,##0.000000000000000000000\)"/>
    <numFmt numFmtId="201" formatCode="#,##0.0000000000000000000000_);\(#,##0.0000000000000000000000\)"/>
    <numFmt numFmtId="202" formatCode="#,##0.00000"/>
    <numFmt numFmtId="203" formatCode="0.0000000%"/>
    <numFmt numFmtId="204" formatCode="0.000000000%"/>
    <numFmt numFmtId="205" formatCode="0.0000000000%"/>
    <numFmt numFmtId="206" formatCode="0.00000000000%"/>
    <numFmt numFmtId="207" formatCode="0.000000000000%"/>
    <numFmt numFmtId="208" formatCode="0.0000000000000%"/>
    <numFmt numFmtId="209" formatCode="_(* #,##0.0_);_(* \(#,##0.0\);_(* &quot;-&quot;??_);_(@_)"/>
    <numFmt numFmtId="210" formatCode="_(* #,##0_);_(* \(#,##0\);_(* &quot;-&quot;??_);_(@_)"/>
    <numFmt numFmtId="211" formatCode="_(* #,##0.000_);_(* \(#,##0.000\);_(* &quot;-&quot;??_);_(@_)"/>
    <numFmt numFmtId="212" formatCode="_(* #,##0.0000_);_(* \(#,##0.0000\);_(* &quot;-&quot;??_);_(@_)"/>
    <numFmt numFmtId="213" formatCode="_(* #,##0.00000_);_(* \(#,##0.00000\);_(* &quot;-&quot;??_);_(@_)"/>
    <numFmt numFmtId="214" formatCode="_(* #,##0.000000_);_(* \(#,##0.000000\);_(* &quot;-&quot;??_);_(@_)"/>
    <numFmt numFmtId="215" formatCode="#,##0.0000000"/>
    <numFmt numFmtId="216" formatCode="mm/dd/yy"/>
    <numFmt numFmtId="217" formatCode="#,##0.00;[Red]#,##0.00"/>
    <numFmt numFmtId="218" formatCode="&quot;$&quot;#,##0.00;[Red]&quot;$&quot;#,##0.00"/>
  </numFmts>
  <fonts count="17">
    <font>
      <sz val="8"/>
      <color indexed="8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8"/>
      <color indexed="13"/>
      <name val="SWISS"/>
      <family val="0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Arial"/>
      <family val="0"/>
    </font>
    <font>
      <b/>
      <sz val="8"/>
      <color indexed="17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u val="single"/>
      <sz val="6.4"/>
      <color indexed="12"/>
      <name val="Arial"/>
      <family val="2"/>
    </font>
    <font>
      <u val="single"/>
      <sz val="6.4"/>
      <color indexed="36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10.25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38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" fontId="4" fillId="0" borderId="0">
      <alignment/>
      <protection/>
    </xf>
    <xf numFmtId="9" fontId="8" fillId="0" borderId="0" applyFont="0" applyFill="0" applyBorder="0" applyAlignment="0" applyProtection="0"/>
  </cellStyleXfs>
  <cellXfs count="96">
    <xf numFmtId="3" fontId="5" fillId="0" borderId="0" xfId="0" applyNumberFormat="1" applyFont="1" applyAlignment="1">
      <alignment horizontal="right"/>
    </xf>
    <xf numFmtId="38" fontId="0" fillId="0" borderId="0" xfId="0" applyAlignment="1">
      <alignment/>
    </xf>
    <xf numFmtId="38" fontId="10" fillId="0" borderId="0" xfId="0" applyFont="1" applyAlignment="1">
      <alignment horizontal="centerContinuous"/>
    </xf>
    <xf numFmtId="38" fontId="6" fillId="0" borderId="0" xfId="0" applyFont="1" applyAlignment="1">
      <alignment horizontal="centerContinuous"/>
    </xf>
    <xf numFmtId="38" fontId="10" fillId="0" borderId="0" xfId="0" applyFont="1" applyBorder="1" applyAlignment="1">
      <alignment horizontal="centerContinuous"/>
    </xf>
    <xf numFmtId="38" fontId="11" fillId="0" borderId="0" xfId="0" applyFont="1" applyBorder="1" applyAlignment="1">
      <alignment horizontal="centerContinuous"/>
    </xf>
    <xf numFmtId="38" fontId="0" fillId="0" borderId="0" xfId="0" applyAlignment="1" quotePrefix="1">
      <alignment/>
    </xf>
    <xf numFmtId="38" fontId="0" fillId="0" borderId="0" xfId="0" applyBorder="1" applyAlignment="1">
      <alignment/>
    </xf>
    <xf numFmtId="38" fontId="0" fillId="0" borderId="1" xfId="0" applyBorder="1" applyAlignment="1">
      <alignment horizontal="center"/>
    </xf>
    <xf numFmtId="38" fontId="0" fillId="0" borderId="2" xfId="0" applyBorder="1" applyAlignment="1">
      <alignment horizontal="center"/>
    </xf>
    <xf numFmtId="38" fontId="0" fillId="0" borderId="3" xfId="0" applyBorder="1" applyAlignment="1">
      <alignment horizontal="center"/>
    </xf>
    <xf numFmtId="38" fontId="0" fillId="0" borderId="4" xfId="0" applyBorder="1" applyAlignment="1">
      <alignment horizontal="center"/>
    </xf>
    <xf numFmtId="38" fontId="0" fillId="0" borderId="5" xfId="0" applyBorder="1" applyAlignment="1">
      <alignment horizontal="center"/>
    </xf>
    <xf numFmtId="37" fontId="0" fillId="0" borderId="5" xfId="0" applyNumberFormat="1" applyBorder="1" applyAlignment="1">
      <alignment horizontal="center"/>
    </xf>
    <xf numFmtId="37" fontId="0" fillId="0" borderId="6" xfId="0" applyNumberFormat="1" applyBorder="1" applyAlignment="1">
      <alignment horizontal="center"/>
    </xf>
    <xf numFmtId="37" fontId="0" fillId="0" borderId="7" xfId="0" applyNumberFormat="1" applyBorder="1" applyAlignment="1">
      <alignment horizontal="center"/>
    </xf>
    <xf numFmtId="38" fontId="6" fillId="0" borderId="8" xfId="0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38" fontId="4" fillId="0" borderId="5" xfId="0" applyFont="1" applyBorder="1" applyAlignment="1">
      <alignment horizontal="center"/>
    </xf>
    <xf numFmtId="165" fontId="4" fillId="0" borderId="5" xfId="0" applyNumberFormat="1" applyFont="1" applyBorder="1" applyAlignment="1">
      <alignment/>
    </xf>
    <xf numFmtId="165" fontId="4" fillId="0" borderId="6" xfId="0" applyNumberFormat="1" applyFont="1" applyBorder="1" applyAlignment="1">
      <alignment/>
    </xf>
    <xf numFmtId="165" fontId="4" fillId="0" borderId="7" xfId="0" applyNumberFormat="1" applyFont="1" applyBorder="1" applyAlignment="1">
      <alignment/>
    </xf>
    <xf numFmtId="38" fontId="4" fillId="0" borderId="12" xfId="0" applyFont="1" applyBorder="1" applyAlignment="1">
      <alignment horizontal="center"/>
    </xf>
    <xf numFmtId="37" fontId="4" fillId="0" borderId="12" xfId="0" applyNumberFormat="1" applyFont="1" applyBorder="1" applyAlignment="1">
      <alignment/>
    </xf>
    <xf numFmtId="37" fontId="4" fillId="0" borderId="13" xfId="0" applyNumberFormat="1" applyFont="1" applyBorder="1" applyAlignment="1">
      <alignment/>
    </xf>
    <xf numFmtId="37" fontId="4" fillId="0" borderId="14" xfId="0" applyNumberFormat="1" applyFont="1" applyBorder="1" applyAlignment="1">
      <alignment/>
    </xf>
    <xf numFmtId="38" fontId="4" fillId="0" borderId="8" xfId="0" applyFont="1" applyBorder="1" applyAlignment="1">
      <alignment horizontal="center"/>
    </xf>
    <xf numFmtId="7" fontId="4" fillId="0" borderId="8" xfId="0" applyNumberFormat="1" applyFont="1" applyBorder="1" applyAlignment="1">
      <alignment/>
    </xf>
    <xf numFmtId="7" fontId="4" fillId="0" borderId="9" xfId="0" applyNumberFormat="1" applyFont="1" applyBorder="1" applyAlignment="1">
      <alignment/>
    </xf>
    <xf numFmtId="7" fontId="4" fillId="0" borderId="11" xfId="0" applyNumberFormat="1" applyFont="1" applyBorder="1" applyAlignment="1">
      <alignment/>
    </xf>
    <xf numFmtId="38" fontId="6" fillId="0" borderId="5" xfId="0" applyFont="1" applyBorder="1" applyAlignment="1" quotePrefix="1">
      <alignment horizontal="center"/>
    </xf>
    <xf numFmtId="165" fontId="9" fillId="0" borderId="5" xfId="0" applyNumberFormat="1" applyFont="1" applyBorder="1" applyAlignment="1">
      <alignment/>
    </xf>
    <xf numFmtId="165" fontId="9" fillId="0" borderId="6" xfId="0" applyNumberFormat="1" applyFont="1" applyBorder="1" applyAlignment="1">
      <alignment/>
    </xf>
    <xf numFmtId="165" fontId="9" fillId="0" borderId="7" xfId="0" applyNumberFormat="1" applyFont="1" applyBorder="1" applyAlignment="1">
      <alignment/>
    </xf>
    <xf numFmtId="165" fontId="9" fillId="0" borderId="6" xfId="0" applyNumberFormat="1" applyFont="1" applyBorder="1" applyAlignment="1">
      <alignment horizontal="center"/>
    </xf>
    <xf numFmtId="165" fontId="9" fillId="0" borderId="15" xfId="0" applyNumberFormat="1" applyFont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38" fontId="0" fillId="0" borderId="5" xfId="0" applyBorder="1" applyAlignment="1" quotePrefix="1">
      <alignment horizontal="center"/>
    </xf>
    <xf numFmtId="165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38" fontId="0" fillId="0" borderId="12" xfId="0" applyBorder="1" applyAlignment="1" quotePrefix="1">
      <alignment horizontal="center"/>
    </xf>
    <xf numFmtId="38" fontId="0" fillId="0" borderId="8" xfId="0" applyBorder="1" applyAlignment="1" quotePrefix="1">
      <alignment horizontal="center"/>
    </xf>
    <xf numFmtId="38" fontId="0" fillId="0" borderId="0" xfId="0" applyAlignment="1">
      <alignment horizontal="center"/>
    </xf>
    <xf numFmtId="38" fontId="0" fillId="0" borderId="10" xfId="0" applyBorder="1" applyAlignment="1">
      <alignment horizontal="centerContinuous"/>
    </xf>
    <xf numFmtId="38" fontId="6" fillId="0" borderId="10" xfId="0" applyFont="1" applyBorder="1" applyAlignment="1">
      <alignment horizontal="centerContinuous"/>
    </xf>
    <xf numFmtId="38" fontId="4" fillId="0" borderId="5" xfId="0" applyFont="1" applyBorder="1" applyAlignment="1" quotePrefix="1">
      <alignment horizontal="center"/>
    </xf>
    <xf numFmtId="178" fontId="6" fillId="0" borderId="4" xfId="0" applyNumberFormat="1" applyFont="1" applyBorder="1" applyAlignment="1">
      <alignment horizontal="center"/>
    </xf>
    <xf numFmtId="178" fontId="6" fillId="0" borderId="3" xfId="0" applyNumberFormat="1" applyFont="1" applyBorder="1" applyAlignment="1">
      <alignment horizontal="center"/>
    </xf>
    <xf numFmtId="37" fontId="0" fillId="0" borderId="6" xfId="0" applyNumberFormat="1" applyBorder="1" applyAlignment="1">
      <alignment/>
    </xf>
    <xf numFmtId="37" fontId="0" fillId="0" borderId="15" xfId="0" applyNumberFormat="1" applyBorder="1" applyAlignment="1">
      <alignment/>
    </xf>
    <xf numFmtId="37" fontId="0" fillId="0" borderId="7" xfId="0" applyNumberFormat="1" applyBorder="1" applyAlignment="1">
      <alignment/>
    </xf>
    <xf numFmtId="37" fontId="0" fillId="0" borderId="13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14" xfId="0" applyNumberFormat="1" applyBorder="1" applyAlignment="1">
      <alignment/>
    </xf>
    <xf numFmtId="37" fontId="0" fillId="0" borderId="9" xfId="0" applyNumberFormat="1" applyBorder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165" fontId="7" fillId="0" borderId="6" xfId="0" applyNumberFormat="1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37" fontId="7" fillId="0" borderId="13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 horizontal="center"/>
    </xf>
    <xf numFmtId="37" fontId="7" fillId="0" borderId="14" xfId="0" applyNumberFormat="1" applyFont="1" applyBorder="1" applyAlignment="1">
      <alignment horizontal="center"/>
    </xf>
    <xf numFmtId="218" fontId="4" fillId="0" borderId="9" xfId="0" applyNumberFormat="1" applyFont="1" applyBorder="1" applyAlignment="1">
      <alignment horizontal="center"/>
    </xf>
    <xf numFmtId="218" fontId="4" fillId="0" borderId="10" xfId="0" applyNumberFormat="1" applyFont="1" applyBorder="1" applyAlignment="1">
      <alignment horizontal="center"/>
    </xf>
    <xf numFmtId="218" fontId="4" fillId="0" borderId="11" xfId="0" applyNumberFormat="1" applyFont="1" applyBorder="1" applyAlignment="1">
      <alignment horizontal="center"/>
    </xf>
    <xf numFmtId="37" fontId="9" fillId="0" borderId="12" xfId="0" applyNumberFormat="1" applyFont="1" applyBorder="1" applyAlignment="1">
      <alignment/>
    </xf>
    <xf numFmtId="37" fontId="9" fillId="0" borderId="13" xfId="0" applyNumberFormat="1" applyFont="1" applyBorder="1" applyAlignment="1">
      <alignment/>
    </xf>
    <xf numFmtId="37" fontId="9" fillId="0" borderId="14" xfId="0" applyNumberFormat="1" applyFont="1" applyBorder="1" applyAlignment="1">
      <alignment/>
    </xf>
    <xf numFmtId="37" fontId="9" fillId="0" borderId="13" xfId="0" applyNumberFormat="1" applyFont="1" applyBorder="1" applyAlignment="1">
      <alignment horizontal="center"/>
    </xf>
    <xf numFmtId="37" fontId="9" fillId="0" borderId="0" xfId="0" applyNumberFormat="1" applyFont="1" applyBorder="1" applyAlignment="1">
      <alignment horizontal="center"/>
    </xf>
    <xf numFmtId="37" fontId="9" fillId="0" borderId="14" xfId="0" applyNumberFormat="1" applyFont="1" applyBorder="1" applyAlignment="1">
      <alignment horizontal="center"/>
    </xf>
    <xf numFmtId="7" fontId="9" fillId="0" borderId="8" xfId="0" applyNumberFormat="1" applyFont="1" applyBorder="1" applyAlignment="1">
      <alignment/>
    </xf>
    <xf numFmtId="7" fontId="9" fillId="0" borderId="9" xfId="0" applyNumberFormat="1" applyFont="1" applyBorder="1" applyAlignment="1">
      <alignment/>
    </xf>
    <xf numFmtId="7" fontId="9" fillId="0" borderId="11" xfId="0" applyNumberFormat="1" applyFont="1" applyBorder="1" applyAlignment="1">
      <alignment/>
    </xf>
    <xf numFmtId="218" fontId="9" fillId="0" borderId="9" xfId="0" applyNumberFormat="1" applyFont="1" applyBorder="1" applyAlignment="1">
      <alignment horizontal="center"/>
    </xf>
    <xf numFmtId="218" fontId="9" fillId="0" borderId="10" xfId="0" applyNumberFormat="1" applyFont="1" applyBorder="1" applyAlignment="1">
      <alignment horizontal="center"/>
    </xf>
    <xf numFmtId="218" fontId="9" fillId="0" borderId="11" xfId="0" applyNumberFormat="1" applyFont="1" applyBorder="1" applyAlignment="1">
      <alignment horizontal="center"/>
    </xf>
    <xf numFmtId="37" fontId="9" fillId="0" borderId="15" xfId="0" applyNumberFormat="1" applyFont="1" applyBorder="1" applyAlignment="1">
      <alignment/>
    </xf>
    <xf numFmtId="37" fontId="4" fillId="0" borderId="6" xfId="21" applyNumberFormat="1" applyFont="1" applyBorder="1" applyAlignment="1">
      <alignment horizontal="center"/>
      <protection/>
    </xf>
    <xf numFmtId="37" fontId="4" fillId="0" borderId="15" xfId="21" applyNumberFormat="1" applyFont="1" applyBorder="1" applyAlignment="1">
      <alignment horizontal="center"/>
      <protection/>
    </xf>
    <xf numFmtId="37" fontId="4" fillId="0" borderId="7" xfId="21" applyNumberFormat="1" applyFont="1" applyBorder="1" applyAlignment="1">
      <alignment horizontal="center"/>
      <protection/>
    </xf>
    <xf numFmtId="165" fontId="6" fillId="0" borderId="8" xfId="0" applyNumberFormat="1" applyFont="1" applyBorder="1" applyAlignment="1">
      <alignment horizontal="center"/>
    </xf>
    <xf numFmtId="10" fontId="9" fillId="0" borderId="15" xfId="22" applyNumberFormat="1" applyFont="1" applyBorder="1" applyAlignment="1">
      <alignment/>
    </xf>
    <xf numFmtId="10" fontId="4" fillId="0" borderId="6" xfId="22" applyNumberFormat="1" applyBorder="1" applyAlignment="1">
      <alignment/>
    </xf>
    <xf numFmtId="10" fontId="4" fillId="0" borderId="15" xfId="22" applyNumberFormat="1" applyBorder="1" applyAlignment="1">
      <alignment/>
    </xf>
    <xf numFmtId="10" fontId="4" fillId="0" borderId="7" xfId="22" applyNumberFormat="1" applyBorder="1" applyAlignment="1">
      <alignment/>
    </xf>
    <xf numFmtId="10" fontId="4" fillId="0" borderId="13" xfId="22" applyNumberFormat="1" applyBorder="1" applyAlignment="1">
      <alignment/>
    </xf>
    <xf numFmtId="10" fontId="4" fillId="0" borderId="0" xfId="22" applyNumberFormat="1" applyBorder="1" applyAlignment="1">
      <alignment/>
    </xf>
    <xf numFmtId="10" fontId="4" fillId="0" borderId="14" xfId="22" applyNumberFormat="1" applyBorder="1" applyAlignment="1">
      <alignment/>
    </xf>
    <xf numFmtId="10" fontId="4" fillId="0" borderId="9" xfId="22" applyNumberFormat="1" applyBorder="1" applyAlignment="1">
      <alignment/>
    </xf>
    <xf numFmtId="10" fontId="4" fillId="0" borderId="10" xfId="22" applyNumberFormat="1" applyBorder="1" applyAlignment="1">
      <alignment/>
    </xf>
    <xf numFmtId="10" fontId="4" fillId="0" borderId="11" xfId="22" applyNumberForma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JA Mode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Change In Utah Jurisdictional Revenue Requirement As A Function Of
 Coincident Peak Months And Percent Capacity In The SG Allocation Factor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2975"/>
          <c:w val="0.94425"/>
          <c:h val="0.753"/>
        </c:manualLayout>
      </c:layout>
      <c:lineChart>
        <c:grouping val="standard"/>
        <c:varyColors val="0"/>
        <c:ser>
          <c:idx val="0"/>
          <c:order val="0"/>
          <c:tx>
            <c:v>12 CP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UT!$C$15:$K$15</c:f>
              <c:numCach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cat>
          <c:val>
            <c:numRef>
              <c:f>UT!$C$16:$K$16</c:f>
              <c:numCache>
                <c:ptCount val="9"/>
                <c:pt idx="0">
                  <c:v>0</c:v>
                </c:pt>
                <c:pt idx="1">
                  <c:v>5194670.781450033</c:v>
                </c:pt>
                <c:pt idx="2">
                  <c:v>10389748.307699323</c:v>
                </c:pt>
                <c:pt idx="3">
                  <c:v>15585224.251903057</c:v>
                </c:pt>
                <c:pt idx="4">
                  <c:v>20781090.51339209</c:v>
                </c:pt>
                <c:pt idx="5">
                  <c:v>25977339.210031867</c:v>
                </c:pt>
                <c:pt idx="6">
                  <c:v>31173962.67091489</c:v>
                </c:pt>
                <c:pt idx="7">
                  <c:v>36370953.42932892</c:v>
                </c:pt>
                <c:pt idx="8">
                  <c:v>41568304.216002464</c:v>
                </c:pt>
              </c:numCache>
            </c:numRef>
          </c:val>
          <c:smooth val="0"/>
        </c:ser>
        <c:ser>
          <c:idx val="2"/>
          <c:order val="1"/>
          <c:tx>
            <c:v>10 CP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UT!$C$15:$K$15</c:f>
              <c:numCach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cat>
          <c:val>
            <c:numRef>
              <c:f>UT!$C$18:$K$18</c:f>
              <c:numCache>
                <c:ptCount val="9"/>
                <c:pt idx="0">
                  <c:v>0</c:v>
                </c:pt>
                <c:pt idx="1">
                  <c:v>5713697.813470125</c:v>
                </c:pt>
                <c:pt idx="2">
                  <c:v>11427920.166573644</c:v>
                </c:pt>
                <c:pt idx="3">
                  <c:v>17142656.34900856</c:v>
                </c:pt>
                <c:pt idx="4">
                  <c:v>22857895.94050896</c:v>
                </c:pt>
                <c:pt idx="5">
                  <c:v>28573628.801100254</c:v>
                </c:pt>
                <c:pt idx="6">
                  <c:v>34289845.06173229</c:v>
                </c:pt>
                <c:pt idx="7">
                  <c:v>40006535.115290046</c:v>
                </c:pt>
                <c:pt idx="8">
                  <c:v>45723689.607967734</c:v>
                </c:pt>
              </c:numCache>
            </c:numRef>
          </c:val>
          <c:smooth val="0"/>
        </c:ser>
        <c:ser>
          <c:idx val="4"/>
          <c:order val="2"/>
          <c:tx>
            <c:v>8 CP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UT!$C$15:$K$15</c:f>
              <c:numCach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cat>
          <c:val>
            <c:numRef>
              <c:f>UT!$C$20:$K$20</c:f>
              <c:numCache>
                <c:ptCount val="9"/>
                <c:pt idx="0">
                  <c:v>0</c:v>
                </c:pt>
                <c:pt idx="1">
                  <c:v>4750342.295460224</c:v>
                </c:pt>
                <c:pt idx="2">
                  <c:v>9501052.947268128</c:v>
                </c:pt>
                <c:pt idx="3">
                  <c:v>14252127.503317118</c:v>
                </c:pt>
                <c:pt idx="4">
                  <c:v>19003561.58305919</c:v>
                </c:pt>
                <c:pt idx="5">
                  <c:v>23755350.876072884</c:v>
                </c:pt>
                <c:pt idx="6">
                  <c:v>28507491.140667915</c:v>
                </c:pt>
                <c:pt idx="7">
                  <c:v>33259978.202518582</c:v>
                </c:pt>
                <c:pt idx="8">
                  <c:v>38012807.95333183</c:v>
                </c:pt>
              </c:numCache>
            </c:numRef>
          </c:val>
          <c:smooth val="0"/>
        </c:ser>
        <c:ser>
          <c:idx val="6"/>
          <c:order val="3"/>
          <c:tx>
            <c:v>6 CP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UT!$C$15:$K$15</c:f>
              <c:numCach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cat>
          <c:val>
            <c:numRef>
              <c:f>UT!$C$22:$K$22</c:f>
              <c:numCache>
                <c:ptCount val="9"/>
                <c:pt idx="0">
                  <c:v>0</c:v>
                </c:pt>
                <c:pt idx="1">
                  <c:v>5806102.415185332</c:v>
                </c:pt>
                <c:pt idx="2">
                  <c:v>11612672.282933593</c:v>
                </c:pt>
                <c:pt idx="3">
                  <c:v>17419704.785530448</c:v>
                </c:pt>
                <c:pt idx="4">
                  <c:v>23227195.171314955</c:v>
                </c:pt>
                <c:pt idx="5">
                  <c:v>29035138.753549695</c:v>
                </c:pt>
                <c:pt idx="6">
                  <c:v>34843530.90931988</c:v>
                </c:pt>
                <c:pt idx="7">
                  <c:v>40652367.07844615</c:v>
                </c:pt>
                <c:pt idx="8">
                  <c:v>46461642.76242876</c:v>
                </c:pt>
              </c:numCache>
            </c:numRef>
          </c:val>
          <c:smooth val="0"/>
        </c:ser>
        <c:marker val="1"/>
        <c:axId val="25257054"/>
        <c:axId val="25986895"/>
      </c:lineChart>
      <c:catAx>
        <c:axId val="25257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Percent Of SC In The SG Allocation Factor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986895"/>
        <c:crossesAt val="0"/>
        <c:auto val="1"/>
        <c:lblOffset val="100"/>
        <c:noMultiLvlLbl val="0"/>
      </c:catAx>
      <c:valAx>
        <c:axId val="25986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Change in Revenue Requirement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$&quot;#,##0_);\(&quot;$&quot;#,##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25705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05"/>
          <c:y val="0.933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Percent Change In Utah Jurisdictional Revenue Requirement As A Function Of
 Coincident Peak Months And Percent Capacity In The SG Allocation Factor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165"/>
          <c:w val="0.9445"/>
          <c:h val="0.7525"/>
        </c:manualLayout>
      </c:layout>
      <c:lineChart>
        <c:grouping val="standard"/>
        <c:varyColors val="0"/>
        <c:ser>
          <c:idx val="0"/>
          <c:order val="0"/>
          <c:tx>
            <c:v>12 CP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UT!$C$53:$K$53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UT!$C$54:$K$54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10 CP - Apr, May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UT!$C$53:$K$53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UT!$C$56:$K$56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v>8 CP - Sep, Oct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UT!$C$53:$K$53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UT!$C$58:$K$58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6"/>
          <c:order val="3"/>
          <c:tx>
            <c:v>6 CP - Mar, Jun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UT!$C$53:$K$53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UT!$C$60:$K$60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32555464"/>
        <c:axId val="24563721"/>
      </c:lineChart>
      <c:catAx>
        <c:axId val="32555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Percent Of SC In The SG Allocation Factor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563721"/>
        <c:crossesAt val="0"/>
        <c:auto val="1"/>
        <c:lblOffset val="100"/>
        <c:noMultiLvlLbl val="0"/>
      </c:catAx>
      <c:valAx>
        <c:axId val="24563721"/>
        <c:scaling>
          <c:orientation val="minMax"/>
          <c:max val="0.09"/>
          <c:min val="-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Change in Revenue Requirement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555464"/>
        <c:crossesAt val="1"/>
        <c:crossBetween val="midCat"/>
        <c:dispUnits/>
        <c:majorUnit val="0.01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825"/>
          <c:y val="0.940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0</xdr:rowOff>
    </xdr:from>
    <xdr:to>
      <xdr:col>11</xdr:col>
      <xdr:colOff>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1066800" y="3333750"/>
        <a:ext cx="71723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11</xdr:col>
      <xdr:colOff>9525</xdr:colOff>
      <xdr:row>91</xdr:row>
      <xdr:rowOff>0</xdr:rowOff>
    </xdr:to>
    <xdr:graphicFrame>
      <xdr:nvGraphicFramePr>
        <xdr:cNvPr id="2" name="Chart 2"/>
        <xdr:cNvGraphicFramePr/>
      </xdr:nvGraphicFramePr>
      <xdr:xfrm>
        <a:off x="1066800" y="9182100"/>
        <a:ext cx="7181850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5"/>
  <sheetViews>
    <sheetView zoomScale="85" zoomScaleNormal="85" workbookViewId="0" topLeftCell="A1">
      <selection activeCell="A226" sqref="A226"/>
    </sheetView>
  </sheetViews>
  <sheetFormatPr defaultColWidth="9.33203125" defaultRowHeight="12"/>
  <cols>
    <col min="1" max="1" width="5.83203125" style="1" customWidth="1"/>
    <col min="2" max="2" width="13.83203125" style="1" customWidth="1"/>
    <col min="3" max="5" width="15.83203125" style="1" customWidth="1"/>
    <col min="6" max="8" width="13.83203125" style="1" customWidth="1"/>
    <col min="9" max="10" width="13.83203125" style="1" hidden="1" customWidth="1"/>
    <col min="11" max="11" width="13.83203125" style="1" customWidth="1"/>
    <col min="12" max="12" width="15" style="1" customWidth="1"/>
    <col min="13" max="15" width="13.83203125" style="1" customWidth="1"/>
    <col min="16" max="16" width="3.83203125" style="1" customWidth="1"/>
    <col min="17" max="17" width="9.33203125" style="1" customWidth="1"/>
  </cols>
  <sheetData>
    <row r="2" spans="2:15" ht="11.25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ht="11.25">
      <c r="B3" s="4" t="s">
        <v>50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ht="11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ht="11.25">
      <c r="B5" s="8" t="s">
        <v>16</v>
      </c>
      <c r="C5" s="8" t="s">
        <v>7</v>
      </c>
      <c r="D5" s="9" t="s">
        <v>18</v>
      </c>
      <c r="E5" s="10" t="s">
        <v>19</v>
      </c>
      <c r="F5" s="9" t="s">
        <v>8</v>
      </c>
      <c r="G5" s="11" t="s">
        <v>9</v>
      </c>
      <c r="H5" s="11" t="s">
        <v>10</v>
      </c>
      <c r="I5" s="11"/>
      <c r="J5" s="11" t="s">
        <v>12</v>
      </c>
      <c r="K5" s="10" t="s">
        <v>13</v>
      </c>
      <c r="L5" s="9" t="s">
        <v>14</v>
      </c>
      <c r="M5" s="11" t="s">
        <v>11</v>
      </c>
      <c r="N5" s="11" t="s">
        <v>13</v>
      </c>
      <c r="O5" s="10" t="s">
        <v>15</v>
      </c>
    </row>
    <row r="6" spans="2:15" ht="11.25">
      <c r="B6" s="12" t="s">
        <v>20</v>
      </c>
      <c r="C6" s="13">
        <f>SUM(D6:E6)</f>
        <v>48135049.521</v>
      </c>
      <c r="D6" s="14">
        <f>SUM(F6:K6)</f>
        <v>26369276.099000003</v>
      </c>
      <c r="E6" s="15">
        <f>SUM(L6:O6)</f>
        <v>21765773.422</v>
      </c>
      <c r="F6" s="82">
        <v>915256.817</v>
      </c>
      <c r="G6" s="83">
        <v>14580371.891</v>
      </c>
      <c r="H6" s="83">
        <v>4323902.242000001</v>
      </c>
      <c r="I6" s="83"/>
      <c r="J6" s="83">
        <v>0</v>
      </c>
      <c r="K6" s="84">
        <v>6549745.149</v>
      </c>
      <c r="L6" s="82">
        <v>18196422.126</v>
      </c>
      <c r="M6" s="83">
        <v>2219451.957</v>
      </c>
      <c r="N6" s="83">
        <v>1157577.339</v>
      </c>
      <c r="O6" s="84">
        <v>192322</v>
      </c>
    </row>
    <row r="7" spans="2:15" ht="11.25">
      <c r="B7" s="16" t="s">
        <v>51</v>
      </c>
      <c r="C7" s="85">
        <f>SUM(D7:E7)</f>
        <v>1</v>
      </c>
      <c r="D7" s="17">
        <f>SUM(F7:K7)</f>
        <v>0.547818613700518</v>
      </c>
      <c r="E7" s="19">
        <f>SUM(L7:O7)</f>
        <v>0.45218138629948207</v>
      </c>
      <c r="F7" s="17">
        <v>0.019014352869850037</v>
      </c>
      <c r="G7" s="18">
        <v>0.30290551346870404</v>
      </c>
      <c r="H7" s="18">
        <v>0.08982856120494072</v>
      </c>
      <c r="I7" s="18"/>
      <c r="J7" s="18">
        <v>0</v>
      </c>
      <c r="K7" s="19">
        <v>0.1360701861570232</v>
      </c>
      <c r="L7" s="17">
        <v>0.37802853237039674</v>
      </c>
      <c r="M7" s="18">
        <v>0.04610885371649434</v>
      </c>
      <c r="N7" s="18">
        <v>0.024048533252157157</v>
      </c>
      <c r="O7" s="19">
        <v>0.003995466960433794</v>
      </c>
    </row>
    <row r="9" spans="2:15" ht="11.25">
      <c r="B9" s="3" t="s">
        <v>21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15" ht="11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2:15" ht="11.25">
      <c r="B11" s="8" t="s">
        <v>22</v>
      </c>
      <c r="C11" s="8" t="s">
        <v>7</v>
      </c>
      <c r="D11" s="9" t="s">
        <v>18</v>
      </c>
      <c r="E11" s="10" t="s">
        <v>19</v>
      </c>
      <c r="F11" s="9" t="s">
        <v>8</v>
      </c>
      <c r="G11" s="11" t="s">
        <v>9</v>
      </c>
      <c r="H11" s="11" t="s">
        <v>10</v>
      </c>
      <c r="I11" s="11"/>
      <c r="J11" s="11" t="s">
        <v>12</v>
      </c>
      <c r="K11" s="10" t="s">
        <v>13</v>
      </c>
      <c r="L11" s="9" t="s">
        <v>14</v>
      </c>
      <c r="M11" s="11" t="s">
        <v>11</v>
      </c>
      <c r="N11" s="11" t="s">
        <v>13</v>
      </c>
      <c r="O11" s="10" t="s">
        <v>15</v>
      </c>
    </row>
    <row r="12" spans="2:15" ht="11.25">
      <c r="B12" s="20" t="s">
        <v>23</v>
      </c>
      <c r="C12" s="21">
        <f>SUM(D12:E12)</f>
        <v>1</v>
      </c>
      <c r="D12" s="22">
        <f>SUM(F12:K12)</f>
        <v>0.522569167351854</v>
      </c>
      <c r="E12" s="23">
        <f>SUM(L12:O12)</f>
        <v>0.4774308326481461</v>
      </c>
      <c r="F12" s="60">
        <v>0.018559477077357178</v>
      </c>
      <c r="G12" s="61">
        <v>0.2995643995035679</v>
      </c>
      <c r="H12" s="61">
        <v>0.08811855668050766</v>
      </c>
      <c r="I12" s="61">
        <v>0</v>
      </c>
      <c r="J12" s="61">
        <v>0</v>
      </c>
      <c r="K12" s="61">
        <v>0.11632673409042131</v>
      </c>
      <c r="L12" s="60">
        <v>0.41052151770230416</v>
      </c>
      <c r="M12" s="61">
        <v>0.043258868712319196</v>
      </c>
      <c r="N12" s="61">
        <v>0.019397948815357977</v>
      </c>
      <c r="O12" s="62">
        <v>0.004252497418164771</v>
      </c>
    </row>
    <row r="13" spans="2:15" ht="11.25">
      <c r="B13" s="24" t="s">
        <v>24</v>
      </c>
      <c r="C13" s="25">
        <f>SUM(D13:E13)</f>
        <v>2469141812.480732</v>
      </c>
      <c r="D13" s="26">
        <f>SUM(F13:K13)</f>
        <v>1301659584.3022962</v>
      </c>
      <c r="E13" s="27">
        <f>SUM(L13:O13)</f>
        <v>1167482228.178436</v>
      </c>
      <c r="F13" s="63">
        <v>67886412.4558221</v>
      </c>
      <c r="G13" s="64">
        <v>755544272.8109041</v>
      </c>
      <c r="H13" s="64">
        <v>198363395.9907635</v>
      </c>
      <c r="I13" s="64">
        <v>0</v>
      </c>
      <c r="J13" s="64">
        <v>-1147499.6851118354</v>
      </c>
      <c r="K13" s="64">
        <v>281013002.7299185</v>
      </c>
      <c r="L13" s="63">
        <v>1033206221.0764081</v>
      </c>
      <c r="M13" s="64">
        <v>81642993.0265101</v>
      </c>
      <c r="N13" s="64">
        <v>51951646.05124478</v>
      </c>
      <c r="O13" s="65">
        <v>681368.0242730614</v>
      </c>
    </row>
    <row r="14" spans="2:15" ht="11.25">
      <c r="B14" s="28" t="s">
        <v>25</v>
      </c>
      <c r="C14" s="29">
        <f aca="true" t="shared" si="0" ref="C14:H14">C13/C$6</f>
        <v>51.296131136283826</v>
      </c>
      <c r="D14" s="30">
        <f t="shared" si="0"/>
        <v>49.36273485155168</v>
      </c>
      <c r="E14" s="31">
        <f t="shared" si="0"/>
        <v>53.63844443029947</v>
      </c>
      <c r="F14" s="66">
        <f t="shared" si="0"/>
        <v>74.17198232769032</v>
      </c>
      <c r="G14" s="67">
        <f t="shared" si="0"/>
        <v>51.81927309256615</v>
      </c>
      <c r="H14" s="67">
        <f t="shared" si="0"/>
        <v>45.87601312165916</v>
      </c>
      <c r="I14" s="67"/>
      <c r="J14" s="67" t="s">
        <v>17</v>
      </c>
      <c r="K14" s="67">
        <f>K13/K$6</f>
        <v>42.904417857055535</v>
      </c>
      <c r="L14" s="66">
        <f>L13/L$6</f>
        <v>56.7807349116236</v>
      </c>
      <c r="M14" s="67">
        <f>M13/M$6</f>
        <v>36.78520400904092</v>
      </c>
      <c r="N14" s="67">
        <f>N13/N$6</f>
        <v>44.87963292035798</v>
      </c>
      <c r="O14" s="68">
        <f>O13/O$6</f>
        <v>3.54285013816964</v>
      </c>
    </row>
    <row r="15" spans="2:15" ht="11.25">
      <c r="B15" s="20" t="s">
        <v>26</v>
      </c>
      <c r="C15" s="21">
        <f>SUM(D15:E15)</f>
        <v>1</v>
      </c>
      <c r="D15" s="22">
        <f>SUM(F15:K15)</f>
        <v>0.525725348145437</v>
      </c>
      <c r="E15" s="23">
        <f>SUM(L15:O15)</f>
        <v>0.474274651854563</v>
      </c>
      <c r="F15" s="60">
        <v>0.018616336551418786</v>
      </c>
      <c r="G15" s="61">
        <v>0.2999820387492099</v>
      </c>
      <c r="H15" s="61">
        <v>0.08833230724606181</v>
      </c>
      <c r="I15" s="61">
        <v>0</v>
      </c>
      <c r="J15" s="61">
        <v>0</v>
      </c>
      <c r="K15" s="62">
        <v>0.11879466559874655</v>
      </c>
      <c r="L15" s="60">
        <v>0.4064598945358157</v>
      </c>
      <c r="M15" s="61">
        <v>0.043615116837841084</v>
      </c>
      <c r="N15" s="61">
        <v>0.019979271869957876</v>
      </c>
      <c r="O15" s="62">
        <v>0.004220368610948399</v>
      </c>
    </row>
    <row r="16" spans="2:15" ht="11.25">
      <c r="B16" s="24" t="s">
        <v>24</v>
      </c>
      <c r="C16" s="25">
        <f>SUM(D16:E16)</f>
        <v>2469136261.635288</v>
      </c>
      <c r="D16" s="26">
        <f>SUM(F16:K16)</f>
        <v>1305713161.7131894</v>
      </c>
      <c r="E16" s="27">
        <f>SUM(L16:O16)</f>
        <v>1163423099.9220984</v>
      </c>
      <c r="F16" s="63">
        <v>67959551.36891402</v>
      </c>
      <c r="G16" s="64">
        <v>756080397.973159</v>
      </c>
      <c r="H16" s="64">
        <v>198638041.9098069</v>
      </c>
      <c r="I16" s="64">
        <v>0</v>
      </c>
      <c r="J16" s="64">
        <v>-1147499.6851118351</v>
      </c>
      <c r="K16" s="64">
        <v>284182670.1464214</v>
      </c>
      <c r="L16" s="63">
        <v>1028008870.2897346</v>
      </c>
      <c r="M16" s="64">
        <v>82089889.34772453</v>
      </c>
      <c r="N16" s="64">
        <v>52684024.15298468</v>
      </c>
      <c r="O16" s="65">
        <v>640316.1316546273</v>
      </c>
    </row>
    <row r="17" spans="2:15" ht="11.25">
      <c r="B17" s="28" t="s">
        <v>25</v>
      </c>
      <c r="C17" s="29">
        <f aca="true" t="shared" si="1" ref="C17:H17">C16/C$6</f>
        <v>51.29601581812171</v>
      </c>
      <c r="D17" s="30">
        <f t="shared" si="1"/>
        <v>49.516458351418514</v>
      </c>
      <c r="E17" s="31">
        <f t="shared" si="1"/>
        <v>53.45195309008204</v>
      </c>
      <c r="F17" s="66">
        <f t="shared" si="1"/>
        <v>74.2518931371303</v>
      </c>
      <c r="G17" s="67">
        <f t="shared" si="1"/>
        <v>51.856043427799214</v>
      </c>
      <c r="H17" s="67">
        <f t="shared" si="1"/>
        <v>45.93953119021669</v>
      </c>
      <c r="I17" s="67"/>
      <c r="J17" s="67" t="s">
        <v>17</v>
      </c>
      <c r="K17" s="67">
        <f>K16/K$6</f>
        <v>43.38835537590493</v>
      </c>
      <c r="L17" s="66">
        <f>L16/L$6</f>
        <v>56.4951100370914</v>
      </c>
      <c r="M17" s="67">
        <f>M16/M$6</f>
        <v>36.98655836582478</v>
      </c>
      <c r="N17" s="67">
        <f>N16/N$6</f>
        <v>45.5123147093541</v>
      </c>
      <c r="O17" s="68">
        <f>O16/O$6</f>
        <v>3.3293961775284537</v>
      </c>
    </row>
    <row r="18" spans="2:15" ht="11.25">
      <c r="B18" s="32" t="s">
        <v>27</v>
      </c>
      <c r="C18" s="33">
        <f>SUM(D18:E18)</f>
        <v>1</v>
      </c>
      <c r="D18" s="34">
        <f>SUM(F18:K18)</f>
        <v>0.52888152893902</v>
      </c>
      <c r="E18" s="35">
        <f>SUM(L18:O18)</f>
        <v>0.47111847106098</v>
      </c>
      <c r="F18" s="36">
        <v>0.01867319602548039</v>
      </c>
      <c r="G18" s="37">
        <v>0.3003996779948519</v>
      </c>
      <c r="H18" s="37">
        <v>0.08854605781161592</v>
      </c>
      <c r="I18" s="37">
        <v>0</v>
      </c>
      <c r="J18" s="37">
        <v>0</v>
      </c>
      <c r="K18" s="38">
        <v>0.12126259710707178</v>
      </c>
      <c r="L18" s="36">
        <v>0.40239827136932727</v>
      </c>
      <c r="M18" s="37">
        <v>0.04397136496336298</v>
      </c>
      <c r="N18" s="37">
        <v>0.020560594924557772</v>
      </c>
      <c r="O18" s="38">
        <v>0.004188239803732027</v>
      </c>
    </row>
    <row r="19" spans="2:15" ht="11.25">
      <c r="B19" s="24" t="s">
        <v>24</v>
      </c>
      <c r="C19" s="69">
        <f>SUM(D19:E19)</f>
        <v>2469130710.797845</v>
      </c>
      <c r="D19" s="70">
        <f>SUM(F19:K19)</f>
        <v>1309766738.5491524</v>
      </c>
      <c r="E19" s="71">
        <f>SUM(L19:O19)</f>
        <v>1159363972.2486928</v>
      </c>
      <c r="F19" s="72">
        <v>68032690.61146778</v>
      </c>
      <c r="G19" s="73">
        <v>756616531.6184003</v>
      </c>
      <c r="H19" s="73">
        <v>198912689.74843895</v>
      </c>
      <c r="I19" s="73">
        <v>0</v>
      </c>
      <c r="J19" s="73">
        <v>-1147499.6851118351</v>
      </c>
      <c r="K19" s="73">
        <v>287352326.2559572</v>
      </c>
      <c r="L19" s="72">
        <v>1022811879.5313206</v>
      </c>
      <c r="M19" s="73">
        <v>82536614.40672891</v>
      </c>
      <c r="N19" s="73">
        <v>53416213.00091629</v>
      </c>
      <c r="O19" s="74">
        <v>599265.3097268724</v>
      </c>
    </row>
    <row r="20" spans="2:15" ht="11.25">
      <c r="B20" s="28" t="s">
        <v>25</v>
      </c>
      <c r="C20" s="75">
        <f aca="true" t="shared" si="2" ref="C20:H20">C19/C$6</f>
        <v>51.29590050012582</v>
      </c>
      <c r="D20" s="76">
        <f t="shared" si="2"/>
        <v>49.67018182948232</v>
      </c>
      <c r="E20" s="77">
        <f t="shared" si="2"/>
        <v>53.26546177664666</v>
      </c>
      <c r="F20" s="78">
        <f t="shared" si="2"/>
        <v>74.33180430653681</v>
      </c>
      <c r="G20" s="79">
        <f t="shared" si="2"/>
        <v>51.89281434484093</v>
      </c>
      <c r="H20" s="79">
        <f t="shared" si="2"/>
        <v>46.00304970272243</v>
      </c>
      <c r="I20" s="79"/>
      <c r="J20" s="79" t="s">
        <v>17</v>
      </c>
      <c r="K20" s="79">
        <f>K19/K$6</f>
        <v>43.87229116843263</v>
      </c>
      <c r="L20" s="78">
        <f>L19/L$6</f>
        <v>56.20950494822131</v>
      </c>
      <c r="M20" s="79">
        <f>M19/M$6</f>
        <v>37.187835558419756</v>
      </c>
      <c r="N20" s="79">
        <f>N19/N$6</f>
        <v>46.14483300706381</v>
      </c>
      <c r="O20" s="80">
        <f>O19/O$6</f>
        <v>3.115947784064602</v>
      </c>
    </row>
    <row r="21" spans="2:15" ht="11.25">
      <c r="B21" s="39" t="s">
        <v>28</v>
      </c>
      <c r="C21" s="40">
        <f>SUM(D21:E21)</f>
        <v>1</v>
      </c>
      <c r="D21" s="41">
        <f>SUM(F21:K21)</f>
        <v>0.532037709732603</v>
      </c>
      <c r="E21" s="42">
        <f>SUM(L21:O21)</f>
        <v>0.46796229026739705</v>
      </c>
      <c r="F21" s="60">
        <v>0.018730055499542</v>
      </c>
      <c r="G21" s="61">
        <v>0.300817317240494</v>
      </c>
      <c r="H21" s="61">
        <v>0.08875980837717007</v>
      </c>
      <c r="I21" s="61">
        <v>0</v>
      </c>
      <c r="J21" s="61">
        <v>0</v>
      </c>
      <c r="K21" s="62">
        <v>0.12373052861539702</v>
      </c>
      <c r="L21" s="60">
        <v>0.39833664820283887</v>
      </c>
      <c r="M21" s="61">
        <v>0.044327613088884874</v>
      </c>
      <c r="N21" s="61">
        <v>0.021141917979157668</v>
      </c>
      <c r="O21" s="62">
        <v>0.004156110996515654</v>
      </c>
    </row>
    <row r="22" spans="2:15" ht="11.25">
      <c r="B22" s="24" t="s">
        <v>24</v>
      </c>
      <c r="C22" s="25">
        <f>SUM(D22:E22)</f>
        <v>2469125159.968263</v>
      </c>
      <c r="D22" s="26">
        <f>SUM(F22:K22)</f>
        <v>1313820314.8100991</v>
      </c>
      <c r="E22" s="27">
        <f>SUM(L22:O22)</f>
        <v>1155304845.158164</v>
      </c>
      <c r="F22" s="63">
        <v>68105830.17743504</v>
      </c>
      <c r="G22" s="64">
        <v>757152673.5943168</v>
      </c>
      <c r="H22" s="64">
        <v>199187339.47180402</v>
      </c>
      <c r="I22" s="64">
        <v>0</v>
      </c>
      <c r="J22" s="64">
        <v>-1147499.6851118351</v>
      </c>
      <c r="K22" s="64">
        <v>290521971.2516551</v>
      </c>
      <c r="L22" s="63">
        <v>1017615256.0704376</v>
      </c>
      <c r="M22" s="64">
        <v>82983164.7396194</v>
      </c>
      <c r="N22" s="64">
        <v>54148208.76795344</v>
      </c>
      <c r="O22" s="65">
        <v>558215.5801536691</v>
      </c>
    </row>
    <row r="23" spans="2:15" ht="11.25">
      <c r="B23" s="28" t="s">
        <v>25</v>
      </c>
      <c r="C23" s="29">
        <f aca="true" t="shared" si="3" ref="C23:H23">C22/C$6</f>
        <v>51.295785182293244</v>
      </c>
      <c r="D23" s="30">
        <f t="shared" si="3"/>
        <v>49.823905285739826</v>
      </c>
      <c r="E23" s="31">
        <f t="shared" si="3"/>
        <v>53.0789704899908</v>
      </c>
      <c r="F23" s="66">
        <f t="shared" si="3"/>
        <v>74.41171582930153</v>
      </c>
      <c r="G23" s="67">
        <f t="shared" si="3"/>
        <v>51.92958583324497</v>
      </c>
      <c r="H23" s="67">
        <f t="shared" si="3"/>
        <v>46.06656865111522</v>
      </c>
      <c r="I23" s="67"/>
      <c r="J23" s="67" t="s">
        <v>17</v>
      </c>
      <c r="K23" s="67">
        <f>K22/K$6</f>
        <v>44.35622526412517</v>
      </c>
      <c r="L23" s="66">
        <f>L22/L$6</f>
        <v>55.92392004450236</v>
      </c>
      <c r="M23" s="67">
        <f>M22/M$6</f>
        <v>37.389034026123504</v>
      </c>
      <c r="N23" s="67">
        <f>N22/N$6</f>
        <v>46.777184507370045</v>
      </c>
      <c r="O23" s="68">
        <f>O22/O$6</f>
        <v>2.90250507042184</v>
      </c>
    </row>
    <row r="24" spans="2:15" ht="11.25">
      <c r="B24" s="39" t="s">
        <v>29</v>
      </c>
      <c r="C24" s="40">
        <f>SUM(D24:E24)</f>
        <v>1</v>
      </c>
      <c r="D24" s="41">
        <f>SUM(F24:K24)</f>
        <v>0.535193890526186</v>
      </c>
      <c r="E24" s="42">
        <f>SUM(L24:O24)</f>
        <v>0.46480610947381407</v>
      </c>
      <c r="F24" s="60">
        <v>0.01878691497360361</v>
      </c>
      <c r="G24" s="61">
        <v>0.30123495648613596</v>
      </c>
      <c r="H24" s="61">
        <v>0.08897355894272418</v>
      </c>
      <c r="I24" s="61">
        <v>0</v>
      </c>
      <c r="J24" s="61">
        <v>0</v>
      </c>
      <c r="K24" s="62">
        <v>0.12619846012372227</v>
      </c>
      <c r="L24" s="60">
        <v>0.3942750250363505</v>
      </c>
      <c r="M24" s="61">
        <v>0.04468386121440677</v>
      </c>
      <c r="N24" s="61">
        <v>0.021723241033757567</v>
      </c>
      <c r="O24" s="62">
        <v>0.004123982189299283</v>
      </c>
    </row>
    <row r="25" spans="2:15" ht="11.25">
      <c r="B25" s="24" t="s">
        <v>24</v>
      </c>
      <c r="C25" s="25">
        <f>SUM(D25:E25)</f>
        <v>2469119609.1464024</v>
      </c>
      <c r="D25" s="26">
        <f>SUM(F25:K25)</f>
        <v>1317873890.495948</v>
      </c>
      <c r="E25" s="27">
        <f>SUM(L25:O25)</f>
        <v>1151245718.650454</v>
      </c>
      <c r="F25" s="63">
        <v>68178970.06091014</v>
      </c>
      <c r="G25" s="64">
        <v>757688823.752191</v>
      </c>
      <c r="H25" s="64">
        <v>199461991.04586864</v>
      </c>
      <c r="I25" s="64">
        <v>0</v>
      </c>
      <c r="J25" s="64">
        <v>-1147499.6851118354</v>
      </c>
      <c r="K25" s="64">
        <v>293691605.3220902</v>
      </c>
      <c r="L25" s="63">
        <v>1012419007.3737978</v>
      </c>
      <c r="M25" s="64">
        <v>83429536.78840779</v>
      </c>
      <c r="N25" s="64">
        <v>54880007.52306126</v>
      </c>
      <c r="O25" s="65">
        <v>517166.9651873248</v>
      </c>
    </row>
    <row r="26" spans="2:15" ht="11.25">
      <c r="B26" s="28" t="s">
        <v>25</v>
      </c>
      <c r="C26" s="29">
        <f aca="true" t="shared" si="4" ref="C26:H26">C25/C$6</f>
        <v>51.29566986462107</v>
      </c>
      <c r="D26" s="30">
        <f t="shared" si="4"/>
        <v>49.977628720187944</v>
      </c>
      <c r="E26" s="31">
        <f t="shared" si="4"/>
        <v>52.89247923011179</v>
      </c>
      <c r="F26" s="66">
        <f t="shared" si="4"/>
        <v>74.49162769897198</v>
      </c>
      <c r="G26" s="67">
        <f t="shared" si="4"/>
        <v>51.96635788281149</v>
      </c>
      <c r="H26" s="67">
        <f t="shared" si="4"/>
        <v>46.13008802752405</v>
      </c>
      <c r="I26" s="67"/>
      <c r="J26" s="67" t="s">
        <v>17</v>
      </c>
      <c r="K26" s="67">
        <f>K25/K$6</f>
        <v>44.840157691773754</v>
      </c>
      <c r="L26" s="66">
        <f>L25/L$6</f>
        <v>55.63835573627414</v>
      </c>
      <c r="M26" s="67">
        <f>M25/M$6</f>
        <v>37.59015216584289</v>
      </c>
      <c r="N26" s="67">
        <f>N25/N$6</f>
        <v>47.40936581435728</v>
      </c>
      <c r="O26" s="68">
        <f>O25/O$6</f>
        <v>2.6890681523035576</v>
      </c>
    </row>
    <row r="27" spans="2:15" ht="11.25">
      <c r="B27" s="39" t="s">
        <v>30</v>
      </c>
      <c r="C27" s="40">
        <f>SUM(D27:E27)</f>
        <v>1</v>
      </c>
      <c r="D27" s="41">
        <f>SUM(F27:K27)</f>
        <v>0.538350071319769</v>
      </c>
      <c r="E27" s="42">
        <f>SUM(L27:O27)</f>
        <v>0.46164992868023097</v>
      </c>
      <c r="F27" s="60">
        <v>0.018843774447665215</v>
      </c>
      <c r="G27" s="61">
        <v>0.30165259573177794</v>
      </c>
      <c r="H27" s="61">
        <v>0.08918730950827833</v>
      </c>
      <c r="I27" s="61">
        <v>0</v>
      </c>
      <c r="J27" s="61">
        <v>0</v>
      </c>
      <c r="K27" s="62">
        <v>0.12866639163204752</v>
      </c>
      <c r="L27" s="60">
        <v>0.390213401869862</v>
      </c>
      <c r="M27" s="61">
        <v>0.04504010933992866</v>
      </c>
      <c r="N27" s="61">
        <v>0.022304564088357466</v>
      </c>
      <c r="O27" s="62">
        <v>0.00409185338208291</v>
      </c>
    </row>
    <row r="28" spans="2:15" ht="11.25">
      <c r="B28" s="24" t="s">
        <v>24</v>
      </c>
      <c r="C28" s="25">
        <f>SUM(D28:E28)</f>
        <v>2469114058.332128</v>
      </c>
      <c r="D28" s="26">
        <f>SUM(F28:K28)</f>
        <v>1321927465.6066222</v>
      </c>
      <c r="E28" s="27">
        <f>SUM(L28:O28)</f>
        <v>1147186592.7255058</v>
      </c>
      <c r="F28" s="63">
        <v>68252110.25612606</v>
      </c>
      <c r="G28" s="64">
        <v>758224981.9467937</v>
      </c>
      <c r="H28" s="64">
        <v>199736644.4373979</v>
      </c>
      <c r="I28" s="64">
        <v>0</v>
      </c>
      <c r="J28" s="64">
        <v>-1147499.6851118351</v>
      </c>
      <c r="K28" s="64">
        <v>296861228.6514164</v>
      </c>
      <c r="L28" s="63">
        <v>1007223141.1123087</v>
      </c>
      <c r="M28" s="64">
        <v>83875726.89780563</v>
      </c>
      <c r="N28" s="64">
        <v>55611605.22770262</v>
      </c>
      <c r="O28" s="65">
        <v>476119.4876886737</v>
      </c>
    </row>
    <row r="29" spans="2:15" ht="11.25">
      <c r="B29" s="28" t="s">
        <v>25</v>
      </c>
      <c r="C29" s="29">
        <f aca="true" t="shared" si="5" ref="C29:H29">C28/C$6</f>
        <v>51.2955545471065</v>
      </c>
      <c r="D29" s="30">
        <f t="shared" si="5"/>
        <v>50.13135213282375</v>
      </c>
      <c r="E29" s="31">
        <f t="shared" si="5"/>
        <v>52.705987997007</v>
      </c>
      <c r="F29" s="66">
        <f t="shared" si="5"/>
        <v>74.57153990924719</v>
      </c>
      <c r="G29" s="67">
        <f t="shared" si="5"/>
        <v>52.0031304835799</v>
      </c>
      <c r="H29" s="67">
        <f t="shared" si="5"/>
        <v>46.193607824262614</v>
      </c>
      <c r="I29" s="67"/>
      <c r="J29" s="67" t="s">
        <v>17</v>
      </c>
      <c r="K29" s="67">
        <f>K28/K$6</f>
        <v>45.32408847949458</v>
      </c>
      <c r="L29" s="66">
        <f>L28/L$6</f>
        <v>55.35281244509797</v>
      </c>
      <c r="M29" s="67">
        <f>M28/M$6</f>
        <v>37.791188330645014</v>
      </c>
      <c r="N29" s="67">
        <f>N28/N$6</f>
        <v>48.041373439241646</v>
      </c>
      <c r="O29" s="68">
        <f>O28/O$6</f>
        <v>2.475637148577249</v>
      </c>
    </row>
    <row r="30" spans="2:15" ht="11.25">
      <c r="B30" s="39" t="s">
        <v>31</v>
      </c>
      <c r="C30" s="40">
        <f>SUM(D30:E30)</f>
        <v>1</v>
      </c>
      <c r="D30" s="41">
        <f>SUM(F30:K30)</f>
        <v>0.541506252113352</v>
      </c>
      <c r="E30" s="42">
        <f>SUM(L30:O30)</f>
        <v>0.45849374788664804</v>
      </c>
      <c r="F30" s="60">
        <v>0.018900633921726823</v>
      </c>
      <c r="G30" s="61">
        <v>0.30207023497742</v>
      </c>
      <c r="H30" s="61">
        <v>0.08940106007383246</v>
      </c>
      <c r="I30" s="61">
        <v>0</v>
      </c>
      <c r="J30" s="61">
        <v>0</v>
      </c>
      <c r="K30" s="62">
        <v>0.13113432314037274</v>
      </c>
      <c r="L30" s="60">
        <v>0.3861517787033736</v>
      </c>
      <c r="M30" s="61">
        <v>0.04539635746545055</v>
      </c>
      <c r="N30" s="61">
        <v>0.022885887142957362</v>
      </c>
      <c r="O30" s="62">
        <v>0.004059724574866538</v>
      </c>
    </row>
    <row r="31" spans="2:15" ht="11.25">
      <c r="B31" s="24" t="s">
        <v>24</v>
      </c>
      <c r="C31" s="25">
        <f>SUM(D31:E31)</f>
        <v>2469108507.5253124</v>
      </c>
      <c r="D31" s="26">
        <f>SUM(F31:K31)</f>
        <v>1325981040.142046</v>
      </c>
      <c r="E31" s="27">
        <f>SUM(L31:O31)</f>
        <v>1143127467.3832662</v>
      </c>
      <c r="F31" s="63">
        <v>68325250.75745031</v>
      </c>
      <c r="G31" s="64">
        <v>758761148.0362813</v>
      </c>
      <c r="H31" s="64">
        <v>200011299.61393166</v>
      </c>
      <c r="I31" s="64">
        <v>0</v>
      </c>
      <c r="J31" s="64">
        <v>-1147499.6851118351</v>
      </c>
      <c r="K31" s="64">
        <v>300030841.4194944</v>
      </c>
      <c r="L31" s="63">
        <v>1002027665.168105</v>
      </c>
      <c r="M31" s="64">
        <v>84321731.31187499</v>
      </c>
      <c r="N31" s="64">
        <v>56342997.73213826</v>
      </c>
      <c r="O31" s="65">
        <v>435073.1711480213</v>
      </c>
    </row>
    <row r="32" spans="2:15" ht="11.25">
      <c r="B32" s="28" t="s">
        <v>25</v>
      </c>
      <c r="C32" s="29">
        <f aca="true" t="shared" si="6" ref="C32:H32">C31/C$6</f>
        <v>51.29543922974689</v>
      </c>
      <c r="D32" s="30">
        <f t="shared" si="6"/>
        <v>50.28507552364439</v>
      </c>
      <c r="E32" s="31">
        <f t="shared" si="6"/>
        <v>52.51949679067399</v>
      </c>
      <c r="F32" s="66">
        <f t="shared" si="6"/>
        <v>74.65145245397315</v>
      </c>
      <c r="G32" s="67">
        <f t="shared" si="6"/>
        <v>52.03990362582181</v>
      </c>
      <c r="H32" s="67">
        <f t="shared" si="6"/>
        <v>46.25712803382377</v>
      </c>
      <c r="I32" s="67"/>
      <c r="J32" s="67" t="s">
        <v>17</v>
      </c>
      <c r="K32" s="67">
        <f>K31/K$6</f>
        <v>45.808017654748355</v>
      </c>
      <c r="L32" s="66">
        <f>L31/L$6</f>
        <v>55.0672906041433</v>
      </c>
      <c r="M32" s="67">
        <f>M31/M$6</f>
        <v>37.99214082824816</v>
      </c>
      <c r="N32" s="67">
        <f>N31/N$6</f>
        <v>48.67320379717477</v>
      </c>
      <c r="O32" s="68">
        <f>O31/O$6</f>
        <v>2.2622121813834157</v>
      </c>
    </row>
    <row r="33" spans="2:15" ht="11.25">
      <c r="B33" s="39" t="s">
        <v>32</v>
      </c>
      <c r="C33" s="40">
        <f>SUM(D33:E33)</f>
        <v>1</v>
      </c>
      <c r="D33" s="41">
        <f>SUM(F33:K33)</f>
        <v>0.544662432906935</v>
      </c>
      <c r="E33" s="42">
        <f>SUM(L33:O33)</f>
        <v>0.45533756709306505</v>
      </c>
      <c r="F33" s="60">
        <v>0.01895749339578843</v>
      </c>
      <c r="G33" s="61">
        <v>0.302487874223062</v>
      </c>
      <c r="H33" s="61">
        <v>0.08961481063938659</v>
      </c>
      <c r="I33" s="61">
        <v>0</v>
      </c>
      <c r="J33" s="61">
        <v>0</v>
      </c>
      <c r="K33" s="62">
        <v>0.13360225464869796</v>
      </c>
      <c r="L33" s="60">
        <v>0.3820901555368852</v>
      </c>
      <c r="M33" s="61">
        <v>0.04575260559097245</v>
      </c>
      <c r="N33" s="61">
        <v>0.023467210197557258</v>
      </c>
      <c r="O33" s="62">
        <v>0.004027595767650166</v>
      </c>
    </row>
    <row r="34" spans="2:15" ht="11.25">
      <c r="B34" s="24" t="s">
        <v>24</v>
      </c>
      <c r="C34" s="25">
        <f>SUM(D34:E34)</f>
        <v>2469102956.725823</v>
      </c>
      <c r="D34" s="26">
        <f>SUM(F34:K34)</f>
        <v>1330034614.1021473</v>
      </c>
      <c r="E34" s="27">
        <f>SUM(L34:O34)</f>
        <v>1139068342.6236756</v>
      </c>
      <c r="F34" s="63">
        <v>68398391.5593808</v>
      </c>
      <c r="G34" s="64">
        <v>759297321.8820983</v>
      </c>
      <c r="H34" s="64">
        <v>200285956.54376206</v>
      </c>
      <c r="I34" s="64">
        <v>0</v>
      </c>
      <c r="J34" s="64">
        <v>-1147499.6851118354</v>
      </c>
      <c r="K34" s="64">
        <v>303200443.8020181</v>
      </c>
      <c r="L34" s="63">
        <v>996832587.6418557</v>
      </c>
      <c r="M34" s="64">
        <v>84767546.17054056</v>
      </c>
      <c r="N34" s="64">
        <v>57074180.77157245</v>
      </c>
      <c r="O34" s="65">
        <v>394028.0397069889</v>
      </c>
    </row>
    <row r="35" spans="2:15" ht="11.25">
      <c r="B35" s="28" t="s">
        <v>25</v>
      </c>
      <c r="C35" s="29">
        <f aca="true" t="shared" si="7" ref="C35:H35">C34/C$6</f>
        <v>51.29532391253947</v>
      </c>
      <c r="D35" s="30">
        <f t="shared" si="7"/>
        <v>50.438798892647114</v>
      </c>
      <c r="E35" s="31">
        <f t="shared" si="7"/>
        <v>52.33300561111003</v>
      </c>
      <c r="F35" s="66">
        <f t="shared" si="7"/>
        <v>74.73136532713833</v>
      </c>
      <c r="G35" s="67">
        <f t="shared" si="7"/>
        <v>52.076677300034326</v>
      </c>
      <c r="H35" s="67">
        <f t="shared" si="7"/>
        <v>46.32064864887434</v>
      </c>
      <c r="I35" s="67"/>
      <c r="J35" s="67" t="s">
        <v>17</v>
      </c>
      <c r="K35" s="67">
        <f>K34/K$6</f>
        <v>46.29194524435963</v>
      </c>
      <c r="L35" s="66">
        <f>L34/L$6</f>
        <v>54.78179065858937</v>
      </c>
      <c r="M35" s="67">
        <f>M34/M$6</f>
        <v>38.193007919450345</v>
      </c>
      <c r="N35" s="67">
        <f>N34/N$6</f>
        <v>49.30485320391405</v>
      </c>
      <c r="O35" s="68">
        <f>O34/O$6</f>
        <v>2.0487933762491495</v>
      </c>
    </row>
    <row r="36" spans="2:15" ht="11.25">
      <c r="B36" s="39" t="s">
        <v>33</v>
      </c>
      <c r="C36" s="40">
        <f>SUM(D36:E36)</f>
        <v>1</v>
      </c>
      <c r="D36" s="41">
        <f>SUM(F36:K36)</f>
        <v>0.547818613700518</v>
      </c>
      <c r="E36" s="42">
        <f>SUM(L36:O36)</f>
        <v>0.45218138629948207</v>
      </c>
      <c r="F36" s="60">
        <v>0.019014352869850037</v>
      </c>
      <c r="G36" s="61">
        <v>0.30290551346870404</v>
      </c>
      <c r="H36" s="61">
        <v>0.08982856120494072</v>
      </c>
      <c r="I36" s="61">
        <v>0</v>
      </c>
      <c r="J36" s="61">
        <v>0</v>
      </c>
      <c r="K36" s="62">
        <v>0.1360701861570232</v>
      </c>
      <c r="L36" s="60">
        <v>0.37802853237039674</v>
      </c>
      <c r="M36" s="61">
        <v>0.04610885371649434</v>
      </c>
      <c r="N36" s="61">
        <v>0.024048533252157157</v>
      </c>
      <c r="O36" s="62">
        <v>0.003995466960433794</v>
      </c>
    </row>
    <row r="37" spans="2:15" ht="11.25">
      <c r="B37" s="24" t="s">
        <v>24</v>
      </c>
      <c r="C37" s="25">
        <f>SUM(D37:E37)</f>
        <v>2469097405.9335375</v>
      </c>
      <c r="D37" s="26">
        <f>SUM(F37:K37)</f>
        <v>1334088187.4868577</v>
      </c>
      <c r="E37" s="27">
        <f>SUM(L37:O37)</f>
        <v>1135009218.4466798</v>
      </c>
      <c r="F37" s="63">
        <v>68471532.65654239</v>
      </c>
      <c r="G37" s="64">
        <v>759833503.3488822</v>
      </c>
      <c r="H37" s="64">
        <v>200560615.19591227</v>
      </c>
      <c r="I37" s="64">
        <v>0</v>
      </c>
      <c r="J37" s="64">
        <v>-1147499.6851118351</v>
      </c>
      <c r="K37" s="64">
        <v>306370035.9706327</v>
      </c>
      <c r="L37" s="63">
        <v>991637916.8604057</v>
      </c>
      <c r="M37" s="64">
        <v>85213167.50595501</v>
      </c>
      <c r="N37" s="64">
        <v>57805149.96213796</v>
      </c>
      <c r="O37" s="65">
        <v>352984.1181811915</v>
      </c>
    </row>
    <row r="38" spans="2:15" ht="11.25">
      <c r="B38" s="28" t="s">
        <v>25</v>
      </c>
      <c r="C38" s="29">
        <f aca="true" t="shared" si="8" ref="C38:H38">C37/C$6</f>
        <v>51.295208595481725</v>
      </c>
      <c r="D38" s="30">
        <f t="shared" si="8"/>
        <v>50.59252223982933</v>
      </c>
      <c r="E38" s="31">
        <f t="shared" si="8"/>
        <v>52.14651445831264</v>
      </c>
      <c r="F38" s="66">
        <f t="shared" si="8"/>
        <v>74.81127852286993</v>
      </c>
      <c r="G38" s="67">
        <f t="shared" si="8"/>
        <v>52.11345149693357</v>
      </c>
      <c r="H38" s="67">
        <f t="shared" si="8"/>
        <v>46.38416966225025</v>
      </c>
      <c r="I38" s="67"/>
      <c r="J38" s="67" t="s">
        <v>17</v>
      </c>
      <c r="K38" s="67">
        <f>K37/K$6</f>
        <v>46.775871274534786</v>
      </c>
      <c r="L38" s="66">
        <f>L37/L$6</f>
        <v>54.49631306604509</v>
      </c>
      <c r="M38" s="67">
        <f>M37/M$6</f>
        <v>38.39378781649159</v>
      </c>
      <c r="N38" s="67">
        <f>N37/N$6</f>
        <v>49.93631787235424</v>
      </c>
      <c r="O38" s="68">
        <f>O37/O$6</f>
        <v>1.8353808622060477</v>
      </c>
    </row>
    <row r="39" ht="11.25">
      <c r="B39" s="45"/>
    </row>
    <row r="40" spans="2:15" ht="11.25">
      <c r="B40" s="3" t="s">
        <v>34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2:15" ht="11.25">
      <c r="B41" s="46" t="s">
        <v>1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2:15" ht="11.25">
      <c r="B42" s="8" t="s">
        <v>22</v>
      </c>
      <c r="C42" s="8" t="s">
        <v>7</v>
      </c>
      <c r="D42" s="9" t="s">
        <v>18</v>
      </c>
      <c r="E42" s="10" t="s">
        <v>19</v>
      </c>
      <c r="F42" s="9" t="s">
        <v>8</v>
      </c>
      <c r="G42" s="11" t="s">
        <v>9</v>
      </c>
      <c r="H42" s="11" t="s">
        <v>10</v>
      </c>
      <c r="I42" s="11"/>
      <c r="J42" s="11" t="s">
        <v>12</v>
      </c>
      <c r="K42" s="10" t="s">
        <v>13</v>
      </c>
      <c r="L42" s="9" t="s">
        <v>14</v>
      </c>
      <c r="M42" s="11" t="s">
        <v>11</v>
      </c>
      <c r="N42" s="11" t="s">
        <v>13</v>
      </c>
      <c r="O42" s="10" t="s">
        <v>15</v>
      </c>
    </row>
    <row r="43" spans="2:15" ht="11.25">
      <c r="B43" s="20" t="s">
        <v>23</v>
      </c>
      <c r="C43" s="21">
        <f>SUM(D43:E43)</f>
        <v>1.0000000000000002</v>
      </c>
      <c r="D43" s="22">
        <f>SUM(F43:K43)</f>
        <v>0.5195939153955812</v>
      </c>
      <c r="E43" s="23">
        <f>SUM(L43:O43)</f>
        <v>0.4804060846044191</v>
      </c>
      <c r="F43" s="60">
        <v>0.018439659431117177</v>
      </c>
      <c r="G43" s="61">
        <v>0.2974863103036928</v>
      </c>
      <c r="H43" s="61">
        <v>0.08849200983759573</v>
      </c>
      <c r="I43" s="61">
        <v>0</v>
      </c>
      <c r="J43" s="61">
        <v>0</v>
      </c>
      <c r="K43" s="61">
        <v>0.11517593582317547</v>
      </c>
      <c r="L43" s="60">
        <v>0.4141824082092406</v>
      </c>
      <c r="M43" s="61">
        <v>0.042563084996593926</v>
      </c>
      <c r="N43" s="61">
        <v>0.019373970456989163</v>
      </c>
      <c r="O43" s="62">
        <v>0.004286620941595325</v>
      </c>
    </row>
    <row r="44" spans="2:16" ht="11.25">
      <c r="B44" s="24" t="s">
        <v>24</v>
      </c>
      <c r="C44" s="25">
        <f>SUM(D44:E44)</f>
        <v>2469142716.0102224</v>
      </c>
      <c r="D44" s="26">
        <f>SUM(F44:K44)</f>
        <v>1297836639.0859575</v>
      </c>
      <c r="E44" s="27">
        <f>SUM(L44:O44)</f>
        <v>1171306076.9242651</v>
      </c>
      <c r="F44" s="63">
        <v>67732220.59425107</v>
      </c>
      <c r="G44" s="64">
        <v>752872749.8491542</v>
      </c>
      <c r="H44" s="64">
        <v>198844008.2442778</v>
      </c>
      <c r="I44" s="64">
        <v>0</v>
      </c>
      <c r="J44" s="64">
        <v>-1147499.6851118351</v>
      </c>
      <c r="K44" s="64">
        <v>279535160.0833863</v>
      </c>
      <c r="L44" s="63">
        <v>1037893303.455902</v>
      </c>
      <c r="M44" s="64">
        <v>80764167.88372587</v>
      </c>
      <c r="N44" s="64">
        <v>51923701.812217705</v>
      </c>
      <c r="O44" s="65">
        <v>724903.7724196641</v>
      </c>
      <c r="P44" s="7"/>
    </row>
    <row r="45" spans="2:16" ht="11.25">
      <c r="B45" s="28" t="s">
        <v>25</v>
      </c>
      <c r="C45" s="29">
        <f aca="true" t="shared" si="9" ref="C45:K45">C44/C$6</f>
        <v>51.296149907002864</v>
      </c>
      <c r="D45" s="30">
        <f t="shared" si="9"/>
        <v>49.21775759840351</v>
      </c>
      <c r="E45" s="31">
        <f t="shared" si="9"/>
        <v>53.8141261610467</v>
      </c>
      <c r="F45" s="66">
        <f t="shared" si="9"/>
        <v>74.00351391674045</v>
      </c>
      <c r="G45" s="67">
        <f t="shared" si="9"/>
        <v>51.63604573857808</v>
      </c>
      <c r="H45" s="67">
        <f t="shared" si="9"/>
        <v>45.98716555448845</v>
      </c>
      <c r="I45" s="67"/>
      <c r="J45" s="67" t="s">
        <v>17</v>
      </c>
      <c r="K45" s="67">
        <f t="shared" si="9"/>
        <v>42.67878424644737</v>
      </c>
      <c r="L45" s="66">
        <f>L44/L$6</f>
        <v>57.03831754776154</v>
      </c>
      <c r="M45" s="67">
        <f>M44/M$6</f>
        <v>36.38923907724211</v>
      </c>
      <c r="N45" s="67">
        <f>N44/N$6</f>
        <v>44.85549264213586</v>
      </c>
      <c r="O45" s="68">
        <f>O44/O$6</f>
        <v>3.7692191866747646</v>
      </c>
      <c r="P45" s="7"/>
    </row>
    <row r="46" spans="2:16" ht="11.25">
      <c r="B46" s="20" t="s">
        <v>26</v>
      </c>
      <c r="C46" s="21">
        <f>SUM(D46:E46)</f>
        <v>1.0000000000000002</v>
      </c>
      <c r="D46" s="22">
        <f>SUM(F46:K46)</f>
        <v>0.5231220026836984</v>
      </c>
      <c r="E46" s="23">
        <f>SUM(L46:O46)</f>
        <v>0.4768779973163019</v>
      </c>
      <c r="F46" s="60">
        <v>0.018511496110958786</v>
      </c>
      <c r="G46" s="61">
        <v>0.29816371069931924</v>
      </c>
      <c r="H46" s="61">
        <v>0.08865907875851385</v>
      </c>
      <c r="I46" s="61">
        <v>0</v>
      </c>
      <c r="J46" s="61">
        <v>0</v>
      </c>
      <c r="K46" s="62">
        <v>0.11778771711490643</v>
      </c>
      <c r="L46" s="60">
        <v>0.40966317372938515</v>
      </c>
      <c r="M46" s="61">
        <v>0.04300630608658147</v>
      </c>
      <c r="N46" s="61">
        <v>0.019958290806385164</v>
      </c>
      <c r="O46" s="62">
        <v>0.004250226693950134</v>
      </c>
      <c r="P46" s="7"/>
    </row>
    <row r="47" spans="2:16" ht="11.25">
      <c r="B47" s="24" t="s">
        <v>24</v>
      </c>
      <c r="C47" s="25">
        <f>SUM(D47:E47)</f>
        <v>2469137052.218974</v>
      </c>
      <c r="D47" s="26">
        <f>SUM(F47:K47)</f>
        <v>1302368085.1873217</v>
      </c>
      <c r="E47" s="27">
        <f>SUM(L47:O47)</f>
        <v>1166768967.0316527</v>
      </c>
      <c r="F47" s="63">
        <v>67824633.4076945</v>
      </c>
      <c r="G47" s="64">
        <v>753742813.1845967</v>
      </c>
      <c r="H47" s="64">
        <v>199058574.10560745</v>
      </c>
      <c r="I47" s="64">
        <v>0</v>
      </c>
      <c r="J47" s="64">
        <v>-1147499.6851118351</v>
      </c>
      <c r="K47" s="64">
        <v>282889564.1745349</v>
      </c>
      <c r="L47" s="63">
        <v>1032109780.1069741</v>
      </c>
      <c r="M47" s="64">
        <v>81321109.9383528</v>
      </c>
      <c r="N47" s="64">
        <v>52659668.480509505</v>
      </c>
      <c r="O47" s="65">
        <v>678408.5058163129</v>
      </c>
      <c r="P47" s="7"/>
    </row>
    <row r="48" spans="2:16" ht="11.25">
      <c r="B48" s="28" t="s">
        <v>25</v>
      </c>
      <c r="C48" s="29">
        <f aca="true" t="shared" si="10" ref="C48:H48">C47/C$6</f>
        <v>51.296032242404934</v>
      </c>
      <c r="D48" s="30">
        <f t="shared" si="10"/>
        <v>49.389603275332654</v>
      </c>
      <c r="E48" s="31">
        <f t="shared" si="10"/>
        <v>53.60567457953633</v>
      </c>
      <c r="F48" s="66">
        <f t="shared" si="10"/>
        <v>74.10448318758002</v>
      </c>
      <c r="G48" s="67">
        <f t="shared" si="10"/>
        <v>51.69571934237549</v>
      </c>
      <c r="H48" s="67">
        <f t="shared" si="10"/>
        <v>46.036788753469565</v>
      </c>
      <c r="I48" s="67"/>
      <c r="J48" s="67" t="s">
        <v>17</v>
      </c>
      <c r="K48" s="67">
        <f>K47/K$6</f>
        <v>43.19092693518401</v>
      </c>
      <c r="L48" s="66">
        <f>L47/L$6</f>
        <v>56.72047905682743</v>
      </c>
      <c r="M48" s="67">
        <f>M47/M$6</f>
        <v>36.640175824428894</v>
      </c>
      <c r="N48" s="67">
        <f>N47/N$6</f>
        <v>45.491274497478315</v>
      </c>
      <c r="O48" s="68">
        <f>O47/O$6</f>
        <v>3.5274617870878675</v>
      </c>
      <c r="P48" s="7"/>
    </row>
    <row r="49" spans="2:15" ht="11.25">
      <c r="B49" s="48" t="s">
        <v>27</v>
      </c>
      <c r="C49" s="21">
        <f>SUM(D49:E49)</f>
        <v>1.0000000000000002</v>
      </c>
      <c r="D49" s="22">
        <f>SUM(F49:K49)</f>
        <v>0.5266500899718154</v>
      </c>
      <c r="E49" s="23">
        <f>SUM(L49:O49)</f>
        <v>0.4733499100281848</v>
      </c>
      <c r="F49" s="60">
        <v>0.01858333279080039</v>
      </c>
      <c r="G49" s="61">
        <v>0.2988411110949456</v>
      </c>
      <c r="H49" s="61">
        <v>0.08882614767943196</v>
      </c>
      <c r="I49" s="61">
        <v>0</v>
      </c>
      <c r="J49" s="61">
        <v>0</v>
      </c>
      <c r="K49" s="62">
        <v>0.1203994984066374</v>
      </c>
      <c r="L49" s="60">
        <v>0.4051439392495296</v>
      </c>
      <c r="M49" s="61">
        <v>0.04344952717656903</v>
      </c>
      <c r="N49" s="61">
        <v>0.02054261115578116</v>
      </c>
      <c r="O49" s="62">
        <v>0.0042138324463049425</v>
      </c>
    </row>
    <row r="50" spans="2:15" ht="11.25">
      <c r="B50" s="24" t="s">
        <v>24</v>
      </c>
      <c r="C50" s="25">
        <f>SUM(D50:E50)</f>
        <v>2469131388.437133</v>
      </c>
      <c r="D50" s="26">
        <f>SUM(F50:K50)</f>
        <v>1306899530.5599556</v>
      </c>
      <c r="E50" s="27">
        <f>SUM(L50:O50)</f>
        <v>1162231857.8771775</v>
      </c>
      <c r="F50" s="63">
        <v>67917046.57669318</v>
      </c>
      <c r="G50" s="64">
        <v>754612885.6948172</v>
      </c>
      <c r="H50" s="64">
        <v>199273142.9425652</v>
      </c>
      <c r="I50" s="64">
        <v>0</v>
      </c>
      <c r="J50" s="64">
        <v>-1147499.6851118351</v>
      </c>
      <c r="K50" s="64">
        <v>286243955.0309919</v>
      </c>
      <c r="L50" s="63">
        <v>1026326693.5067091</v>
      </c>
      <c r="M50" s="64">
        <v>81877828.97151612</v>
      </c>
      <c r="N50" s="64">
        <v>53395420.71049212</v>
      </c>
      <c r="O50" s="65">
        <v>631914.6884600166</v>
      </c>
    </row>
    <row r="51" spans="2:15" ht="11.25">
      <c r="B51" s="28" t="s">
        <v>25</v>
      </c>
      <c r="C51" s="29">
        <f aca="true" t="shared" si="11" ref="C51:H51">C50/C$6</f>
        <v>51.29591457800243</v>
      </c>
      <c r="D51" s="30">
        <f t="shared" si="11"/>
        <v>49.56144892462622</v>
      </c>
      <c r="E51" s="31">
        <f t="shared" si="11"/>
        <v>53.3972230319387</v>
      </c>
      <c r="F51" s="66">
        <f t="shared" si="11"/>
        <v>74.20545284689551</v>
      </c>
      <c r="G51" s="67">
        <f t="shared" si="11"/>
        <v>51.75539357542833</v>
      </c>
      <c r="H51" s="67">
        <f t="shared" si="11"/>
        <v>46.08641264063185</v>
      </c>
      <c r="I51" s="67"/>
      <c r="J51" s="67" t="s">
        <v>17</v>
      </c>
      <c r="K51" s="67">
        <f>K50/K$6</f>
        <v>43.70306760327842</v>
      </c>
      <c r="L51" s="66">
        <f>L50/L$6</f>
        <v>56.40266456779104</v>
      </c>
      <c r="M51" s="67">
        <f>M50/M$6</f>
        <v>36.89101208669061</v>
      </c>
      <c r="N51" s="67">
        <f>N50/N$6</f>
        <v>46.126871105319836</v>
      </c>
      <c r="O51" s="68">
        <f>O50/O$6</f>
        <v>3.2857119230250134</v>
      </c>
    </row>
    <row r="52" spans="2:15" ht="11.25">
      <c r="B52" s="39" t="s">
        <v>28</v>
      </c>
      <c r="C52" s="40">
        <f>SUM(D52:E52)</f>
        <v>1.0000000000000002</v>
      </c>
      <c r="D52" s="41">
        <f>SUM(F52:K52)</f>
        <v>0.5301781772599325</v>
      </c>
      <c r="E52" s="42">
        <f>SUM(L52:O52)</f>
        <v>0.4698218227400676</v>
      </c>
      <c r="F52" s="60">
        <v>0.018655169470642</v>
      </c>
      <c r="G52" s="61">
        <v>0.29951851149057207</v>
      </c>
      <c r="H52" s="61">
        <v>0.0889932166003501</v>
      </c>
      <c r="I52" s="61">
        <v>0</v>
      </c>
      <c r="J52" s="61">
        <v>0</v>
      </c>
      <c r="K52" s="62">
        <v>0.12301127969836836</v>
      </c>
      <c r="L52" s="60">
        <v>0.40062470476967416</v>
      </c>
      <c r="M52" s="61">
        <v>0.04389274826655658</v>
      </c>
      <c r="N52" s="61">
        <v>0.02112693150517716</v>
      </c>
      <c r="O52" s="62">
        <v>0.0041774381986597504</v>
      </c>
    </row>
    <row r="53" spans="2:15" ht="11.25">
      <c r="B53" s="24" t="s">
        <v>24</v>
      </c>
      <c r="C53" s="25">
        <f>SUM(D53:E53)</f>
        <v>2469125724.6645107</v>
      </c>
      <c r="D53" s="26">
        <f>SUM(F53:K53)</f>
        <v>1311430975.203753</v>
      </c>
      <c r="E53" s="27">
        <f>SUM(L53:O53)</f>
        <v>1157694749.460758</v>
      </c>
      <c r="F53" s="63">
        <v>68009460.09385164</v>
      </c>
      <c r="G53" s="64">
        <v>755482967.1938695</v>
      </c>
      <c r="H53" s="64">
        <v>199487714.6950627</v>
      </c>
      <c r="I53" s="64">
        <v>0</v>
      </c>
      <c r="J53" s="64">
        <v>-1147499.6851118351</v>
      </c>
      <c r="K53" s="64">
        <v>289598332.906081</v>
      </c>
      <c r="L53" s="63">
        <v>1020544053.4726962</v>
      </c>
      <c r="M53" s="64">
        <v>82434319.9610371</v>
      </c>
      <c r="N53" s="64">
        <v>54130953.67402506</v>
      </c>
      <c r="O53" s="65">
        <v>585422.3529997688</v>
      </c>
    </row>
    <row r="54" spans="2:15" ht="11.25">
      <c r="B54" s="28" t="s">
        <v>25</v>
      </c>
      <c r="C54" s="29">
        <f aca="true" t="shared" si="12" ref="C54:H54">C53/C$6</f>
        <v>51.295796913791456</v>
      </c>
      <c r="D54" s="30">
        <f t="shared" si="12"/>
        <v>49.73329454628017</v>
      </c>
      <c r="E54" s="31">
        <f t="shared" si="12"/>
        <v>53.18877151825007</v>
      </c>
      <c r="F54" s="66">
        <f t="shared" si="12"/>
        <v>74.30642288660674</v>
      </c>
      <c r="G54" s="67">
        <f t="shared" si="12"/>
        <v>51.81506842498339</v>
      </c>
      <c r="H54" s="67">
        <f t="shared" si="12"/>
        <v>46.13603720207851</v>
      </c>
      <c r="I54" s="67"/>
      <c r="J54" s="67" t="s">
        <v>17</v>
      </c>
      <c r="K54" s="67">
        <f>K53/K$6</f>
        <v>44.21520628940749</v>
      </c>
      <c r="L54" s="66">
        <f>L53/L$6</f>
        <v>56.08487462018643</v>
      </c>
      <c r="M54" s="67">
        <f>M53/M$6</f>
        <v>37.14174560122596</v>
      </c>
      <c r="N54" s="67">
        <f>N53/N$6</f>
        <v>46.76227829475942</v>
      </c>
      <c r="O54" s="68">
        <f>O53/O$6</f>
        <v>3.0439697642483377</v>
      </c>
    </row>
    <row r="55" spans="2:15" ht="11.25">
      <c r="B55" s="39" t="s">
        <v>29</v>
      </c>
      <c r="C55" s="40">
        <f>SUM(D55:E55)</f>
        <v>1.0000000000000002</v>
      </c>
      <c r="D55" s="41">
        <f>SUM(F55:K55)</f>
        <v>0.5337062645480496</v>
      </c>
      <c r="E55" s="42">
        <f>SUM(L55:O55)</f>
        <v>0.4662937354519506</v>
      </c>
      <c r="F55" s="60">
        <v>0.01872700615048361</v>
      </c>
      <c r="G55" s="61">
        <v>0.30019591188619843</v>
      </c>
      <c r="H55" s="61">
        <v>0.08916028552126823</v>
      </c>
      <c r="I55" s="61">
        <v>0</v>
      </c>
      <c r="J55" s="61">
        <v>0</v>
      </c>
      <c r="K55" s="62">
        <v>0.12562306099009934</v>
      </c>
      <c r="L55" s="60">
        <v>0.3961054702898187</v>
      </c>
      <c r="M55" s="61">
        <v>0.04433596935654413</v>
      </c>
      <c r="N55" s="61">
        <v>0.02171125185457316</v>
      </c>
      <c r="O55" s="62">
        <v>0.004141043951014559</v>
      </c>
    </row>
    <row r="56" spans="2:15" ht="11.25">
      <c r="B56" s="24" t="s">
        <v>24</v>
      </c>
      <c r="C56" s="25">
        <f>SUM(D56:E56)</f>
        <v>2469120060.9009295</v>
      </c>
      <c r="D56" s="26">
        <f>SUM(F56:K56)</f>
        <v>1315962419.1186147</v>
      </c>
      <c r="E56" s="27">
        <f>SUM(L56:O56)</f>
        <v>1153157641.7823148</v>
      </c>
      <c r="F56" s="63">
        <v>68101873.95197022</v>
      </c>
      <c r="G56" s="64">
        <v>756353057.5007269</v>
      </c>
      <c r="H56" s="64">
        <v>199702289.30460042</v>
      </c>
      <c r="I56" s="64">
        <v>0</v>
      </c>
      <c r="J56" s="64">
        <v>-1147499.6851118351</v>
      </c>
      <c r="K56" s="64">
        <v>292952698.046429</v>
      </c>
      <c r="L56" s="63">
        <v>1014761870.1196568</v>
      </c>
      <c r="M56" s="64">
        <v>82990577.73274083</v>
      </c>
      <c r="N56" s="64">
        <v>54866262.396844335</v>
      </c>
      <c r="O56" s="65">
        <v>538931.5330726865</v>
      </c>
    </row>
    <row r="57" spans="2:15" ht="11.25">
      <c r="B57" s="28" t="s">
        <v>25</v>
      </c>
      <c r="C57" s="29">
        <f aca="true" t="shared" si="13" ref="C57:H57">C56/C$6</f>
        <v>51.295679249768305</v>
      </c>
      <c r="D57" s="30">
        <f t="shared" si="13"/>
        <v>49.905140140290754</v>
      </c>
      <c r="E57" s="31">
        <f t="shared" si="13"/>
        <v>52.98032003846681</v>
      </c>
      <c r="F57" s="66">
        <f t="shared" si="13"/>
        <v>74.40739329884742</v>
      </c>
      <c r="G57" s="67">
        <f t="shared" si="13"/>
        <v>51.874743878624905</v>
      </c>
      <c r="H57" s="67">
        <f t="shared" si="13"/>
        <v>46.18566242428022</v>
      </c>
      <c r="I57" s="67"/>
      <c r="J57" s="67" t="s">
        <v>17</v>
      </c>
      <c r="K57" s="67">
        <f>K56/K$6</f>
        <v>44.72734303122562</v>
      </c>
      <c r="L57" s="66">
        <f>L56/L$6</f>
        <v>55.7671097698768</v>
      </c>
      <c r="M57" s="67">
        <f>M56/M$6</f>
        <v>37.39237403675003</v>
      </c>
      <c r="N57" s="67">
        <f>N56/N$6</f>
        <v>47.39749176866388</v>
      </c>
      <c r="O57" s="68">
        <f>O56/O$6</f>
        <v>2.802235485657837</v>
      </c>
    </row>
    <row r="58" spans="2:15" ht="11.25">
      <c r="B58" s="39" t="s">
        <v>30</v>
      </c>
      <c r="C58" s="40">
        <f>SUM(D58:E58)</f>
        <v>1</v>
      </c>
      <c r="D58" s="41">
        <f>SUM(F58:K58)</f>
        <v>0.5372343518361666</v>
      </c>
      <c r="E58" s="42">
        <f>SUM(L58:O58)</f>
        <v>0.4627656481638334</v>
      </c>
      <c r="F58" s="60">
        <v>0.018798842830325214</v>
      </c>
      <c r="G58" s="61">
        <v>0.3008733122818248</v>
      </c>
      <c r="H58" s="61">
        <v>0.08932735444218634</v>
      </c>
      <c r="I58" s="61">
        <v>0</v>
      </c>
      <c r="J58" s="61">
        <v>0</v>
      </c>
      <c r="K58" s="62">
        <v>0.1282348422818303</v>
      </c>
      <c r="L58" s="60">
        <v>0.3915862358099632</v>
      </c>
      <c r="M58" s="61">
        <v>0.04477919044653168</v>
      </c>
      <c r="N58" s="61">
        <v>0.02229557220396916</v>
      </c>
      <c r="O58" s="62">
        <v>0.004104649703369368</v>
      </c>
    </row>
    <row r="59" spans="2:15" ht="11.25">
      <c r="B59" s="24" t="s">
        <v>24</v>
      </c>
      <c r="C59" s="25">
        <f>SUM(D59:E59)</f>
        <v>2469114397.1462097</v>
      </c>
      <c r="D59" s="26">
        <f>SUM(F59:K59)</f>
        <v>1320493862.3044443</v>
      </c>
      <c r="E59" s="27">
        <f>SUM(L59:O59)</f>
        <v>1148620534.8417654</v>
      </c>
      <c r="F59" s="63">
        <v>68194288.14403819</v>
      </c>
      <c r="G59" s="64">
        <v>757223156.4391167</v>
      </c>
      <c r="H59" s="64">
        <v>199916866.71421552</v>
      </c>
      <c r="I59" s="64">
        <v>0</v>
      </c>
      <c r="J59" s="64">
        <v>-1147499.6851118354</v>
      </c>
      <c r="K59" s="64">
        <v>296307050.6921859</v>
      </c>
      <c r="L59" s="63">
        <v>1008980153.8707701</v>
      </c>
      <c r="M59" s="64">
        <v>83546596.954662</v>
      </c>
      <c r="N59" s="64">
        <v>55601341.752991766</v>
      </c>
      <c r="O59" s="65">
        <v>492442.26334166987</v>
      </c>
    </row>
    <row r="60" spans="2:15" ht="11.25">
      <c r="B60" s="28" t="s">
        <v>25</v>
      </c>
      <c r="C60" s="29">
        <f aca="true" t="shared" si="14" ref="C60:H60">C59/C$6</f>
        <v>51.29556158592925</v>
      </c>
      <c r="D60" s="30">
        <f t="shared" si="14"/>
        <v>50.07698570665431</v>
      </c>
      <c r="E60" s="31">
        <f t="shared" si="14"/>
        <v>52.77186859258511</v>
      </c>
      <c r="F60" s="66">
        <f t="shared" si="14"/>
        <v>74.50836407595769</v>
      </c>
      <c r="G60" s="67">
        <f t="shared" si="14"/>
        <v>51.934419924263146</v>
      </c>
      <c r="H60" s="67">
        <f t="shared" si="14"/>
        <v>46.23528829406303</v>
      </c>
      <c r="I60" s="67"/>
      <c r="J60" s="67" t="s">
        <v>17</v>
      </c>
      <c r="K60" s="67">
        <f>K59/K$6</f>
        <v>45.23947786539837</v>
      </c>
      <c r="L60" s="66">
        <f>L59/L$6</f>
        <v>55.44937058967689</v>
      </c>
      <c r="M60" s="67">
        <f>M59/M$6</f>
        <v>37.642894990883555</v>
      </c>
      <c r="N60" s="67">
        <f>N59/N$6</f>
        <v>48.03250709885551</v>
      </c>
      <c r="O60" s="68">
        <f>O59/O$6</f>
        <v>2.5605092674871823</v>
      </c>
    </row>
    <row r="61" spans="2:15" ht="11.25">
      <c r="B61" s="39" t="s">
        <v>31</v>
      </c>
      <c r="C61" s="40">
        <f>SUM(D61:E61)</f>
        <v>1</v>
      </c>
      <c r="D61" s="41">
        <f>SUM(F61:K61)</f>
        <v>0.5407624391242838</v>
      </c>
      <c r="E61" s="42">
        <f>SUM(L61:O61)</f>
        <v>0.4592375608757163</v>
      </c>
      <c r="F61" s="60">
        <v>0.018870679510166823</v>
      </c>
      <c r="G61" s="61">
        <v>0.30155071267745126</v>
      </c>
      <c r="H61" s="61">
        <v>0.08949442336310448</v>
      </c>
      <c r="I61" s="61">
        <v>0</v>
      </c>
      <c r="J61" s="61">
        <v>0</v>
      </c>
      <c r="K61" s="62">
        <v>0.13084662357356128</v>
      </c>
      <c r="L61" s="60">
        <v>0.38706700133010774</v>
      </c>
      <c r="M61" s="61">
        <v>0.045222411536519236</v>
      </c>
      <c r="N61" s="61">
        <v>0.022879892553365158</v>
      </c>
      <c r="O61" s="62">
        <v>0.004068255455724176</v>
      </c>
    </row>
    <row r="62" spans="2:15" ht="11.25">
      <c r="B62" s="24" t="s">
        <v>24</v>
      </c>
      <c r="C62" s="25">
        <f>SUM(D62:E62)</f>
        <v>2469108733.4001827</v>
      </c>
      <c r="D62" s="26">
        <f>SUM(F62:K62)</f>
        <v>1325025304.7611518</v>
      </c>
      <c r="E62" s="27">
        <f>SUM(L62:O62)</f>
        <v>1144083428.639031</v>
      </c>
      <c r="F62" s="63">
        <v>68286702.663228</v>
      </c>
      <c r="G62" s="64">
        <v>758093263.8373678</v>
      </c>
      <c r="H62" s="64">
        <v>200131446.86843234</v>
      </c>
      <c r="I62" s="64">
        <v>0</v>
      </c>
      <c r="J62" s="64">
        <v>-1147499.6851118351</v>
      </c>
      <c r="K62" s="64">
        <v>299661391.07723546</v>
      </c>
      <c r="L62" s="63">
        <v>1003198915.4695237</v>
      </c>
      <c r="M62" s="64">
        <v>84102372.13098402</v>
      </c>
      <c r="N62" s="64">
        <v>56336186.458988376</v>
      </c>
      <c r="O62" s="65">
        <v>445954.5795348061</v>
      </c>
    </row>
    <row r="63" spans="2:15" ht="11.25">
      <c r="B63" s="28" t="s">
        <v>25</v>
      </c>
      <c r="C63" s="29">
        <f aca="true" t="shared" si="15" ref="C63:H63">C62/C$6</f>
        <v>51.295443922270785</v>
      </c>
      <c r="D63" s="30">
        <f t="shared" si="15"/>
        <v>50.24883124536743</v>
      </c>
      <c r="E63" s="31">
        <f t="shared" si="15"/>
        <v>52.56341718060135</v>
      </c>
      <c r="F63" s="66">
        <f t="shared" si="15"/>
        <v>74.60933521047787</v>
      </c>
      <c r="G63" s="67">
        <f t="shared" si="15"/>
        <v>51.99409655012398</v>
      </c>
      <c r="H63" s="67">
        <f t="shared" si="15"/>
        <v>46.284914798596944</v>
      </c>
      <c r="I63" s="67"/>
      <c r="J63" s="67" t="s">
        <v>17</v>
      </c>
      <c r="K63" s="67">
        <f>K62/K$6</f>
        <v>45.75161082763458</v>
      </c>
      <c r="L63" s="66">
        <f>L62/L$6</f>
        <v>55.131657670004294</v>
      </c>
      <c r="M63" s="67">
        <f>M62/M$6</f>
        <v>37.8933059874222</v>
      </c>
      <c r="N63" s="67">
        <f>N62/N$6</f>
        <v>48.66731972107859</v>
      </c>
      <c r="O63" s="68">
        <f>O62/O$6</f>
        <v>2.3187912955086056</v>
      </c>
    </row>
    <row r="64" spans="2:15" ht="11.25">
      <c r="B64" s="39" t="s">
        <v>32</v>
      </c>
      <c r="C64" s="40">
        <f>SUM(D64:E64)</f>
        <v>1</v>
      </c>
      <c r="D64" s="41">
        <f>SUM(F64:K64)</f>
        <v>0.5442905264124008</v>
      </c>
      <c r="E64" s="42">
        <f>SUM(L64:O64)</f>
        <v>0.45570947358759917</v>
      </c>
      <c r="F64" s="60">
        <v>0.01894251619000843</v>
      </c>
      <c r="G64" s="61">
        <v>0.3022281130730776</v>
      </c>
      <c r="H64" s="61">
        <v>0.08966149228402259</v>
      </c>
      <c r="I64" s="61">
        <v>0</v>
      </c>
      <c r="J64" s="61">
        <v>0</v>
      </c>
      <c r="K64" s="62">
        <v>0.13345840486529223</v>
      </c>
      <c r="L64" s="60">
        <v>0.3825477668502522</v>
      </c>
      <c r="M64" s="61">
        <v>0.045665632626506795</v>
      </c>
      <c r="N64" s="61">
        <v>0.023464212902761156</v>
      </c>
      <c r="O64" s="62">
        <v>0.004031861208078985</v>
      </c>
    </row>
    <row r="65" spans="2:15" ht="11.25">
      <c r="B65" s="24" t="s">
        <v>24</v>
      </c>
      <c r="C65" s="25">
        <f>SUM(D65:E65)</f>
        <v>2469103069.6626797</v>
      </c>
      <c r="D65" s="26">
        <f>SUM(F65:K65)</f>
        <v>1329556746.4886503</v>
      </c>
      <c r="E65" s="27">
        <f>SUM(L65:O65)</f>
        <v>1139546323.174029</v>
      </c>
      <c r="F65" s="63">
        <v>68379117.50288916</v>
      </c>
      <c r="G65" s="64">
        <v>758963379.5282604</v>
      </c>
      <c r="H65" s="64">
        <v>200346029.71321303</v>
      </c>
      <c r="I65" s="64">
        <v>0</v>
      </c>
      <c r="J65" s="64">
        <v>-1147499.6851118351</v>
      </c>
      <c r="K65" s="64">
        <v>303015719.4293997</v>
      </c>
      <c r="L65" s="63">
        <v>997418165.9921093</v>
      </c>
      <c r="M65" s="64">
        <v>84657897.59569646</v>
      </c>
      <c r="N65" s="64">
        <v>57070791.06773677</v>
      </c>
      <c r="O65" s="65">
        <v>399468.51848661335</v>
      </c>
    </row>
    <row r="66" spans="2:15" ht="11.25">
      <c r="B66" s="28" t="s">
        <v>25</v>
      </c>
      <c r="C66" s="29">
        <f aca="true" t="shared" si="16" ref="C66:H66">C65/C$6</f>
        <v>51.29532625878941</v>
      </c>
      <c r="D66" s="30">
        <f t="shared" si="16"/>
        <v>50.4206767564268</v>
      </c>
      <c r="E66" s="31">
        <f t="shared" si="16"/>
        <v>52.35496580251175</v>
      </c>
      <c r="F66" s="66">
        <f t="shared" si="16"/>
        <v>74.71030669514167</v>
      </c>
      <c r="G66" s="67">
        <f t="shared" si="16"/>
        <v>52.053773744738585</v>
      </c>
      <c r="H66" s="67">
        <f t="shared" si="16"/>
        <v>46.33454192538449</v>
      </c>
      <c r="I66" s="67"/>
      <c r="J66" s="67" t="s">
        <v>17</v>
      </c>
      <c r="K66" s="67">
        <f>K65/K$6</f>
        <v>46.263741952717574</v>
      </c>
      <c r="L66" s="66">
        <f>L65/L$6</f>
        <v>54.81397161956065</v>
      </c>
      <c r="M66" s="67">
        <f>M65/M$6</f>
        <v>38.143604473478796</v>
      </c>
      <c r="N66" s="67">
        <f>N65/N$6</f>
        <v>49.30192492973186</v>
      </c>
      <c r="O66" s="68">
        <f>O65/O$6</f>
        <v>2.0770817612473524</v>
      </c>
    </row>
    <row r="67" spans="2:15" ht="11.25">
      <c r="B67" s="39" t="s">
        <v>33</v>
      </c>
      <c r="C67" s="40">
        <f>SUM(D67:E67)</f>
        <v>1</v>
      </c>
      <c r="D67" s="41">
        <f>SUM(F67:K67)</f>
        <v>0.547818613700518</v>
      </c>
      <c r="E67" s="42">
        <f>SUM(L67:O67)</f>
        <v>0.45218138629948207</v>
      </c>
      <c r="F67" s="60">
        <v>0.019014352869850037</v>
      </c>
      <c r="G67" s="61">
        <v>0.30290551346870404</v>
      </c>
      <c r="H67" s="61">
        <v>0.08982856120494072</v>
      </c>
      <c r="I67" s="61">
        <v>0</v>
      </c>
      <c r="J67" s="61">
        <v>0</v>
      </c>
      <c r="K67" s="62">
        <v>0.1360701861570232</v>
      </c>
      <c r="L67" s="60">
        <v>0.37802853237039674</v>
      </c>
      <c r="M67" s="61">
        <v>0.04610885371649434</v>
      </c>
      <c r="N67" s="61">
        <v>0.024048533252157157</v>
      </c>
      <c r="O67" s="62">
        <v>0.003995466960433794</v>
      </c>
    </row>
    <row r="68" spans="2:15" ht="11.25">
      <c r="B68" s="24" t="s">
        <v>24</v>
      </c>
      <c r="C68" s="25">
        <f>SUM(D68:E68)</f>
        <v>2469097405.9335375</v>
      </c>
      <c r="D68" s="26">
        <f>SUM(F68:K68)</f>
        <v>1334088187.4868577</v>
      </c>
      <c r="E68" s="27">
        <f>SUM(L68:O68)</f>
        <v>1135009218.4466798</v>
      </c>
      <c r="F68" s="63">
        <v>68471532.65654239</v>
      </c>
      <c r="G68" s="64">
        <v>759833503.3488822</v>
      </c>
      <c r="H68" s="64">
        <v>200560615.19591227</v>
      </c>
      <c r="I68" s="64">
        <v>0</v>
      </c>
      <c r="J68" s="64">
        <v>-1147499.6851118351</v>
      </c>
      <c r="K68" s="64">
        <v>306370035.9706327</v>
      </c>
      <c r="L68" s="63">
        <v>991637916.8604057</v>
      </c>
      <c r="M68" s="64">
        <v>85213167.50595501</v>
      </c>
      <c r="N68" s="64">
        <v>57805149.96213796</v>
      </c>
      <c r="O68" s="65">
        <v>352984.1181811915</v>
      </c>
    </row>
    <row r="69" spans="2:15" ht="11.25">
      <c r="B69" s="28" t="s">
        <v>25</v>
      </c>
      <c r="C69" s="29">
        <f aca="true" t="shared" si="17" ref="C69:H69">C68/C$6</f>
        <v>51.295208595481725</v>
      </c>
      <c r="D69" s="30">
        <f t="shared" si="17"/>
        <v>50.59252223982933</v>
      </c>
      <c r="E69" s="31">
        <f t="shared" si="17"/>
        <v>52.14651445831264</v>
      </c>
      <c r="F69" s="66">
        <f t="shared" si="17"/>
        <v>74.81127852286993</v>
      </c>
      <c r="G69" s="67">
        <f t="shared" si="17"/>
        <v>52.11345149693357</v>
      </c>
      <c r="H69" s="67">
        <f t="shared" si="17"/>
        <v>46.38416966225025</v>
      </c>
      <c r="I69" s="67"/>
      <c r="J69" s="67" t="s">
        <v>17</v>
      </c>
      <c r="K69" s="67">
        <f>K68/K$6</f>
        <v>46.775871274534786</v>
      </c>
      <c r="L69" s="66">
        <f>L68/L$6</f>
        <v>54.49631306604509</v>
      </c>
      <c r="M69" s="67">
        <f>M68/M$6</f>
        <v>38.39378781649159</v>
      </c>
      <c r="N69" s="67">
        <f>N68/N$6</f>
        <v>49.93631787235424</v>
      </c>
      <c r="O69" s="68">
        <f>O68/O$6</f>
        <v>1.8353808622060477</v>
      </c>
    </row>
    <row r="70" ht="11.25">
      <c r="B70" s="45"/>
    </row>
    <row r="71" spans="2:15" ht="11.25">
      <c r="B71" s="3" t="s">
        <v>35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2:15" ht="11.25">
      <c r="B72" s="46" t="s">
        <v>2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</row>
    <row r="73" spans="2:15" ht="11.25">
      <c r="B73" s="8" t="s">
        <v>22</v>
      </c>
      <c r="C73" s="8" t="s">
        <v>7</v>
      </c>
      <c r="D73" s="9" t="s">
        <v>18</v>
      </c>
      <c r="E73" s="10" t="s">
        <v>19</v>
      </c>
      <c r="F73" s="9" t="s">
        <v>8</v>
      </c>
      <c r="G73" s="11" t="s">
        <v>9</v>
      </c>
      <c r="H73" s="11" t="s">
        <v>10</v>
      </c>
      <c r="I73" s="11"/>
      <c r="J73" s="11" t="s">
        <v>12</v>
      </c>
      <c r="K73" s="10" t="s">
        <v>13</v>
      </c>
      <c r="L73" s="9" t="s">
        <v>14</v>
      </c>
      <c r="M73" s="11" t="s">
        <v>11</v>
      </c>
      <c r="N73" s="11" t="s">
        <v>13</v>
      </c>
      <c r="O73" s="10" t="s">
        <v>15</v>
      </c>
    </row>
    <row r="74" spans="2:15" ht="11.25">
      <c r="B74" s="20" t="s">
        <v>23</v>
      </c>
      <c r="C74" s="21">
        <f>SUM(D74:E74)</f>
        <v>1.0000000000000002</v>
      </c>
      <c r="D74" s="22">
        <f>SUM(F74:K74)</f>
        <v>0.5226466278453754</v>
      </c>
      <c r="E74" s="23">
        <f>SUM(L74:O74)</f>
        <v>0.47735337215462487</v>
      </c>
      <c r="F74" s="60">
        <v>0.018188549155345506</v>
      </c>
      <c r="G74" s="61">
        <v>0.30066447428402815</v>
      </c>
      <c r="H74" s="61">
        <v>0.08960184817043332</v>
      </c>
      <c r="I74" s="61">
        <v>0</v>
      </c>
      <c r="J74" s="61">
        <v>0</v>
      </c>
      <c r="K74" s="61">
        <v>0.11419175623556849</v>
      </c>
      <c r="L74" s="60">
        <v>0.41380370509936826</v>
      </c>
      <c r="M74" s="61">
        <v>0.03977386635047156</v>
      </c>
      <c r="N74" s="61">
        <v>0.01954285320553068</v>
      </c>
      <c r="O74" s="62">
        <v>0.0042329474992543826</v>
      </c>
    </row>
    <row r="75" spans="2:16" ht="11.25">
      <c r="B75" s="24" t="s">
        <v>24</v>
      </c>
      <c r="C75" s="25">
        <f>SUM(D75:E75)</f>
        <v>2469130212.552148</v>
      </c>
      <c r="D75" s="26">
        <f>SUM(F75:K75)</f>
        <v>1301762160.254874</v>
      </c>
      <c r="E75" s="27">
        <f>SUM(L75:O75)</f>
        <v>1167368052.2972736</v>
      </c>
      <c r="F75" s="63">
        <v>67408892.24397348</v>
      </c>
      <c r="G75" s="64">
        <v>756958935.5846777</v>
      </c>
      <c r="H75" s="64">
        <v>200271214.8956372</v>
      </c>
      <c r="I75" s="64">
        <v>0</v>
      </c>
      <c r="J75" s="64">
        <v>-1147499.6851118351</v>
      </c>
      <c r="K75" s="64">
        <v>278270617.2156974</v>
      </c>
      <c r="L75" s="63">
        <v>1037361606.4683734</v>
      </c>
      <c r="M75" s="64">
        <v>77214938.01896334</v>
      </c>
      <c r="N75" s="64">
        <v>52134795.09629104</v>
      </c>
      <c r="O75" s="65">
        <v>656712.7136459366</v>
      </c>
      <c r="P75" s="7"/>
    </row>
    <row r="76" spans="2:16" ht="11.25">
      <c r="B76" s="28" t="s">
        <v>25</v>
      </c>
      <c r="C76" s="29">
        <f aca="true" t="shared" si="18" ref="C76:H76">C75/C$6</f>
        <v>51.29589014912999</v>
      </c>
      <c r="D76" s="30">
        <f t="shared" si="18"/>
        <v>49.366624831397644</v>
      </c>
      <c r="E76" s="31">
        <f t="shared" si="18"/>
        <v>53.63319876873033</v>
      </c>
      <c r="F76" s="66">
        <f t="shared" si="18"/>
        <v>73.650248751956</v>
      </c>
      <c r="G76" s="67">
        <f t="shared" si="18"/>
        <v>51.91629824284004</v>
      </c>
      <c r="H76" s="67">
        <f t="shared" si="18"/>
        <v>46.317239309971704</v>
      </c>
      <c r="I76" s="67"/>
      <c r="J76" s="67" t="s">
        <v>17</v>
      </c>
      <c r="K76" s="67">
        <f>K75/K$6</f>
        <v>42.48571675467146</v>
      </c>
      <c r="L76" s="66">
        <f>L75/L$6</f>
        <v>57.00909768333727</v>
      </c>
      <c r="M76" s="67">
        <f>M75/M$6</f>
        <v>34.790092110546794</v>
      </c>
      <c r="N76" s="67">
        <f>N75/N$6</f>
        <v>45.03785046563618</v>
      </c>
      <c r="O76" s="68">
        <f>O75/O$6</f>
        <v>3.414652060845543</v>
      </c>
      <c r="P76" s="7"/>
    </row>
    <row r="77" spans="2:16" ht="11.25">
      <c r="B77" s="20" t="s">
        <v>26</v>
      </c>
      <c r="C77" s="21">
        <f>SUM(D77:E77)</f>
        <v>1.0000000000000002</v>
      </c>
      <c r="D77" s="22">
        <f>SUM(F77:K77)</f>
        <v>0.5257931260772682</v>
      </c>
      <c r="E77" s="23">
        <f>SUM(L77:O77)</f>
        <v>0.47420687392273203</v>
      </c>
      <c r="F77" s="60">
        <v>0.01829177461965857</v>
      </c>
      <c r="G77" s="61">
        <v>0.3009446041821126</v>
      </c>
      <c r="H77" s="61">
        <v>0.08963018729974676</v>
      </c>
      <c r="I77" s="61">
        <v>0</v>
      </c>
      <c r="J77" s="61">
        <v>0</v>
      </c>
      <c r="K77" s="62">
        <v>0.11692655997575033</v>
      </c>
      <c r="L77" s="60">
        <v>0.4093318085082468</v>
      </c>
      <c r="M77" s="61">
        <v>0.04056573977122441</v>
      </c>
      <c r="N77" s="61">
        <v>0.020106063211358993</v>
      </c>
      <c r="O77" s="62">
        <v>0.004203262431901809</v>
      </c>
      <c r="P77" s="7"/>
    </row>
    <row r="78" spans="2:16" ht="11.25">
      <c r="B78" s="24" t="s">
        <v>24</v>
      </c>
      <c r="C78" s="25">
        <f>SUM(D78:E78)</f>
        <v>2469126111.694142</v>
      </c>
      <c r="D78" s="26">
        <f>SUM(F78:K78)</f>
        <v>1305802915.5077527</v>
      </c>
      <c r="E78" s="27">
        <f>SUM(L78:O78)</f>
        <v>1163323196.1863892</v>
      </c>
      <c r="F78" s="63">
        <v>67541722.2271202</v>
      </c>
      <c r="G78" s="64">
        <v>757318225.0252166</v>
      </c>
      <c r="H78" s="64">
        <v>200307379.36044356</v>
      </c>
      <c r="I78" s="64">
        <v>0</v>
      </c>
      <c r="J78" s="64">
        <v>-1147499.6851118351</v>
      </c>
      <c r="K78" s="64">
        <v>281783088.58008415</v>
      </c>
      <c r="L78" s="63">
        <v>1031644451.9756957</v>
      </c>
      <c r="M78" s="64">
        <v>78215738.78078471</v>
      </c>
      <c r="N78" s="64">
        <v>52844260.51918873</v>
      </c>
      <c r="O78" s="65">
        <v>618744.9107200803</v>
      </c>
      <c r="P78" s="7"/>
    </row>
    <row r="79" spans="2:16" ht="11.25">
      <c r="B79" s="28" t="s">
        <v>25</v>
      </c>
      <c r="C79" s="29">
        <f aca="true" t="shared" si="19" ref="C79:H79">C78/C$6</f>
        <v>51.29580495428659</v>
      </c>
      <c r="D79" s="30">
        <f t="shared" si="19"/>
        <v>49.519862077566565</v>
      </c>
      <c r="E79" s="31">
        <f t="shared" si="19"/>
        <v>53.44736314357418</v>
      </c>
      <c r="F79" s="66">
        <f t="shared" si="19"/>
        <v>73.79537739856048</v>
      </c>
      <c r="G79" s="67">
        <f t="shared" si="19"/>
        <v>51.94094023710637</v>
      </c>
      <c r="H79" s="67">
        <f t="shared" si="19"/>
        <v>46.3256031588245</v>
      </c>
      <c r="I79" s="67"/>
      <c r="J79" s="67" t="s">
        <v>17</v>
      </c>
      <c r="K79" s="67">
        <f>K78/K$6</f>
        <v>43.02199279052959</v>
      </c>
      <c r="L79" s="66">
        <f>L78/L$6</f>
        <v>56.69490654987764</v>
      </c>
      <c r="M79" s="67">
        <f>M78/M$6</f>
        <v>35.24101458204473</v>
      </c>
      <c r="N79" s="67">
        <f>N78/N$6</f>
        <v>45.65073860623384</v>
      </c>
      <c r="O79" s="68">
        <f>O78/O$6</f>
        <v>3.2172341735219074</v>
      </c>
      <c r="P79" s="7"/>
    </row>
    <row r="80" spans="2:15" ht="11.25">
      <c r="B80" s="48" t="s">
        <v>27</v>
      </c>
      <c r="C80" s="21">
        <f>SUM(D80:E80)</f>
        <v>1.0000000000000002</v>
      </c>
      <c r="D80" s="22">
        <f>SUM(F80:K80)</f>
        <v>0.5289396243091611</v>
      </c>
      <c r="E80" s="23">
        <f>SUM(L80:O80)</f>
        <v>0.47106037569083914</v>
      </c>
      <c r="F80" s="60">
        <v>0.018395000083971637</v>
      </c>
      <c r="G80" s="61">
        <v>0.3012247340801971</v>
      </c>
      <c r="H80" s="61">
        <v>0.08965852642906016</v>
      </c>
      <c r="I80" s="61">
        <v>0</v>
      </c>
      <c r="J80" s="61">
        <v>0</v>
      </c>
      <c r="K80" s="62">
        <v>0.11966136371593217</v>
      </c>
      <c r="L80" s="60">
        <v>0.40485991191712534</v>
      </c>
      <c r="M80" s="61">
        <v>0.041357613191977255</v>
      </c>
      <c r="N80" s="61">
        <v>0.0206692732171873</v>
      </c>
      <c r="O80" s="62">
        <v>0.004173577364549236</v>
      </c>
    </row>
    <row r="81" spans="2:15" ht="11.25">
      <c r="B81" s="24" t="s">
        <v>24</v>
      </c>
      <c r="C81" s="25">
        <f>SUM(D81:E81)</f>
        <v>2469122010.845213</v>
      </c>
      <c r="D81" s="26">
        <f>SUM(F81:K81)</f>
        <v>1309843670.2325947</v>
      </c>
      <c r="E81" s="27">
        <f>SUM(L81:O81)</f>
        <v>1159278340.6126184</v>
      </c>
      <c r="F81" s="63">
        <v>67674552.23114005</v>
      </c>
      <c r="G81" s="64">
        <v>757677523.7975098</v>
      </c>
      <c r="H81" s="64">
        <v>200343546.95400387</v>
      </c>
      <c r="I81" s="64">
        <v>0</v>
      </c>
      <c r="J81" s="64">
        <v>-1147499.6851118351</v>
      </c>
      <c r="K81" s="64">
        <v>285295546.93505293</v>
      </c>
      <c r="L81" s="63">
        <v>1025927761.922138</v>
      </c>
      <c r="M81" s="64">
        <v>79216259.21898678</v>
      </c>
      <c r="N81" s="64">
        <v>53553541.889637075</v>
      </c>
      <c r="O81" s="65">
        <v>580777.5818567543</v>
      </c>
    </row>
    <row r="82" spans="2:15" ht="11.25">
      <c r="B82" s="28" t="s">
        <v>25</v>
      </c>
      <c r="C82" s="29">
        <f aca="true" t="shared" si="20" ref="C82:H82">C81/C$6</f>
        <v>51.29571975963176</v>
      </c>
      <c r="D82" s="30">
        <f t="shared" si="20"/>
        <v>49.67309930371079</v>
      </c>
      <c r="E82" s="31">
        <f t="shared" si="20"/>
        <v>53.26152754309502</v>
      </c>
      <c r="F82" s="66">
        <f t="shared" si="20"/>
        <v>73.9405060679707</v>
      </c>
      <c r="G82" s="67">
        <f t="shared" si="20"/>
        <v>51.96558287139438</v>
      </c>
      <c r="H82" s="67">
        <f t="shared" si="20"/>
        <v>46.333967731272274</v>
      </c>
      <c r="I82" s="67"/>
      <c r="J82" s="67" t="s">
        <v>17</v>
      </c>
      <c r="K82" s="67">
        <f>K81/K$6</f>
        <v>43.55826684013976</v>
      </c>
      <c r="L82" s="66">
        <f>L81/L$6</f>
        <v>56.380740940068584</v>
      </c>
      <c r="M82" s="67">
        <f>M81/M$6</f>
        <v>35.69181075046212</v>
      </c>
      <c r="N82" s="67">
        <f>N81/N$6</f>
        <v>46.26346774885948</v>
      </c>
      <c r="O82" s="68">
        <f>O81/O$6</f>
        <v>3.019818751140037</v>
      </c>
    </row>
    <row r="83" spans="2:15" ht="11.25">
      <c r="B83" s="39" t="s">
        <v>28</v>
      </c>
      <c r="C83" s="40">
        <f>SUM(D83:E83)</f>
        <v>1.0000000000000002</v>
      </c>
      <c r="D83" s="41">
        <f>SUM(F83:K83)</f>
        <v>0.5320861225410539</v>
      </c>
      <c r="E83" s="42">
        <f>SUM(L83:O83)</f>
        <v>0.46791387745894636</v>
      </c>
      <c r="F83" s="60">
        <v>0.018498225548284706</v>
      </c>
      <c r="G83" s="61">
        <v>0.3015048639782816</v>
      </c>
      <c r="H83" s="61">
        <v>0.0896868655583736</v>
      </c>
      <c r="I83" s="61">
        <v>0</v>
      </c>
      <c r="J83" s="61">
        <v>0</v>
      </c>
      <c r="K83" s="62">
        <v>0.12239616745611401</v>
      </c>
      <c r="L83" s="60">
        <v>0.400388015326004</v>
      </c>
      <c r="M83" s="61">
        <v>0.0421494866127301</v>
      </c>
      <c r="N83" s="61">
        <v>0.02123248322301561</v>
      </c>
      <c r="O83" s="62">
        <v>0.004143892297196661</v>
      </c>
    </row>
    <row r="84" spans="2:15" ht="11.25">
      <c r="B84" s="24" t="s">
        <v>24</v>
      </c>
      <c r="C84" s="25">
        <f>SUM(D84:E84)</f>
        <v>2469117910.0051994</v>
      </c>
      <c r="D84" s="26">
        <f>SUM(F84:K84)</f>
        <v>1313884424.429288</v>
      </c>
      <c r="E84" s="27">
        <f>SUM(L84:O84)</f>
        <v>1155233485.5759118</v>
      </c>
      <c r="F84" s="63">
        <v>67807382.25535174</v>
      </c>
      <c r="G84" s="64">
        <v>758036831.7351859</v>
      </c>
      <c r="H84" s="64">
        <v>200379717.6207345</v>
      </c>
      <c r="I84" s="64">
        <v>0</v>
      </c>
      <c r="J84" s="64">
        <v>-1147499.6851118351</v>
      </c>
      <c r="K84" s="64">
        <v>288807992.50312763</v>
      </c>
      <c r="L84" s="63">
        <v>1020211545.6615059</v>
      </c>
      <c r="M84" s="64">
        <v>80216493.68118992</v>
      </c>
      <c r="N84" s="64">
        <v>54262635.49659624</v>
      </c>
      <c r="O84" s="65">
        <v>542810.7366194851</v>
      </c>
    </row>
    <row r="85" spans="2:15" ht="11.25">
      <c r="B85" s="28" t="s">
        <v>25</v>
      </c>
      <c r="C85" s="29">
        <f aca="true" t="shared" si="21" ref="C85:H85">C84/C$6</f>
        <v>51.29563456516215</v>
      </c>
      <c r="D85" s="30">
        <f t="shared" si="21"/>
        <v>49.82633650982607</v>
      </c>
      <c r="E85" s="31">
        <f t="shared" si="21"/>
        <v>53.07569196729057</v>
      </c>
      <c r="F85" s="66">
        <f t="shared" si="21"/>
        <v>74.08563475944231</v>
      </c>
      <c r="G85" s="67">
        <f t="shared" si="21"/>
        <v>51.99022613429345</v>
      </c>
      <c r="H85" s="67">
        <f t="shared" si="21"/>
        <v>46.34233301446007</v>
      </c>
      <c r="I85" s="67"/>
      <c r="J85" s="67" t="s">
        <v>17</v>
      </c>
      <c r="K85" s="67">
        <f>K84/K$6</f>
        <v>44.09453893747639</v>
      </c>
      <c r="L85" s="66">
        <f>L84/L$6</f>
        <v>56.06660136795653</v>
      </c>
      <c r="M85" s="67">
        <f>M84/M$6</f>
        <v>36.1424780690533</v>
      </c>
      <c r="N85" s="67">
        <f>N84/N$6</f>
        <v>46.87603468764539</v>
      </c>
      <c r="O85" s="68">
        <f>O84/O$6</f>
        <v>2.8224058434265715</v>
      </c>
    </row>
    <row r="86" spans="2:15" ht="11.25">
      <c r="B86" s="39" t="s">
        <v>29</v>
      </c>
      <c r="C86" s="40">
        <f>SUM(D86:E86)</f>
        <v>1.0000000000000002</v>
      </c>
      <c r="D86" s="41">
        <f>SUM(F86:K86)</f>
        <v>0.5352326207729468</v>
      </c>
      <c r="E86" s="42">
        <f>SUM(L86:O86)</f>
        <v>0.4647673792270534</v>
      </c>
      <c r="F86" s="60">
        <v>0.01860145101259777</v>
      </c>
      <c r="G86" s="61">
        <v>0.3017849938763661</v>
      </c>
      <c r="H86" s="61">
        <v>0.08971520468768701</v>
      </c>
      <c r="I86" s="61">
        <v>0</v>
      </c>
      <c r="J86" s="61">
        <v>0</v>
      </c>
      <c r="K86" s="62">
        <v>0.12513097119629585</v>
      </c>
      <c r="L86" s="60">
        <v>0.3959161187348825</v>
      </c>
      <c r="M86" s="61">
        <v>0.04294136003348295</v>
      </c>
      <c r="N86" s="61">
        <v>0.02179569322884392</v>
      </c>
      <c r="O86" s="62">
        <v>0.004114207229844088</v>
      </c>
    </row>
    <row r="87" spans="2:15" ht="11.25">
      <c r="B87" s="24" t="s">
        <v>24</v>
      </c>
      <c r="C87" s="25">
        <f>SUM(D87:E87)</f>
        <v>2469113809.1739464</v>
      </c>
      <c r="D87" s="26">
        <f>SUM(F87:K87)</f>
        <v>1317925178.097724</v>
      </c>
      <c r="E87" s="27">
        <f>SUM(L87:O87)</f>
        <v>1151188631.0762227</v>
      </c>
      <c r="F87" s="63">
        <v>67940212.29909012</v>
      </c>
      <c r="G87" s="64">
        <v>758396148.6757858</v>
      </c>
      <c r="H87" s="64">
        <v>200415891.30635905</v>
      </c>
      <c r="I87" s="64">
        <v>0</v>
      </c>
      <c r="J87" s="64">
        <v>-1147499.6851118351</v>
      </c>
      <c r="K87" s="64">
        <v>292320425.50160086</v>
      </c>
      <c r="L87" s="63">
        <v>1014495812.8009146</v>
      </c>
      <c r="M87" s="64">
        <v>81216436.36194687</v>
      </c>
      <c r="N87" s="64">
        <v>54971537.52853039</v>
      </c>
      <c r="O87" s="65">
        <v>504844.38483080384</v>
      </c>
    </row>
    <row r="88" spans="2:15" ht="11.25">
      <c r="B88" s="28" t="s">
        <v>25</v>
      </c>
      <c r="C88" s="29">
        <f aca="true" t="shared" si="22" ref="C88:H88">C87/C$6</f>
        <v>51.29554937087454</v>
      </c>
      <c r="D88" s="30">
        <f t="shared" si="22"/>
        <v>49.9795736959083</v>
      </c>
      <c r="E88" s="31">
        <f t="shared" si="22"/>
        <v>52.88985641615868</v>
      </c>
      <c r="F88" s="66">
        <f t="shared" si="22"/>
        <v>74.2307634722486</v>
      </c>
      <c r="G88" s="67">
        <f t="shared" si="22"/>
        <v>52.014870014661255</v>
      </c>
      <c r="H88" s="67">
        <f t="shared" si="22"/>
        <v>46.35069899583522</v>
      </c>
      <c r="I88" s="67"/>
      <c r="J88" s="67" t="s">
        <v>17</v>
      </c>
      <c r="K88" s="67">
        <f>K87/K$6</f>
        <v>44.63080911571524</v>
      </c>
      <c r="L88" s="66">
        <f>L87/L$6</f>
        <v>55.75248836150872</v>
      </c>
      <c r="M88" s="67">
        <f>M87/M$6</f>
        <v>36.59301392210621</v>
      </c>
      <c r="N88" s="67">
        <f>N87/N$6</f>
        <v>47.48843612990803</v>
      </c>
      <c r="O88" s="68">
        <f>O87/O$6</f>
        <v>2.6249955014548716</v>
      </c>
    </row>
    <row r="89" spans="2:15" ht="11.25">
      <c r="B89" s="39" t="s">
        <v>30</v>
      </c>
      <c r="C89" s="40">
        <f>SUM(D89:E89)</f>
        <v>1.0000000000000002</v>
      </c>
      <c r="D89" s="41">
        <f>SUM(F89:K89)</f>
        <v>0.5383791190048396</v>
      </c>
      <c r="E89" s="42">
        <f>SUM(L89:O89)</f>
        <v>0.4616208809951606</v>
      </c>
      <c r="F89" s="60">
        <v>0.018704676476910837</v>
      </c>
      <c r="G89" s="61">
        <v>0.3020651237744506</v>
      </c>
      <c r="H89" s="61">
        <v>0.08974354381700045</v>
      </c>
      <c r="I89" s="61">
        <v>0</v>
      </c>
      <c r="J89" s="61">
        <v>0</v>
      </c>
      <c r="K89" s="62">
        <v>0.1278657749364777</v>
      </c>
      <c r="L89" s="60">
        <v>0.39144422214376107</v>
      </c>
      <c r="M89" s="61">
        <v>0.0437332334542358</v>
      </c>
      <c r="N89" s="61">
        <v>0.02235890323467223</v>
      </c>
      <c r="O89" s="62">
        <v>0.004084522162491515</v>
      </c>
    </row>
    <row r="90" spans="2:15" ht="11.25">
      <c r="B90" s="24" t="s">
        <v>24</v>
      </c>
      <c r="C90" s="25">
        <f>SUM(D90:E90)</f>
        <v>2469109708.3513026</v>
      </c>
      <c r="D90" s="26">
        <f>SUM(F90:K90)</f>
        <v>1321965931.2377992</v>
      </c>
      <c r="E90" s="27">
        <f>SUM(L90:O90)</f>
        <v>1147143777.1135035</v>
      </c>
      <c r="F90" s="63">
        <v>68073042.36170553</v>
      </c>
      <c r="G90" s="64">
        <v>758755474.4606494</v>
      </c>
      <c r="H90" s="64">
        <v>200452067.95786995</v>
      </c>
      <c r="I90" s="64">
        <v>0</v>
      </c>
      <c r="J90" s="64">
        <v>-1147499.6851118351</v>
      </c>
      <c r="K90" s="64">
        <v>295832846.1426862</v>
      </c>
      <c r="L90" s="63">
        <v>1008780573.2094142</v>
      </c>
      <c r="M90" s="64">
        <v>82216081.29752563</v>
      </c>
      <c r="N90" s="64">
        <v>55680244.06998265</v>
      </c>
      <c r="O90" s="65">
        <v>466878.53658102656</v>
      </c>
    </row>
    <row r="91" spans="2:15" ht="11.25">
      <c r="B91" s="28" t="s">
        <v>25</v>
      </c>
      <c r="C91" s="29">
        <f aca="true" t="shared" si="23" ref="C91:H91">C90/C$6</f>
        <v>51.29546417676579</v>
      </c>
      <c r="D91" s="30">
        <f t="shared" si="23"/>
        <v>50.13281086195354</v>
      </c>
      <c r="E91" s="31">
        <f t="shared" si="23"/>
        <v>52.704020889697176</v>
      </c>
      <c r="F91" s="66">
        <f t="shared" si="23"/>
        <v>74.37589220567972</v>
      </c>
      <c r="G91" s="67">
        <f t="shared" si="23"/>
        <v>52.03951450161604</v>
      </c>
      <c r="H91" s="67">
        <f t="shared" si="23"/>
        <v>46.35906566313853</v>
      </c>
      <c r="I91" s="67"/>
      <c r="J91" s="67" t="s">
        <v>17</v>
      </c>
      <c r="K91" s="67">
        <f>K90/K$6</f>
        <v>45.16707740725656</v>
      </c>
      <c r="L91" s="66">
        <f>L90/L$6</f>
        <v>55.438402463087286</v>
      </c>
      <c r="M91" s="67">
        <f>M90/M$6</f>
        <v>37.04341562259175</v>
      </c>
      <c r="N91" s="67">
        <f>N90/N$6</f>
        <v>48.10066869318928</v>
      </c>
      <c r="O91" s="68">
        <f>O90/O$6</f>
        <v>2.427587777690678</v>
      </c>
    </row>
    <row r="92" spans="2:15" ht="11.25">
      <c r="B92" s="39" t="s">
        <v>31</v>
      </c>
      <c r="C92" s="40">
        <f>SUM(D92:E92)</f>
        <v>1.0000000000000002</v>
      </c>
      <c r="D92" s="41">
        <f>SUM(F92:K92)</f>
        <v>0.5415256172367324</v>
      </c>
      <c r="E92" s="42">
        <f>SUM(L92:O92)</f>
        <v>0.45847438276326774</v>
      </c>
      <c r="F92" s="60">
        <v>0.018807901941223906</v>
      </c>
      <c r="G92" s="61">
        <v>0.30234525367253506</v>
      </c>
      <c r="H92" s="61">
        <v>0.08977188294631387</v>
      </c>
      <c r="I92" s="61">
        <v>0</v>
      </c>
      <c r="J92" s="61">
        <v>0</v>
      </c>
      <c r="K92" s="62">
        <v>0.13060057867665953</v>
      </c>
      <c r="L92" s="60">
        <v>0.3869723255526396</v>
      </c>
      <c r="M92" s="61">
        <v>0.044525106874988646</v>
      </c>
      <c r="N92" s="61">
        <v>0.022922113240500537</v>
      </c>
      <c r="O92" s="62">
        <v>0.0040548370951389405</v>
      </c>
    </row>
    <row r="93" spans="2:15" ht="11.25">
      <c r="B93" s="24" t="s">
        <v>24</v>
      </c>
      <c r="C93" s="25">
        <f>SUM(D93:E93)</f>
        <v>2469105607.5371146</v>
      </c>
      <c r="D93" s="26">
        <f>SUM(F93:K93)</f>
        <v>1326006683.8494105</v>
      </c>
      <c r="E93" s="27">
        <f>SUM(L93:O93)</f>
        <v>1143098923.687704</v>
      </c>
      <c r="F93" s="63">
        <v>68205872.44256358</v>
      </c>
      <c r="G93" s="64">
        <v>759114808.9348012</v>
      </c>
      <c r="H93" s="64">
        <v>200488247.5234916</v>
      </c>
      <c r="I93" s="64">
        <v>0</v>
      </c>
      <c r="J93" s="64">
        <v>-1147499.6851118351</v>
      </c>
      <c r="K93" s="64">
        <v>299345254.63366616</v>
      </c>
      <c r="L93" s="63">
        <v>1003065837.0269793</v>
      </c>
      <c r="M93" s="64">
        <v>83215422.36047815</v>
      </c>
      <c r="N93" s="64">
        <v>56388751.09800939</v>
      </c>
      <c r="O93" s="65">
        <v>428913.2022374723</v>
      </c>
    </row>
    <row r="94" spans="2:15" ht="11.25">
      <c r="B94" s="28" t="s">
        <v>25</v>
      </c>
      <c r="C94" s="29">
        <f aca="true" t="shared" si="24" ref="C94:H94">C93/C$6</f>
        <v>51.2953789828327</v>
      </c>
      <c r="D94" s="30">
        <f t="shared" si="24"/>
        <v>50.28604800795788</v>
      </c>
      <c r="E94" s="31">
        <f t="shared" si="24"/>
        <v>52.51818538790375</v>
      </c>
      <c r="F94" s="66">
        <f t="shared" si="24"/>
        <v>74.52102095904256</v>
      </c>
      <c r="G94" s="67">
        <f t="shared" si="24"/>
        <v>52.064159584528745</v>
      </c>
      <c r="H94" s="67">
        <f t="shared" si="24"/>
        <v>46.36743300439575</v>
      </c>
      <c r="I94" s="67"/>
      <c r="J94" s="67" t="s">
        <v>17</v>
      </c>
      <c r="K94" s="67">
        <f>K93/K$6</f>
        <v>45.703343843747795</v>
      </c>
      <c r="L94" s="66">
        <f>L93/L$6</f>
        <v>55.12434422994323</v>
      </c>
      <c r="M94" s="67">
        <f>M93/M$6</f>
        <v>37.49368040971664</v>
      </c>
      <c r="N94" s="67">
        <f>N93/N$6</f>
        <v>48.712728902176096</v>
      </c>
      <c r="O94" s="68">
        <f>O93/O$6</f>
        <v>2.2301827260400384</v>
      </c>
    </row>
    <row r="95" spans="2:15" ht="11.25">
      <c r="B95" s="39" t="s">
        <v>32</v>
      </c>
      <c r="C95" s="40">
        <f>SUM(D95:E95)</f>
        <v>1.0000000000000002</v>
      </c>
      <c r="D95" s="41">
        <f>SUM(F95:K95)</f>
        <v>0.5446721154686253</v>
      </c>
      <c r="E95" s="42">
        <f>SUM(L95:O95)</f>
        <v>0.4553278845313749</v>
      </c>
      <c r="F95" s="60">
        <v>0.018911127405536972</v>
      </c>
      <c r="G95" s="61">
        <v>0.3026253835706196</v>
      </c>
      <c r="H95" s="61">
        <v>0.0898002220756273</v>
      </c>
      <c r="I95" s="61">
        <v>0</v>
      </c>
      <c r="J95" s="61">
        <v>0</v>
      </c>
      <c r="K95" s="62">
        <v>0.13333538241684137</v>
      </c>
      <c r="L95" s="60">
        <v>0.3825004289615182</v>
      </c>
      <c r="M95" s="61">
        <v>0.045316980295741494</v>
      </c>
      <c r="N95" s="61">
        <v>0.023485323246328845</v>
      </c>
      <c r="O95" s="62">
        <v>0.0040251520277863675</v>
      </c>
    </row>
    <row r="96" spans="2:15" ht="11.25">
      <c r="B96" s="24" t="s">
        <v>24</v>
      </c>
      <c r="C96" s="25">
        <f>SUM(D96:E96)</f>
        <v>2469101506.731241</v>
      </c>
      <c r="D96" s="26">
        <f>SUM(F96:K96)</f>
        <v>1330047435.9324617</v>
      </c>
      <c r="E96" s="27">
        <f>SUM(L96:O96)</f>
        <v>1139054070.7987795</v>
      </c>
      <c r="F96" s="63">
        <v>68338702.54104432</v>
      </c>
      <c r="G96" s="64">
        <v>759474151.9468502</v>
      </c>
      <c r="H96" s="64">
        <v>200524429.95264468</v>
      </c>
      <c r="I96" s="64">
        <v>0</v>
      </c>
      <c r="J96" s="64">
        <v>-1147499.6851118354</v>
      </c>
      <c r="K96" s="64">
        <v>302857651.17703426</v>
      </c>
      <c r="L96" s="63">
        <v>997351614.6738758</v>
      </c>
      <c r="M96" s="64">
        <v>84214453.2539835</v>
      </c>
      <c r="N96" s="64">
        <v>57097054.47846598</v>
      </c>
      <c r="O96" s="65">
        <v>390948.39245405456</v>
      </c>
    </row>
    <row r="97" spans="2:15" ht="11.25">
      <c r="B97" s="28" t="s">
        <v>25</v>
      </c>
      <c r="C97" s="29">
        <f aca="true" t="shared" si="25" ref="C97:H97">C96/C$6</f>
        <v>51.29529378907235</v>
      </c>
      <c r="D97" s="30">
        <f t="shared" si="25"/>
        <v>50.439285133917686</v>
      </c>
      <c r="E97" s="31">
        <f t="shared" si="25"/>
        <v>52.33234991077633</v>
      </c>
      <c r="F97" s="66">
        <f t="shared" si="25"/>
        <v>74.66614973165977</v>
      </c>
      <c r="G97" s="67">
        <f t="shared" si="25"/>
        <v>52.088805253016176</v>
      </c>
      <c r="H97" s="67">
        <f t="shared" si="25"/>
        <v>46.375801007909246</v>
      </c>
      <c r="I97" s="67"/>
      <c r="J97" s="67" t="s">
        <v>17</v>
      </c>
      <c r="K97" s="67">
        <f>K96/K$6</f>
        <v>46.239608456105174</v>
      </c>
      <c r="L97" s="66">
        <f>L96/L$6</f>
        <v>54.810314234731216</v>
      </c>
      <c r="M97" s="67">
        <f>M96/M$6</f>
        <v>37.94380544637466</v>
      </c>
      <c r="N97" s="67">
        <f>N96/N$6</f>
        <v>49.32461318549186</v>
      </c>
      <c r="O97" s="68">
        <f>O96/O$6</f>
        <v>2.032780401899182</v>
      </c>
    </row>
    <row r="98" spans="2:15" ht="11.25">
      <c r="B98" s="39" t="s">
        <v>33</v>
      </c>
      <c r="C98" s="40">
        <f>SUM(D98:E98)</f>
        <v>1</v>
      </c>
      <c r="D98" s="41">
        <f>SUM(F98:K98)</f>
        <v>0.547818613700518</v>
      </c>
      <c r="E98" s="42">
        <f>SUM(L98:O98)</f>
        <v>0.45218138629948207</v>
      </c>
      <c r="F98" s="60">
        <v>0.019014352869850037</v>
      </c>
      <c r="G98" s="61">
        <v>0.30290551346870404</v>
      </c>
      <c r="H98" s="61">
        <v>0.08982856120494072</v>
      </c>
      <c r="I98" s="61">
        <v>0</v>
      </c>
      <c r="J98" s="61">
        <v>0</v>
      </c>
      <c r="K98" s="62">
        <v>0.1360701861570232</v>
      </c>
      <c r="L98" s="60">
        <v>0.37802853237039674</v>
      </c>
      <c r="M98" s="61">
        <v>0.04610885371649434</v>
      </c>
      <c r="N98" s="61">
        <v>0.024048533252157157</v>
      </c>
      <c r="O98" s="62">
        <v>0.003995466960433794</v>
      </c>
    </row>
    <row r="99" spans="2:15" ht="11.25">
      <c r="B99" s="24" t="s">
        <v>24</v>
      </c>
      <c r="C99" s="25">
        <f>SUM(D99:E99)</f>
        <v>2469097405.9335375</v>
      </c>
      <c r="D99" s="26">
        <f>SUM(F99:K99)</f>
        <v>1334088187.4868577</v>
      </c>
      <c r="E99" s="27">
        <f>SUM(L99:O99)</f>
        <v>1135009218.4466798</v>
      </c>
      <c r="F99" s="63">
        <v>68471532.65654239</v>
      </c>
      <c r="G99" s="64">
        <v>759833503.3488822</v>
      </c>
      <c r="H99" s="64">
        <v>200560615.19591227</v>
      </c>
      <c r="I99" s="64">
        <v>0</v>
      </c>
      <c r="J99" s="64">
        <v>-1147499.6851118351</v>
      </c>
      <c r="K99" s="64">
        <v>306370035.9706327</v>
      </c>
      <c r="L99" s="63">
        <v>991637916.8604057</v>
      </c>
      <c r="M99" s="64">
        <v>85213167.50595501</v>
      </c>
      <c r="N99" s="64">
        <v>57805149.96213796</v>
      </c>
      <c r="O99" s="65">
        <v>352984.1181811915</v>
      </c>
    </row>
    <row r="100" spans="2:15" ht="11.25">
      <c r="B100" s="28" t="s">
        <v>25</v>
      </c>
      <c r="C100" s="29">
        <f aca="true" t="shared" si="26" ref="C100:H100">C99/C$6</f>
        <v>51.295208595481725</v>
      </c>
      <c r="D100" s="30">
        <f t="shared" si="26"/>
        <v>50.59252223982933</v>
      </c>
      <c r="E100" s="31">
        <f t="shared" si="26"/>
        <v>52.14651445831264</v>
      </c>
      <c r="F100" s="66">
        <f t="shared" si="26"/>
        <v>74.81127852286993</v>
      </c>
      <c r="G100" s="67">
        <f t="shared" si="26"/>
        <v>52.11345149693357</v>
      </c>
      <c r="H100" s="67">
        <f t="shared" si="26"/>
        <v>46.38416966225025</v>
      </c>
      <c r="I100" s="67"/>
      <c r="J100" s="67" t="s">
        <v>17</v>
      </c>
      <c r="K100" s="67">
        <f>K99/K$6</f>
        <v>46.775871274534786</v>
      </c>
      <c r="L100" s="66">
        <f>L99/L$6</f>
        <v>54.49631306604509</v>
      </c>
      <c r="M100" s="67">
        <f>M99/M$6</f>
        <v>38.39378781649159</v>
      </c>
      <c r="N100" s="67">
        <f>N99/N$6</f>
        <v>49.93631787235424</v>
      </c>
      <c r="O100" s="68">
        <f>O99/O$6</f>
        <v>1.8353808622060477</v>
      </c>
    </row>
    <row r="101" ht="11.25">
      <c r="B101" s="45"/>
    </row>
    <row r="102" spans="2:15" ht="11.25">
      <c r="B102" s="3" t="s">
        <v>36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2:15" ht="11.25">
      <c r="B103" s="46" t="s">
        <v>3</v>
      </c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</row>
    <row r="104" spans="2:15" ht="11.25">
      <c r="B104" s="8" t="s">
        <v>22</v>
      </c>
      <c r="C104" s="8" t="s">
        <v>7</v>
      </c>
      <c r="D104" s="9" t="s">
        <v>18</v>
      </c>
      <c r="E104" s="10" t="s">
        <v>19</v>
      </c>
      <c r="F104" s="9" t="s">
        <v>8</v>
      </c>
      <c r="G104" s="11" t="s">
        <v>9</v>
      </c>
      <c r="H104" s="11" t="s">
        <v>10</v>
      </c>
      <c r="I104" s="11"/>
      <c r="J104" s="11" t="s">
        <v>12</v>
      </c>
      <c r="K104" s="10" t="s">
        <v>13</v>
      </c>
      <c r="L104" s="9" t="s">
        <v>14</v>
      </c>
      <c r="M104" s="11" t="s">
        <v>11</v>
      </c>
      <c r="N104" s="11" t="s">
        <v>13</v>
      </c>
      <c r="O104" s="10" t="s">
        <v>15</v>
      </c>
    </row>
    <row r="105" spans="2:15" ht="11.25">
      <c r="B105" s="20" t="s">
        <v>23</v>
      </c>
      <c r="C105" s="21">
        <f>SUM(D105:E105)</f>
        <v>1</v>
      </c>
      <c r="D105" s="22">
        <f>SUM(F105:K105)</f>
        <v>0.5266819245008227</v>
      </c>
      <c r="E105" s="23">
        <f>SUM(L105:O105)</f>
        <v>0.4733180754991772</v>
      </c>
      <c r="F105" s="60">
        <v>0.01871358096776034</v>
      </c>
      <c r="G105" s="61">
        <v>0.3031861622290079</v>
      </c>
      <c r="H105" s="61">
        <v>0.09199650903884216</v>
      </c>
      <c r="I105" s="61">
        <v>0</v>
      </c>
      <c r="J105" s="61">
        <v>0</v>
      </c>
      <c r="K105" s="61">
        <v>0.11278567226521237</v>
      </c>
      <c r="L105" s="60">
        <v>0.4113705172841261</v>
      </c>
      <c r="M105" s="61">
        <v>0.038611596288548954</v>
      </c>
      <c r="N105" s="61">
        <v>0.01913093351244726</v>
      </c>
      <c r="O105" s="62">
        <v>0.004205028414054925</v>
      </c>
    </row>
    <row r="106" spans="2:16" ht="11.25">
      <c r="B106" s="24" t="s">
        <v>24</v>
      </c>
      <c r="C106" s="25">
        <f>SUM(D106:E106)</f>
        <v>2469126769.2989664</v>
      </c>
      <c r="D106" s="26">
        <f>SUM(F106:K106)</f>
        <v>1306952775.067586</v>
      </c>
      <c r="E106" s="27">
        <f>SUM(L106:O106)</f>
        <v>1162173994.2313802</v>
      </c>
      <c r="F106" s="63">
        <v>68084721.27907878</v>
      </c>
      <c r="G106" s="64">
        <v>760200612.8085256</v>
      </c>
      <c r="H106" s="64">
        <v>203350889.0378815</v>
      </c>
      <c r="I106" s="64">
        <v>0</v>
      </c>
      <c r="J106" s="64">
        <v>-1147499.6851118351</v>
      </c>
      <c r="K106" s="64">
        <v>276464051.62721217</v>
      </c>
      <c r="L106" s="63">
        <v>1034210737.8973528</v>
      </c>
      <c r="M106" s="64">
        <v>75731691.02610163</v>
      </c>
      <c r="N106" s="64">
        <v>51610751.81761736</v>
      </c>
      <c r="O106" s="65">
        <v>620813.490308181</v>
      </c>
      <c r="P106" s="7"/>
    </row>
    <row r="107" spans="2:16" ht="11.25">
      <c r="B107" s="28" t="s">
        <v>25</v>
      </c>
      <c r="C107" s="29">
        <f aca="true" t="shared" si="27" ref="C107:H107">C106/C$6</f>
        <v>51.29581861594958</v>
      </c>
      <c r="D107" s="30">
        <f t="shared" si="27"/>
        <v>49.563468111934604</v>
      </c>
      <c r="E107" s="31">
        <f t="shared" si="27"/>
        <v>53.39456456239225</v>
      </c>
      <c r="F107" s="66">
        <f t="shared" si="27"/>
        <v>74.38865246832549</v>
      </c>
      <c r="G107" s="67">
        <f t="shared" si="27"/>
        <v>52.13862982999584</v>
      </c>
      <c r="H107" s="67">
        <f t="shared" si="27"/>
        <v>47.0294834750525</v>
      </c>
      <c r="I107" s="67"/>
      <c r="J107" s="67" t="s">
        <v>17</v>
      </c>
      <c r="K107" s="67">
        <f>K106/K$6</f>
        <v>42.20989448260014</v>
      </c>
      <c r="L107" s="66">
        <f>L106/L$6</f>
        <v>56.835938995920436</v>
      </c>
      <c r="M107" s="67">
        <f>M106/M$6</f>
        <v>34.121797855208825</v>
      </c>
      <c r="N107" s="67">
        <f>N106/N$6</f>
        <v>44.58514353969861</v>
      </c>
      <c r="O107" s="68">
        <f>O106/O$6</f>
        <v>3.2279899871474975</v>
      </c>
      <c r="P107" s="7"/>
    </row>
    <row r="108" spans="2:16" ht="11.25">
      <c r="B108" s="20" t="s">
        <v>26</v>
      </c>
      <c r="C108" s="21">
        <f>SUM(D108:E108)</f>
        <v>1</v>
      </c>
      <c r="D108" s="22">
        <f>SUM(F108:K108)</f>
        <v>0.5293240106507847</v>
      </c>
      <c r="E108" s="23">
        <f>SUM(L108:O108)</f>
        <v>0.47067598934921534</v>
      </c>
      <c r="F108" s="60">
        <v>0.018751177455521552</v>
      </c>
      <c r="G108" s="61">
        <v>0.30315108113396994</v>
      </c>
      <c r="H108" s="61">
        <v>0.09172551555960448</v>
      </c>
      <c r="I108" s="61">
        <v>0</v>
      </c>
      <c r="J108" s="61">
        <v>0</v>
      </c>
      <c r="K108" s="62">
        <v>0.11569623650168873</v>
      </c>
      <c r="L108" s="60">
        <v>0.40720276916990994</v>
      </c>
      <c r="M108" s="61">
        <v>0.03954875346704213</v>
      </c>
      <c r="N108" s="61">
        <v>0.019745633479911</v>
      </c>
      <c r="O108" s="62">
        <v>0.004178833232352284</v>
      </c>
      <c r="P108" s="7"/>
    </row>
    <row r="109" spans="2:16" ht="11.25">
      <c r="B109" s="24" t="s">
        <v>24</v>
      </c>
      <c r="C109" s="25">
        <f>SUM(D109:E109)</f>
        <v>2469123098.848238</v>
      </c>
      <c r="D109" s="26">
        <f>SUM(F109:K109)</f>
        <v>1310344702.9821777</v>
      </c>
      <c r="E109" s="27">
        <f>SUM(L109:O109)</f>
        <v>1158778395.8660605</v>
      </c>
      <c r="F109" s="63">
        <v>68133071.74791814</v>
      </c>
      <c r="G109" s="64">
        <v>760154697.2187074</v>
      </c>
      <c r="H109" s="64">
        <v>203002092.0056578</v>
      </c>
      <c r="I109" s="64">
        <v>0</v>
      </c>
      <c r="J109" s="64">
        <v>-1147499.6851118351</v>
      </c>
      <c r="K109" s="64">
        <v>280202341.6950062</v>
      </c>
      <c r="L109" s="63">
        <v>1028887598.5526829</v>
      </c>
      <c r="M109" s="64">
        <v>76917821.23002695</v>
      </c>
      <c r="N109" s="64">
        <v>52385643.49686843</v>
      </c>
      <c r="O109" s="65">
        <v>587332.5864822717</v>
      </c>
      <c r="P109" s="7"/>
    </row>
    <row r="110" spans="2:16" ht="11.25">
      <c r="B110" s="28" t="s">
        <v>25</v>
      </c>
      <c r="C110" s="29">
        <f aca="true" t="shared" si="28" ref="C110:H110">C109/C$6</f>
        <v>51.295742362766816</v>
      </c>
      <c r="D110" s="30">
        <f t="shared" si="28"/>
        <v>49.6920999295794</v>
      </c>
      <c r="E110" s="31">
        <f t="shared" si="28"/>
        <v>53.23855823541801</v>
      </c>
      <c r="F110" s="66">
        <f t="shared" si="28"/>
        <v>74.44147968353033</v>
      </c>
      <c r="G110" s="67">
        <f t="shared" si="28"/>
        <v>52.135480692912004</v>
      </c>
      <c r="H110" s="67">
        <f t="shared" si="28"/>
        <v>46.948816287705924</v>
      </c>
      <c r="I110" s="67"/>
      <c r="J110" s="67" t="s">
        <v>17</v>
      </c>
      <c r="K110" s="67">
        <f>K109/K$6</f>
        <v>42.780647997851766</v>
      </c>
      <c r="L110" s="66">
        <f>L109/L$6</f>
        <v>56.543401303191054</v>
      </c>
      <c r="M110" s="67">
        <f>M109/M$6</f>
        <v>34.65622267129207</v>
      </c>
      <c r="N110" s="67">
        <f>N109/N$6</f>
        <v>45.25455166747043</v>
      </c>
      <c r="O110" s="68">
        <f>O109/O$6</f>
        <v>3.0539022393812028</v>
      </c>
      <c r="P110" s="7"/>
    </row>
    <row r="111" spans="2:15" ht="11.25">
      <c r="B111" s="48" t="s">
        <v>27</v>
      </c>
      <c r="C111" s="21">
        <f>SUM(D111:E111)</f>
        <v>1</v>
      </c>
      <c r="D111" s="22">
        <f>SUM(F111:K111)</f>
        <v>0.5319660968007466</v>
      </c>
      <c r="E111" s="23">
        <f>SUM(L111:O111)</f>
        <v>0.4680339031992535</v>
      </c>
      <c r="F111" s="60">
        <v>0.018788773943282766</v>
      </c>
      <c r="G111" s="61">
        <v>0.3031160000389319</v>
      </c>
      <c r="H111" s="61">
        <v>0.09145452208036679</v>
      </c>
      <c r="I111" s="61">
        <v>0</v>
      </c>
      <c r="J111" s="61">
        <v>0</v>
      </c>
      <c r="K111" s="62">
        <v>0.11860680073816508</v>
      </c>
      <c r="L111" s="60">
        <v>0.4030350210556938</v>
      </c>
      <c r="M111" s="61">
        <v>0.0404859106455353</v>
      </c>
      <c r="N111" s="61">
        <v>0.020360333447374736</v>
      </c>
      <c r="O111" s="62">
        <v>0.004152638050649643</v>
      </c>
    </row>
    <row r="112" spans="2:15" ht="11.25">
      <c r="B112" s="24" t="s">
        <v>24</v>
      </c>
      <c r="C112" s="25">
        <f>SUM(D112:E112)</f>
        <v>2469119428.406351</v>
      </c>
      <c r="D112" s="26">
        <f>SUM(F112:K112)</f>
        <v>1313736630.5077658</v>
      </c>
      <c r="E112" s="27">
        <f>SUM(L112:O112)</f>
        <v>1155382797.8985853</v>
      </c>
      <c r="F112" s="63">
        <v>68181422.4974249</v>
      </c>
      <c r="G112" s="64">
        <v>760108789.54561</v>
      </c>
      <c r="H112" s="64">
        <v>202653298.73891428</v>
      </c>
      <c r="I112" s="64">
        <v>0</v>
      </c>
      <c r="J112" s="64">
        <v>-1147499.6851118351</v>
      </c>
      <c r="K112" s="64">
        <v>283940619.41092867</v>
      </c>
      <c r="L112" s="63">
        <v>1023564883.4197723</v>
      </c>
      <c r="M112" s="64">
        <v>78103690.39639728</v>
      </c>
      <c r="N112" s="64">
        <v>53160371.78355934</v>
      </c>
      <c r="O112" s="65">
        <v>553852.2988565684</v>
      </c>
    </row>
    <row r="113" spans="2:15" ht="11.25">
      <c r="B113" s="28" t="s">
        <v>25</v>
      </c>
      <c r="C113" s="29">
        <f aca="true" t="shared" si="29" ref="C113:H113">C112/C$6</f>
        <v>51.29566610976773</v>
      </c>
      <c r="D113" s="30">
        <f t="shared" si="29"/>
        <v>49.820731732472034</v>
      </c>
      <c r="E113" s="31">
        <f t="shared" si="29"/>
        <v>53.08255192672222</v>
      </c>
      <c r="F113" s="66">
        <f t="shared" si="29"/>
        <v>74.49430720538943</v>
      </c>
      <c r="G113" s="67">
        <f t="shared" si="29"/>
        <v>52.13233209879927</v>
      </c>
      <c r="H113" s="67">
        <f t="shared" si="29"/>
        <v>46.86814997121164</v>
      </c>
      <c r="I113" s="67"/>
      <c r="J113" s="67" t="s">
        <v>17</v>
      </c>
      <c r="K113" s="67">
        <f>K112/K$6</f>
        <v>43.3513996272481</v>
      </c>
      <c r="L113" s="66">
        <f>L112/L$6</f>
        <v>56.250886923383106</v>
      </c>
      <c r="M113" s="67">
        <f>M112/M$6</f>
        <v>35.19052987385628</v>
      </c>
      <c r="N113" s="67">
        <f>N112/N$6</f>
        <v>45.9238186447941</v>
      </c>
      <c r="O113" s="68">
        <f>O112/O$6</f>
        <v>2.879817695617602</v>
      </c>
    </row>
    <row r="114" spans="2:15" ht="11.25">
      <c r="B114" s="39" t="s">
        <v>28</v>
      </c>
      <c r="C114" s="40">
        <f>SUM(D114:E114)</f>
        <v>1</v>
      </c>
      <c r="D114" s="41">
        <f>SUM(F114:K114)</f>
        <v>0.5346081829507086</v>
      </c>
      <c r="E114" s="42">
        <f>SUM(L114:O114)</f>
        <v>0.46539181704929156</v>
      </c>
      <c r="F114" s="60">
        <v>0.018826370431043977</v>
      </c>
      <c r="G114" s="61">
        <v>0.303080918943894</v>
      </c>
      <c r="H114" s="61">
        <v>0.09118352860112912</v>
      </c>
      <c r="I114" s="61">
        <v>0</v>
      </c>
      <c r="J114" s="61">
        <v>0</v>
      </c>
      <c r="K114" s="62">
        <v>0.12151736497464144</v>
      </c>
      <c r="L114" s="60">
        <v>0.3988672729414776</v>
      </c>
      <c r="M114" s="61">
        <v>0.04142306782402848</v>
      </c>
      <c r="N114" s="61">
        <v>0.020975033414838473</v>
      </c>
      <c r="O114" s="62">
        <v>0.004126442868947</v>
      </c>
    </row>
    <row r="115" spans="2:15" ht="11.25">
      <c r="B115" s="24" t="s">
        <v>24</v>
      </c>
      <c r="C115" s="25">
        <f>SUM(D115:E115)</f>
        <v>2469115757.973173</v>
      </c>
      <c r="D115" s="26">
        <f>SUM(F115:K115)</f>
        <v>1317128557.6442518</v>
      </c>
      <c r="E115" s="27">
        <f>SUM(L115:O115)</f>
        <v>1151987200.3289216</v>
      </c>
      <c r="F115" s="63">
        <v>68229773.52335492</v>
      </c>
      <c r="G115" s="64">
        <v>760062889.6719536</v>
      </c>
      <c r="H115" s="64">
        <v>202304509.18243352</v>
      </c>
      <c r="I115" s="64">
        <v>0</v>
      </c>
      <c r="J115" s="64">
        <v>-1147499.6851118351</v>
      </c>
      <c r="K115" s="64">
        <v>287678884.9516219</v>
      </c>
      <c r="L115" s="63">
        <v>1018242599.7127014</v>
      </c>
      <c r="M115" s="64">
        <v>79289294.08181202</v>
      </c>
      <c r="N115" s="64">
        <v>53934933.896482155</v>
      </c>
      <c r="O115" s="65">
        <v>520372.6379257912</v>
      </c>
    </row>
    <row r="116" spans="2:15" ht="11.25">
      <c r="B116" s="28" t="s">
        <v>25</v>
      </c>
      <c r="C116" s="29">
        <f aca="true" t="shared" si="30" ref="C116:H116">C115/C$6</f>
        <v>51.295589856949576</v>
      </c>
      <c r="D116" s="30">
        <f t="shared" si="30"/>
        <v>49.949363520608784</v>
      </c>
      <c r="E116" s="31">
        <f t="shared" si="30"/>
        <v>52.92654563630335</v>
      </c>
      <c r="F116" s="66">
        <f t="shared" si="30"/>
        <v>74.54713502926569</v>
      </c>
      <c r="G116" s="67">
        <f t="shared" si="30"/>
        <v>52.12918403961398</v>
      </c>
      <c r="H116" s="67">
        <f t="shared" si="30"/>
        <v>46.787484512799374</v>
      </c>
      <c r="I116" s="67"/>
      <c r="J116" s="67" t="s">
        <v>17</v>
      </c>
      <c r="K116" s="67">
        <f>K115/K$6</f>
        <v>43.92214939775848</v>
      </c>
      <c r="L116" s="66">
        <f>L115/L$6</f>
        <v>55.95839625295257</v>
      </c>
      <c r="M116" s="67">
        <f>M115/M$6</f>
        <v>35.724717460875425</v>
      </c>
      <c r="N116" s="67">
        <f>N115/N$6</f>
        <v>46.59294206905873</v>
      </c>
      <c r="O116" s="68">
        <f>O115/O$6</f>
        <v>2.7057364104251787</v>
      </c>
    </row>
    <row r="117" spans="2:15" ht="11.25">
      <c r="B117" s="39" t="s">
        <v>29</v>
      </c>
      <c r="C117" s="40">
        <f>SUM(D117:E117)</f>
        <v>1</v>
      </c>
      <c r="D117" s="41">
        <f>SUM(F117:K117)</f>
        <v>0.5372502691006704</v>
      </c>
      <c r="E117" s="42">
        <f>SUM(L117:O117)</f>
        <v>0.4627497308993297</v>
      </c>
      <c r="F117" s="60">
        <v>0.018863966918805188</v>
      </c>
      <c r="G117" s="61">
        <v>0.30304583784885597</v>
      </c>
      <c r="H117" s="61">
        <v>0.09091253512189143</v>
      </c>
      <c r="I117" s="61">
        <v>0</v>
      </c>
      <c r="J117" s="61">
        <v>0</v>
      </c>
      <c r="K117" s="62">
        <v>0.12442792921111778</v>
      </c>
      <c r="L117" s="60">
        <v>0.39469952482726145</v>
      </c>
      <c r="M117" s="61">
        <v>0.04236022500252165</v>
      </c>
      <c r="N117" s="61">
        <v>0.02158973338230221</v>
      </c>
      <c r="O117" s="62">
        <v>0.00410024768724436</v>
      </c>
    </row>
    <row r="118" spans="2:15" ht="11.25">
      <c r="B118" s="24" t="s">
        <v>24</v>
      </c>
      <c r="C118" s="25">
        <f>SUM(D118:E118)</f>
        <v>2469112087.5485773</v>
      </c>
      <c r="D118" s="26">
        <f>SUM(F118:K118)</f>
        <v>1320520484.39154</v>
      </c>
      <c r="E118" s="27">
        <f>SUM(L118:O118)</f>
        <v>1148591603.1570375</v>
      </c>
      <c r="F118" s="63">
        <v>68278124.82154758</v>
      </c>
      <c r="G118" s="64">
        <v>760016997.4827662</v>
      </c>
      <c r="H118" s="64">
        <v>201955723.2820841</v>
      </c>
      <c r="I118" s="64">
        <v>0</v>
      </c>
      <c r="J118" s="64">
        <v>-1147499.6851118351</v>
      </c>
      <c r="K118" s="64">
        <v>291417138.4902539</v>
      </c>
      <c r="L118" s="63">
        <v>1012920754.8103106</v>
      </c>
      <c r="M118" s="64">
        <v>80474627.7413912</v>
      </c>
      <c r="N118" s="64">
        <v>54709326.990911305</v>
      </c>
      <c r="O118" s="65">
        <v>486893.61442435614</v>
      </c>
    </row>
    <row r="119" spans="2:15" ht="11.25">
      <c r="B119" s="28" t="s">
        <v>25</v>
      </c>
      <c r="C119" s="29">
        <f aca="true" t="shared" si="31" ref="C119:H119">C118/C$6</f>
        <v>51.29551360430972</v>
      </c>
      <c r="D119" s="30">
        <f t="shared" si="31"/>
        <v>50.077995293986014</v>
      </c>
      <c r="E119" s="31">
        <f t="shared" si="31"/>
        <v>52.77053936415996</v>
      </c>
      <c r="F119" s="66">
        <f t="shared" si="31"/>
        <v>74.59996315061325</v>
      </c>
      <c r="G119" s="67">
        <f t="shared" si="31"/>
        <v>52.12603650747074</v>
      </c>
      <c r="H119" s="67">
        <f t="shared" si="31"/>
        <v>46.70681989995001</v>
      </c>
      <c r="I119" s="67"/>
      <c r="J119" s="67" t="s">
        <v>17</v>
      </c>
      <c r="K119" s="67">
        <f>K118/K$6</f>
        <v>44.49289733582181</v>
      </c>
      <c r="L119" s="66">
        <f>L118/L$6</f>
        <v>55.665929697409936</v>
      </c>
      <c r="M119" s="67">
        <f>M118/M$6</f>
        <v>36.25878338460074</v>
      </c>
      <c r="N119" s="67">
        <f>N118/N$6</f>
        <v>47.261919482782226</v>
      </c>
      <c r="O119" s="68">
        <f>O118/O$6</f>
        <v>2.5316584396187443</v>
      </c>
    </row>
    <row r="120" spans="2:15" ht="11.25">
      <c r="B120" s="39" t="s">
        <v>30</v>
      </c>
      <c r="C120" s="40">
        <f>SUM(D120:E120)</f>
        <v>1</v>
      </c>
      <c r="D120" s="41">
        <f>SUM(F120:K120)</f>
        <v>0.5398923552506323</v>
      </c>
      <c r="E120" s="42">
        <f>SUM(L120:O120)</f>
        <v>0.4601076447493678</v>
      </c>
      <c r="F120" s="60">
        <v>0.018901563406566402</v>
      </c>
      <c r="G120" s="61">
        <v>0.30301075675381794</v>
      </c>
      <c r="H120" s="61">
        <v>0.09064154164265376</v>
      </c>
      <c r="I120" s="61">
        <v>0</v>
      </c>
      <c r="J120" s="61">
        <v>0</v>
      </c>
      <c r="K120" s="62">
        <v>0.12733849344759415</v>
      </c>
      <c r="L120" s="60">
        <v>0.3905317767130453</v>
      </c>
      <c r="M120" s="61">
        <v>0.043297382181014823</v>
      </c>
      <c r="N120" s="61">
        <v>0.022204433349765944</v>
      </c>
      <c r="O120" s="62">
        <v>0.004074052505541718</v>
      </c>
    </row>
    <row r="121" spans="2:15" ht="11.25">
      <c r="B121" s="24" t="s">
        <v>24</v>
      </c>
      <c r="C121" s="25">
        <f>SUM(D121:E121)</f>
        <v>2469108417.1324377</v>
      </c>
      <c r="D121" s="26">
        <f>SUM(F121:K121)</f>
        <v>1323912410.7495344</v>
      </c>
      <c r="E121" s="27">
        <f>SUM(L121:O121)</f>
        <v>1145196006.3829033</v>
      </c>
      <c r="F121" s="63">
        <v>68326476.38792375</v>
      </c>
      <c r="G121" s="64">
        <v>759971112.865325</v>
      </c>
      <c r="H121" s="64">
        <v>201606940.9847935</v>
      </c>
      <c r="I121" s="64">
        <v>0</v>
      </c>
      <c r="J121" s="64">
        <v>-1147499.6851118351</v>
      </c>
      <c r="K121" s="64">
        <v>295155380.196604</v>
      </c>
      <c r="L121" s="63">
        <v>1007599356.2609286</v>
      </c>
      <c r="M121" s="64">
        <v>81659686.72586203</v>
      </c>
      <c r="N121" s="64">
        <v>55483548.1567796</v>
      </c>
      <c r="O121" s="65">
        <v>453415.2393332406</v>
      </c>
    </row>
    <row r="122" spans="2:15" ht="11.25">
      <c r="B122" s="28" t="s">
        <v>25</v>
      </c>
      <c r="C122" s="29">
        <f aca="true" t="shared" si="32" ref="C122:H122">C121/C$6</f>
        <v>51.295437351845536</v>
      </c>
      <c r="D122" s="30">
        <f t="shared" si="32"/>
        <v>50.20662705260008</v>
      </c>
      <c r="E122" s="31">
        <f t="shared" si="32"/>
        <v>52.61453311029066</v>
      </c>
      <c r="F122" s="66">
        <f t="shared" si="32"/>
        <v>74.6527915649753</v>
      </c>
      <c r="G122" s="67">
        <f t="shared" si="32"/>
        <v>52.1228894946384</v>
      </c>
      <c r="H122" s="67">
        <f t="shared" si="32"/>
        <v>46.62615612038934</v>
      </c>
      <c r="I122" s="67"/>
      <c r="J122" s="67" t="s">
        <v>17</v>
      </c>
      <c r="K122" s="67">
        <f>K121/K$6</f>
        <v>45.06364346735959</v>
      </c>
      <c r="L122" s="66">
        <f>L121/L$6</f>
        <v>55.37348767158012</v>
      </c>
      <c r="M122" s="67">
        <f>M121/M$6</f>
        <v>36.79272555024809</v>
      </c>
      <c r="N122" s="67">
        <f>N121/N$6</f>
        <v>47.930748372035644</v>
      </c>
      <c r="O122" s="68">
        <f>O121/O$6</f>
        <v>2.357583840295133</v>
      </c>
    </row>
    <row r="123" spans="2:15" ht="11.25">
      <c r="B123" s="39" t="s">
        <v>31</v>
      </c>
      <c r="C123" s="40">
        <f>SUM(D123:E123)</f>
        <v>1</v>
      </c>
      <c r="D123" s="41">
        <f>SUM(F123:K123)</f>
        <v>0.5425344414005941</v>
      </c>
      <c r="E123" s="42">
        <f>SUM(L123:O123)</f>
        <v>0.45746555859940585</v>
      </c>
      <c r="F123" s="60">
        <v>0.018939159894327613</v>
      </c>
      <c r="G123" s="61">
        <v>0.30297567565878003</v>
      </c>
      <c r="H123" s="61">
        <v>0.09037054816341608</v>
      </c>
      <c r="I123" s="61">
        <v>0</v>
      </c>
      <c r="J123" s="61">
        <v>0</v>
      </c>
      <c r="K123" s="62">
        <v>0.1302490576840705</v>
      </c>
      <c r="L123" s="60">
        <v>0.3863640285988291</v>
      </c>
      <c r="M123" s="61">
        <v>0.044234539359507996</v>
      </c>
      <c r="N123" s="61">
        <v>0.022819133317229685</v>
      </c>
      <c r="O123" s="62">
        <v>0.004047857323839076</v>
      </c>
    </row>
    <row r="124" spans="2:15" ht="11.25">
      <c r="B124" s="24" t="s">
        <v>24</v>
      </c>
      <c r="C124" s="25">
        <f>SUM(D124:E124)</f>
        <v>2469104746.7246304</v>
      </c>
      <c r="D124" s="26">
        <f>SUM(F124:K124)</f>
        <v>1327304336.718145</v>
      </c>
      <c r="E124" s="27">
        <f>SUM(L124:O124)</f>
        <v>1141800410.0064855</v>
      </c>
      <c r="F124" s="63">
        <v>68374828.21848375</v>
      </c>
      <c r="G124" s="64">
        <v>759925235.7091049</v>
      </c>
      <c r="H124" s="64">
        <v>201258162.23852366</v>
      </c>
      <c r="I124" s="64">
        <v>0</v>
      </c>
      <c r="J124" s="64">
        <v>-1147499.6851118351</v>
      </c>
      <c r="K124" s="64">
        <v>298893610.2371443</v>
      </c>
      <c r="L124" s="63">
        <v>1002278411.7872629</v>
      </c>
      <c r="M124" s="64">
        <v>82844466.2785439</v>
      </c>
      <c r="N124" s="64">
        <v>56257594.41679155</v>
      </c>
      <c r="O124" s="65">
        <v>419937.52388708433</v>
      </c>
    </row>
    <row r="125" spans="2:15" ht="11.25">
      <c r="B125" s="28" t="s">
        <v>25</v>
      </c>
      <c r="C125" s="29">
        <f aca="true" t="shared" si="33" ref="C125:H125">C124/C$6</f>
        <v>51.29536109955445</v>
      </c>
      <c r="D125" s="30">
        <f t="shared" si="33"/>
        <v>50.33525879644758</v>
      </c>
      <c r="E125" s="31">
        <f t="shared" si="33"/>
        <v>52.458526874693916</v>
      </c>
      <c r="F125" s="66">
        <f t="shared" si="33"/>
        <v>74.70562026798184</v>
      </c>
      <c r="G125" s="67">
        <f t="shared" si="33"/>
        <v>52.119742993536576</v>
      </c>
      <c r="H125" s="67">
        <f t="shared" si="33"/>
        <v>46.54549316208237</v>
      </c>
      <c r="I125" s="67"/>
      <c r="J125" s="67" t="s">
        <v>17</v>
      </c>
      <c r="K125" s="67">
        <f>K124/K$6</f>
        <v>45.6343878177884</v>
      </c>
      <c r="L125" s="66">
        <f>L124/L$6</f>
        <v>55.081070599871126</v>
      </c>
      <c r="M125" s="67">
        <f>M124/M$6</f>
        <v>37.32654181463947</v>
      </c>
      <c r="N125" s="67">
        <f>N124/N$6</f>
        <v>48.5994261648133</v>
      </c>
      <c r="O125" s="68">
        <f>O124/O$6</f>
        <v>2.1835126708701256</v>
      </c>
    </row>
    <row r="126" spans="2:15" ht="11.25">
      <c r="B126" s="39" t="s">
        <v>32</v>
      </c>
      <c r="C126" s="40">
        <f>SUM(D126:E126)</f>
        <v>1</v>
      </c>
      <c r="D126" s="41">
        <f>SUM(F126:K126)</f>
        <v>0.5451765275505561</v>
      </c>
      <c r="E126" s="42">
        <f>SUM(L126:O126)</f>
        <v>0.45482347244944393</v>
      </c>
      <c r="F126" s="60">
        <v>0.018976756382088827</v>
      </c>
      <c r="G126" s="61">
        <v>0.302940594563742</v>
      </c>
      <c r="H126" s="61">
        <v>0.09009955468417839</v>
      </c>
      <c r="I126" s="61">
        <v>0</v>
      </c>
      <c r="J126" s="61">
        <v>0</v>
      </c>
      <c r="K126" s="62">
        <v>0.13315962192054684</v>
      </c>
      <c r="L126" s="60">
        <v>0.3821962804846129</v>
      </c>
      <c r="M126" s="61">
        <v>0.04517169653800117</v>
      </c>
      <c r="N126" s="61">
        <v>0.02343383328469342</v>
      </c>
      <c r="O126" s="62">
        <v>0.004021662142136435</v>
      </c>
    </row>
    <row r="127" spans="2:15" ht="11.25">
      <c r="B127" s="24" t="s">
        <v>24</v>
      </c>
      <c r="C127" s="25">
        <f>SUM(D127:E127)</f>
        <v>2469101076.325037</v>
      </c>
      <c r="D127" s="26">
        <f>SUM(F127:K127)</f>
        <v>1330696262.2972813</v>
      </c>
      <c r="E127" s="27">
        <f>SUM(L127:O127)</f>
        <v>1138404814.0277555</v>
      </c>
      <c r="F127" s="63">
        <v>68423180.30930544</v>
      </c>
      <c r="G127" s="64">
        <v>759879365.9057213</v>
      </c>
      <c r="H127" s="64">
        <v>200909386.99224496</v>
      </c>
      <c r="I127" s="64">
        <v>0</v>
      </c>
      <c r="J127" s="64">
        <v>-1147499.6851118351</v>
      </c>
      <c r="K127" s="64">
        <v>302631828.77512145</v>
      </c>
      <c r="L127" s="63">
        <v>996957929.2914736</v>
      </c>
      <c r="M127" s="64">
        <v>84028961.53222957</v>
      </c>
      <c r="N127" s="64">
        <v>57031462.72447059</v>
      </c>
      <c r="O127" s="65">
        <v>386460.4795816055</v>
      </c>
    </row>
    <row r="128" spans="2:15" ht="11.25">
      <c r="B128" s="28" t="s">
        <v>25</v>
      </c>
      <c r="C128" s="29">
        <f aca="true" t="shared" si="34" ref="C128:H128">C127/C$6</f>
        <v>51.29528484743401</v>
      </c>
      <c r="D128" s="30">
        <f t="shared" si="34"/>
        <v>50.46389052552508</v>
      </c>
      <c r="E128" s="31">
        <f t="shared" si="34"/>
        <v>52.302520657368426</v>
      </c>
      <c r="F128" s="66">
        <f t="shared" si="34"/>
        <v>74.75844925534757</v>
      </c>
      <c r="G128" s="67">
        <f t="shared" si="34"/>
        <v>52.11659699673166</v>
      </c>
      <c r="H128" s="67">
        <f t="shared" si="34"/>
        <v>46.46483101322737</v>
      </c>
      <c r="I128" s="67"/>
      <c r="J128" s="67" t="s">
        <v>17</v>
      </c>
      <c r="K128" s="67">
        <f>K127/K$6</f>
        <v>46.205130412032375</v>
      </c>
      <c r="L128" s="66">
        <f>L127/L$6</f>
        <v>54.788678916552946</v>
      </c>
      <c r="M128" s="67">
        <f>M127/M$6</f>
        <v>37.860229984797805</v>
      </c>
      <c r="N128" s="67">
        <f>N127/N$6</f>
        <v>49.26795022934584</v>
      </c>
      <c r="O128" s="68">
        <f>O127/O$6</f>
        <v>2.0094449911170096</v>
      </c>
    </row>
    <row r="129" spans="2:15" ht="11.25">
      <c r="B129" s="39" t="s">
        <v>33</v>
      </c>
      <c r="C129" s="40">
        <f>SUM(D129:E129)</f>
        <v>1</v>
      </c>
      <c r="D129" s="41">
        <f>SUM(F129:K129)</f>
        <v>0.547818613700518</v>
      </c>
      <c r="E129" s="42">
        <f>SUM(L129:O129)</f>
        <v>0.45218138629948207</v>
      </c>
      <c r="F129" s="60">
        <v>0.019014352869850037</v>
      </c>
      <c r="G129" s="61">
        <v>0.30290551346870404</v>
      </c>
      <c r="H129" s="61">
        <v>0.08982856120494072</v>
      </c>
      <c r="I129" s="61">
        <v>0</v>
      </c>
      <c r="J129" s="61">
        <v>0</v>
      </c>
      <c r="K129" s="62">
        <v>0.1360701861570232</v>
      </c>
      <c r="L129" s="60">
        <v>0.37802853237039674</v>
      </c>
      <c r="M129" s="61">
        <v>0.04610885371649434</v>
      </c>
      <c r="N129" s="61">
        <v>0.024048533252157157</v>
      </c>
      <c r="O129" s="62">
        <v>0.003995466960433794</v>
      </c>
    </row>
    <row r="130" spans="2:15" ht="11.25">
      <c r="B130" s="24" t="s">
        <v>24</v>
      </c>
      <c r="C130" s="25">
        <f>SUM(D130:E130)</f>
        <v>2469097405.9335375</v>
      </c>
      <c r="D130" s="26">
        <f>SUM(F130:K130)</f>
        <v>1334088187.4868577</v>
      </c>
      <c r="E130" s="27">
        <f>SUM(L130:O130)</f>
        <v>1135009218.4466798</v>
      </c>
      <c r="F130" s="63">
        <v>68471532.65654239</v>
      </c>
      <c r="G130" s="64">
        <v>759833503.3488822</v>
      </c>
      <c r="H130" s="64">
        <v>200560615.19591227</v>
      </c>
      <c r="I130" s="64">
        <v>0</v>
      </c>
      <c r="J130" s="64">
        <v>-1147499.6851118351</v>
      </c>
      <c r="K130" s="64">
        <v>306370035.9706327</v>
      </c>
      <c r="L130" s="63">
        <v>991637916.8604057</v>
      </c>
      <c r="M130" s="64">
        <v>85213167.50595501</v>
      </c>
      <c r="N130" s="64">
        <v>57805149.96213796</v>
      </c>
      <c r="O130" s="65">
        <v>352984.1181811915</v>
      </c>
    </row>
    <row r="131" spans="2:15" ht="11.25">
      <c r="B131" s="28" t="s">
        <v>25</v>
      </c>
      <c r="C131" s="29">
        <f aca="true" t="shared" si="35" ref="C131:H131">C130/C$6</f>
        <v>51.295208595481725</v>
      </c>
      <c r="D131" s="30">
        <f t="shared" si="35"/>
        <v>50.59252223982933</v>
      </c>
      <c r="E131" s="31">
        <f t="shared" si="35"/>
        <v>52.14651445831264</v>
      </c>
      <c r="F131" s="66">
        <f t="shared" si="35"/>
        <v>74.81127852286993</v>
      </c>
      <c r="G131" s="67">
        <f t="shared" si="35"/>
        <v>52.11345149693357</v>
      </c>
      <c r="H131" s="67">
        <f t="shared" si="35"/>
        <v>46.38416966225025</v>
      </c>
      <c r="I131" s="67"/>
      <c r="J131" s="67" t="s">
        <v>17</v>
      </c>
      <c r="K131" s="67">
        <f>K130/K$6</f>
        <v>46.775871274534786</v>
      </c>
      <c r="L131" s="66">
        <f>L130/L$6</f>
        <v>54.49631306604509</v>
      </c>
      <c r="M131" s="67">
        <f>M130/M$6</f>
        <v>38.39378781649159</v>
      </c>
      <c r="N131" s="67">
        <f>N130/N$6</f>
        <v>49.93631787235424</v>
      </c>
      <c r="O131" s="68">
        <f>O130/O$6</f>
        <v>1.8353808622060477</v>
      </c>
    </row>
    <row r="132" ht="11.25">
      <c r="B132" s="45"/>
    </row>
    <row r="133" spans="2:15" ht="11.25">
      <c r="B133" s="3" t="s">
        <v>37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2:15" ht="11.25">
      <c r="B134" s="46" t="s">
        <v>4</v>
      </c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</row>
    <row r="135" spans="2:15" ht="11.25">
      <c r="B135" s="8" t="s">
        <v>22</v>
      </c>
      <c r="C135" s="8" t="s">
        <v>7</v>
      </c>
      <c r="D135" s="9" t="s">
        <v>18</v>
      </c>
      <c r="E135" s="10" t="s">
        <v>19</v>
      </c>
      <c r="F135" s="9" t="s">
        <v>8</v>
      </c>
      <c r="G135" s="11" t="s">
        <v>9</v>
      </c>
      <c r="H135" s="11" t="s">
        <v>10</v>
      </c>
      <c r="I135" s="11"/>
      <c r="J135" s="11" t="s">
        <v>12</v>
      </c>
      <c r="K135" s="10" t="s">
        <v>13</v>
      </c>
      <c r="L135" s="9" t="s">
        <v>14</v>
      </c>
      <c r="M135" s="11" t="s">
        <v>11</v>
      </c>
      <c r="N135" s="11" t="s">
        <v>13</v>
      </c>
      <c r="O135" s="10" t="s">
        <v>15</v>
      </c>
    </row>
    <row r="136" spans="2:15" ht="11.25">
      <c r="B136" s="20" t="s">
        <v>23</v>
      </c>
      <c r="C136" s="21">
        <f>SUM(D136:E136)</f>
        <v>1</v>
      </c>
      <c r="D136" s="22">
        <f>SUM(F136:K136)</f>
        <v>0.5330453343929538</v>
      </c>
      <c r="E136" s="23">
        <f>SUM(L136:O136)</f>
        <v>0.4669546656070463</v>
      </c>
      <c r="F136" s="60">
        <v>0.01902836580014586</v>
      </c>
      <c r="G136" s="61">
        <v>0.30919030297544964</v>
      </c>
      <c r="H136" s="61">
        <v>0.09349045717188482</v>
      </c>
      <c r="I136" s="61">
        <v>0</v>
      </c>
      <c r="J136" s="61">
        <v>0</v>
      </c>
      <c r="K136" s="61">
        <v>0.1113362084454734</v>
      </c>
      <c r="L136" s="60">
        <v>0.407856930484656</v>
      </c>
      <c r="M136" s="61">
        <v>0.03526495099508286</v>
      </c>
      <c r="N136" s="61">
        <v>0.019647046706193057</v>
      </c>
      <c r="O136" s="62">
        <v>0.004185737421114395</v>
      </c>
    </row>
    <row r="137" spans="2:16" ht="11.25">
      <c r="B137" s="24" t="s">
        <v>24</v>
      </c>
      <c r="C137" s="25">
        <f>SUM(D137:E137)</f>
        <v>2469110278.587825</v>
      </c>
      <c r="D137" s="26">
        <f>SUM(F137:K137)</f>
        <v>1315135756.2541156</v>
      </c>
      <c r="E137" s="27">
        <f>SUM(L137:O137)</f>
        <v>1153974522.3337095</v>
      </c>
      <c r="F137" s="63">
        <v>68489843.40510635</v>
      </c>
      <c r="G137" s="64">
        <v>767920033.4839182</v>
      </c>
      <c r="H137" s="64">
        <v>205271841.04842585</v>
      </c>
      <c r="I137" s="64">
        <v>0</v>
      </c>
      <c r="J137" s="64">
        <v>-1147499.6851118351</v>
      </c>
      <c r="K137" s="64">
        <v>274601538.0017772</v>
      </c>
      <c r="L137" s="63">
        <v>1029650724.8137375</v>
      </c>
      <c r="M137" s="64">
        <v>71470550.43312657</v>
      </c>
      <c r="N137" s="64">
        <v>52257882.7884544</v>
      </c>
      <c r="O137" s="65">
        <v>595364.2983910096</v>
      </c>
      <c r="P137" s="7"/>
    </row>
    <row r="138" spans="2:16" ht="11.25">
      <c r="B138" s="28" t="s">
        <v>25</v>
      </c>
      <c r="C138" s="29">
        <f aca="true" t="shared" si="36" ref="C138:H138">C137/C$6</f>
        <v>51.29547602336256</v>
      </c>
      <c r="D138" s="30">
        <f t="shared" si="36"/>
        <v>49.87379066898197</v>
      </c>
      <c r="E138" s="31">
        <f t="shared" si="36"/>
        <v>53.01785054728709</v>
      </c>
      <c r="F138" s="66">
        <f t="shared" si="36"/>
        <v>74.83128465472697</v>
      </c>
      <c r="G138" s="67">
        <f t="shared" si="36"/>
        <v>52.66806904684858</v>
      </c>
      <c r="H138" s="67">
        <f t="shared" si="36"/>
        <v>47.47374699051437</v>
      </c>
      <c r="I138" s="67"/>
      <c r="J138" s="67" t="s">
        <v>17</v>
      </c>
      <c r="K138" s="67">
        <f>K137/K$6</f>
        <v>41.92553019314083</v>
      </c>
      <c r="L138" s="66">
        <f>L137/L$6</f>
        <v>56.585339562029546</v>
      </c>
      <c r="M138" s="67">
        <f>M137/M$6</f>
        <v>32.20189119557796</v>
      </c>
      <c r="N138" s="67">
        <f>N137/N$6</f>
        <v>45.14418261988317</v>
      </c>
      <c r="O138" s="68">
        <f>O137/O$6</f>
        <v>3.0956640342291033</v>
      </c>
      <c r="P138" s="7"/>
    </row>
    <row r="139" spans="2:16" ht="11.25">
      <c r="B139" s="20" t="s">
        <v>26</v>
      </c>
      <c r="C139" s="21">
        <f>SUM(D139:E139)</f>
        <v>1</v>
      </c>
      <c r="D139" s="22">
        <f>SUM(F139:K139)</f>
        <v>0.5348919943063992</v>
      </c>
      <c r="E139" s="23">
        <f>SUM(L139:O139)</f>
        <v>0.4651080056936007</v>
      </c>
      <c r="F139" s="60">
        <v>0.019026614183858884</v>
      </c>
      <c r="G139" s="61">
        <v>0.3084047042871064</v>
      </c>
      <c r="H139" s="61">
        <v>0.09303272017601681</v>
      </c>
      <c r="I139" s="61">
        <v>0</v>
      </c>
      <c r="J139" s="61">
        <v>0</v>
      </c>
      <c r="K139" s="62">
        <v>0.11442795565941713</v>
      </c>
      <c r="L139" s="60">
        <v>0.40412838072037355</v>
      </c>
      <c r="M139" s="61">
        <v>0.0366204388352593</v>
      </c>
      <c r="N139" s="61">
        <v>0.02019723252443857</v>
      </c>
      <c r="O139" s="62">
        <v>0.00416195361352932</v>
      </c>
      <c r="P139" s="7"/>
    </row>
    <row r="140" spans="2:16" ht="11.25">
      <c r="B140" s="24" t="s">
        <v>24</v>
      </c>
      <c r="C140" s="25">
        <f>SUM(D140:E140)</f>
        <v>2469108669.4821606</v>
      </c>
      <c r="D140" s="26">
        <f>SUM(F140:K140)</f>
        <v>1317504811.01627</v>
      </c>
      <c r="E140" s="27">
        <f>SUM(L140:O140)</f>
        <v>1151603858.465891</v>
      </c>
      <c r="F140" s="63">
        <v>68487553.75124799</v>
      </c>
      <c r="G140" s="64">
        <v>766909194.6465796</v>
      </c>
      <c r="H140" s="64">
        <v>204682928.2539548</v>
      </c>
      <c r="I140" s="64">
        <v>0</v>
      </c>
      <c r="J140" s="64">
        <v>-1147499.6851118351</v>
      </c>
      <c r="K140" s="64">
        <v>278572634.0495994</v>
      </c>
      <c r="L140" s="63">
        <v>1024897895.0629243</v>
      </c>
      <c r="M140" s="64">
        <v>73189245.22542784</v>
      </c>
      <c r="N140" s="64">
        <v>52951655.59506616</v>
      </c>
      <c r="O140" s="65">
        <v>565062.5824728886</v>
      </c>
      <c r="P140" s="7"/>
    </row>
    <row r="141" spans="2:16" ht="11.25">
      <c r="B141" s="28" t="s">
        <v>25</v>
      </c>
      <c r="C141" s="29">
        <f aca="true" t="shared" si="37" ref="C141:H141">C140/C$6</f>
        <v>51.295442594381385</v>
      </c>
      <c r="D141" s="30">
        <f t="shared" si="37"/>
        <v>49.96363214787809</v>
      </c>
      <c r="E141" s="31">
        <f t="shared" si="37"/>
        <v>52.90893349564571</v>
      </c>
      <c r="F141" s="66">
        <f t="shared" si="37"/>
        <v>74.82878300293281</v>
      </c>
      <c r="G141" s="67">
        <f t="shared" si="37"/>
        <v>52.598740305106226</v>
      </c>
      <c r="H141" s="67">
        <f t="shared" si="37"/>
        <v>47.337547612843274</v>
      </c>
      <c r="I141" s="67"/>
      <c r="J141" s="67" t="s">
        <v>17</v>
      </c>
      <c r="K141" s="67">
        <f>K140/K$6</f>
        <v>42.53182798908309</v>
      </c>
      <c r="L141" s="66">
        <f>L140/L$6</f>
        <v>56.32414372265505</v>
      </c>
      <c r="M141" s="67">
        <f>M140/M$6</f>
        <v>32.97626920672644</v>
      </c>
      <c r="N141" s="67">
        <f>N140/N$6</f>
        <v>45.74351433037699</v>
      </c>
      <c r="O141" s="68">
        <f>O140/O$6</f>
        <v>2.938106833710593</v>
      </c>
      <c r="P141" s="7"/>
    </row>
    <row r="142" spans="2:15" ht="11.25">
      <c r="B142" s="48" t="s">
        <v>27</v>
      </c>
      <c r="C142" s="21">
        <f>SUM(D142:E142)</f>
        <v>1</v>
      </c>
      <c r="D142" s="22">
        <f>SUM(F142:K142)</f>
        <v>0.5367386542198448</v>
      </c>
      <c r="E142" s="23">
        <f>SUM(L142:O142)</f>
        <v>0.4632613457801552</v>
      </c>
      <c r="F142" s="60">
        <v>0.019024862567571906</v>
      </c>
      <c r="G142" s="61">
        <v>0.3076191055987632</v>
      </c>
      <c r="H142" s="61">
        <v>0.0925749831801488</v>
      </c>
      <c r="I142" s="61">
        <v>0</v>
      </c>
      <c r="J142" s="61">
        <v>0</v>
      </c>
      <c r="K142" s="62">
        <v>0.11751970287336085</v>
      </c>
      <c r="L142" s="60">
        <v>0.40039983095609116</v>
      </c>
      <c r="M142" s="61">
        <v>0.03797592667543573</v>
      </c>
      <c r="N142" s="61">
        <v>0.020747418342684083</v>
      </c>
      <c r="O142" s="62">
        <v>0.004138169805944245</v>
      </c>
    </row>
    <row r="143" spans="2:15" ht="11.25">
      <c r="B143" s="24" t="s">
        <v>24</v>
      </c>
      <c r="C143" s="25">
        <f>SUM(D143:E143)</f>
        <v>2469107060.3834596</v>
      </c>
      <c r="D143" s="26">
        <f>SUM(F143:K143)</f>
        <v>1319873865.5333683</v>
      </c>
      <c r="E143" s="27">
        <f>SUM(L143:O143)</f>
        <v>1149233194.8500912</v>
      </c>
      <c r="F143" s="63">
        <v>68485264.33367333</v>
      </c>
      <c r="G143" s="64">
        <v>765898362.3888315</v>
      </c>
      <c r="H143" s="64">
        <v>204094018.24684942</v>
      </c>
      <c r="I143" s="64">
        <v>0</v>
      </c>
      <c r="J143" s="64">
        <v>-1147499.6851118351</v>
      </c>
      <c r="K143" s="64">
        <v>282543720.24912596</v>
      </c>
      <c r="L143" s="63">
        <v>1020145408.0010736</v>
      </c>
      <c r="M143" s="64">
        <v>74907698.04006056</v>
      </c>
      <c r="N143" s="64">
        <v>53645326.77294588</v>
      </c>
      <c r="O143" s="65">
        <v>534762.0360111427</v>
      </c>
    </row>
    <row r="144" spans="2:15" ht="11.25">
      <c r="B144" s="28" t="s">
        <v>25</v>
      </c>
      <c r="C144" s="29">
        <f aca="true" t="shared" si="38" ref="C144:H144">C143/C$6</f>
        <v>51.295409165544875</v>
      </c>
      <c r="D144" s="30">
        <f t="shared" si="38"/>
        <v>50.053473617480975</v>
      </c>
      <c r="E144" s="31">
        <f t="shared" si="38"/>
        <v>52.80001645558301</v>
      </c>
      <c r="F144" s="66">
        <f t="shared" si="38"/>
        <v>74.82628160929976</v>
      </c>
      <c r="G144" s="67">
        <f t="shared" si="38"/>
        <v>52.52941201462743</v>
      </c>
      <c r="H144" s="67">
        <f t="shared" si="38"/>
        <v>47.20134887981341</v>
      </c>
      <c r="I144" s="67"/>
      <c r="J144" s="67" t="s">
        <v>17</v>
      </c>
      <c r="K144" s="67">
        <f>K143/K$6</f>
        <v>43.138124281410256</v>
      </c>
      <c r="L144" s="66">
        <f>L143/L$6</f>
        <v>56.062966716046695</v>
      </c>
      <c r="M144" s="67">
        <f>M143/M$6</f>
        <v>33.75053819201033</v>
      </c>
      <c r="N144" s="67">
        <f>N143/N$6</f>
        <v>46.34275824653638</v>
      </c>
      <c r="O144" s="68">
        <f>O143/O$6</f>
        <v>2.7805557139128267</v>
      </c>
    </row>
    <row r="145" spans="2:15" ht="11.25">
      <c r="B145" s="39" t="s">
        <v>28</v>
      </c>
      <c r="C145" s="40">
        <f>SUM(D145:E145)</f>
        <v>1</v>
      </c>
      <c r="D145" s="41">
        <f>SUM(F145:K145)</f>
        <v>0.5385853141332904</v>
      </c>
      <c r="E145" s="42">
        <f>SUM(L145:O145)</f>
        <v>0.46141468586670975</v>
      </c>
      <c r="F145" s="60">
        <v>0.01902311095128493</v>
      </c>
      <c r="G145" s="61">
        <v>0.30683350691042005</v>
      </c>
      <c r="H145" s="61">
        <v>0.09211724618428078</v>
      </c>
      <c r="I145" s="61">
        <v>0</v>
      </c>
      <c r="J145" s="61">
        <v>0</v>
      </c>
      <c r="K145" s="62">
        <v>0.12061145008730459</v>
      </c>
      <c r="L145" s="60">
        <v>0.39667128119180883</v>
      </c>
      <c r="M145" s="61">
        <v>0.039331414515612166</v>
      </c>
      <c r="N145" s="61">
        <v>0.021297604160929594</v>
      </c>
      <c r="O145" s="62">
        <v>0.0041143859983591696</v>
      </c>
    </row>
    <row r="146" spans="2:15" ht="11.25">
      <c r="B146" s="24" t="s">
        <v>24</v>
      </c>
      <c r="C146" s="25">
        <f>SUM(D146:E146)</f>
        <v>2469105451.291649</v>
      </c>
      <c r="D146" s="26">
        <f>SUM(F146:K146)</f>
        <v>1322242919.805357</v>
      </c>
      <c r="E146" s="27">
        <f>SUM(L146:O146)</f>
        <v>1146862531.4862921</v>
      </c>
      <c r="F146" s="63">
        <v>68482975.14995503</v>
      </c>
      <c r="G146" s="64">
        <v>764887536.6441075</v>
      </c>
      <c r="H146" s="64">
        <v>203505110.99908414</v>
      </c>
      <c r="I146" s="64">
        <v>0</v>
      </c>
      <c r="J146" s="64">
        <v>-1147499.6851118354</v>
      </c>
      <c r="K146" s="64">
        <v>286514796.69732213</v>
      </c>
      <c r="L146" s="63">
        <v>1015393267.7364786</v>
      </c>
      <c r="M146" s="64">
        <v>76625905.97396705</v>
      </c>
      <c r="N146" s="64">
        <v>54338895.10279971</v>
      </c>
      <c r="O146" s="65">
        <v>504462.6730468497</v>
      </c>
    </row>
    <row r="147" spans="2:15" ht="11.25">
      <c r="B147" s="28" t="s">
        <v>25</v>
      </c>
      <c r="C147" s="29">
        <f aca="true" t="shared" si="39" ref="C147:H147">C146/C$6</f>
        <v>51.295375736851504</v>
      </c>
      <c r="D147" s="30">
        <f t="shared" si="39"/>
        <v>50.143315077788586</v>
      </c>
      <c r="E147" s="31">
        <f t="shared" si="39"/>
        <v>52.691099427098145</v>
      </c>
      <c r="F147" s="66">
        <f t="shared" si="39"/>
        <v>74.8237804711757</v>
      </c>
      <c r="G147" s="67">
        <f t="shared" si="39"/>
        <v>52.46008417084671</v>
      </c>
      <c r="H147" s="67">
        <f t="shared" si="39"/>
        <v>47.065150784943235</v>
      </c>
      <c r="I147" s="67"/>
      <c r="J147" s="67" t="s">
        <v>17</v>
      </c>
      <c r="K147" s="67">
        <f>K146/K$6</f>
        <v>43.74441908492677</v>
      </c>
      <c r="L147" s="66">
        <f>L146/L$6</f>
        <v>55.80180876797926</v>
      </c>
      <c r="M147" s="67">
        <f>M146/M$6</f>
        <v>34.524696843423065</v>
      </c>
      <c r="N147" s="67">
        <f>N146/N$6</f>
        <v>46.94191331504609</v>
      </c>
      <c r="O147" s="68">
        <f>O146/O$6</f>
        <v>2.623010747843979</v>
      </c>
    </row>
    <row r="148" spans="2:15" ht="11.25">
      <c r="B148" s="39" t="s">
        <v>29</v>
      </c>
      <c r="C148" s="40">
        <f>SUM(D148:E148)</f>
        <v>1</v>
      </c>
      <c r="D148" s="41">
        <f>SUM(F148:K148)</f>
        <v>0.5404319740467358</v>
      </c>
      <c r="E148" s="42">
        <f>SUM(L148:O148)</f>
        <v>0.4595680259532641</v>
      </c>
      <c r="F148" s="60">
        <v>0.019021359334997948</v>
      </c>
      <c r="G148" s="61">
        <v>0.30604790822207684</v>
      </c>
      <c r="H148" s="61">
        <v>0.09165950918841277</v>
      </c>
      <c r="I148" s="61">
        <v>0</v>
      </c>
      <c r="J148" s="61">
        <v>0</v>
      </c>
      <c r="K148" s="62">
        <v>0.1237031973012483</v>
      </c>
      <c r="L148" s="60">
        <v>0.39294273142752634</v>
      </c>
      <c r="M148" s="61">
        <v>0.040686902355788604</v>
      </c>
      <c r="N148" s="61">
        <v>0.02184778997917511</v>
      </c>
      <c r="O148" s="62">
        <v>0.004090602190774095</v>
      </c>
    </row>
    <row r="149" spans="2:15" ht="11.25">
      <c r="B149" s="24" t="s">
        <v>24</v>
      </c>
      <c r="C149" s="25">
        <f>SUM(D149:E149)</f>
        <v>2469103842.2066603</v>
      </c>
      <c r="D149" s="26">
        <f>SUM(F149:K149)</f>
        <v>1324611973.8321838</v>
      </c>
      <c r="E149" s="27">
        <f>SUM(L149:O149)</f>
        <v>1144491868.3744764</v>
      </c>
      <c r="F149" s="63">
        <v>68480686.19769889</v>
      </c>
      <c r="G149" s="64">
        <v>763876717.346752</v>
      </c>
      <c r="H149" s="64">
        <v>202916206.48301643</v>
      </c>
      <c r="I149" s="64">
        <v>0</v>
      </c>
      <c r="J149" s="64">
        <v>-1147499.6851118351</v>
      </c>
      <c r="K149" s="64">
        <v>290485863.4898283</v>
      </c>
      <c r="L149" s="63">
        <v>1010641478.4434649</v>
      </c>
      <c r="M149" s="64">
        <v>78343866.07742858</v>
      </c>
      <c r="N149" s="64">
        <v>55032359.34573595</v>
      </c>
      <c r="O149" s="65">
        <v>474164.50784678373</v>
      </c>
    </row>
    <row r="150" spans="2:15" ht="11.25">
      <c r="B150" s="28" t="s">
        <v>25</v>
      </c>
      <c r="C150" s="29">
        <f aca="true" t="shared" si="40" ref="C150:H150">C149/C$6</f>
        <v>51.295342308299865</v>
      </c>
      <c r="D150" s="30">
        <f t="shared" si="40"/>
        <v>50.233156528798936</v>
      </c>
      <c r="E150" s="31">
        <f t="shared" si="40"/>
        <v>52.58218241019033</v>
      </c>
      <c r="F150" s="66">
        <f t="shared" si="40"/>
        <v>74.82127958594477</v>
      </c>
      <c r="G150" s="67">
        <f t="shared" si="40"/>
        <v>52.39075676926107</v>
      </c>
      <c r="H150" s="67">
        <f t="shared" si="40"/>
        <v>46.928953321839785</v>
      </c>
      <c r="I150" s="67"/>
      <c r="J150" s="67" t="s">
        <v>17</v>
      </c>
      <c r="K150" s="67">
        <f>K149/K$6</f>
        <v>44.35071241423477</v>
      </c>
      <c r="L150" s="66">
        <f>L149/L$6</f>
        <v>55.5406701078564</v>
      </c>
      <c r="M150" s="67">
        <f>M149/M$6</f>
        <v>35.298743831934445</v>
      </c>
      <c r="N150" s="67">
        <f>N149/N$6</f>
        <v>47.54097846566082</v>
      </c>
      <c r="O150" s="68">
        <f>O149/O$6</f>
        <v>2.465472009685755</v>
      </c>
    </row>
    <row r="151" spans="2:15" ht="11.25">
      <c r="B151" s="39" t="s">
        <v>30</v>
      </c>
      <c r="C151" s="40">
        <f>SUM(D151:E151)</f>
        <v>1</v>
      </c>
      <c r="D151" s="41">
        <f>SUM(F151:K151)</f>
        <v>0.5422786339601814</v>
      </c>
      <c r="E151" s="42">
        <f>SUM(L151:O151)</f>
        <v>0.4577213660398186</v>
      </c>
      <c r="F151" s="60">
        <v>0.019019607718710974</v>
      </c>
      <c r="G151" s="61">
        <v>0.3052623095337336</v>
      </c>
      <c r="H151" s="61">
        <v>0.09120177219254476</v>
      </c>
      <c r="I151" s="61">
        <v>0</v>
      </c>
      <c r="J151" s="61">
        <v>0</v>
      </c>
      <c r="K151" s="62">
        <v>0.12679494451519202</v>
      </c>
      <c r="L151" s="60">
        <v>0.38921418166324395</v>
      </c>
      <c r="M151" s="61">
        <v>0.042042390195965035</v>
      </c>
      <c r="N151" s="61">
        <v>0.02239797579742062</v>
      </c>
      <c r="O151" s="62">
        <v>0.004066818383189019</v>
      </c>
    </row>
    <row r="152" spans="2:15" ht="11.25">
      <c r="B152" s="24" t="s">
        <v>24</v>
      </c>
      <c r="C152" s="25">
        <f>SUM(D152:E152)</f>
        <v>2469102233.128422</v>
      </c>
      <c r="D152" s="26">
        <f>SUM(F152:K152)</f>
        <v>1326981027.6137974</v>
      </c>
      <c r="E152" s="27">
        <f>SUM(L152:O152)</f>
        <v>1142121205.5146246</v>
      </c>
      <c r="F152" s="63">
        <v>68478397.47454335</v>
      </c>
      <c r="G152" s="64">
        <v>762865904.4320041</v>
      </c>
      <c r="H152" s="64">
        <v>202327304.67138013</v>
      </c>
      <c r="I152" s="64">
        <v>0</v>
      </c>
      <c r="J152" s="64">
        <v>-1147499.6851118351</v>
      </c>
      <c r="K152" s="64">
        <v>294456920.7209818</v>
      </c>
      <c r="L152" s="63">
        <v>1005890044.3637228</v>
      </c>
      <c r="M152" s="64">
        <v>80061575.35312398</v>
      </c>
      <c r="N152" s="64">
        <v>55725718.24286976</v>
      </c>
      <c r="O152" s="65">
        <v>443867.55490795977</v>
      </c>
    </row>
    <row r="153" spans="2:15" ht="11.25">
      <c r="B153" s="28" t="s">
        <v>25</v>
      </c>
      <c r="C153" s="29">
        <f aca="true" t="shared" si="41" ref="C153:H153">C152/C$6</f>
        <v>51.29530887988846</v>
      </c>
      <c r="D153" s="30">
        <f t="shared" si="41"/>
        <v>50.322997970510094</v>
      </c>
      <c r="E153" s="31">
        <f t="shared" si="41"/>
        <v>52.47326540485866</v>
      </c>
      <c r="F153" s="66">
        <f t="shared" si="41"/>
        <v>74.81877895102676</v>
      </c>
      <c r="G153" s="67">
        <f t="shared" si="41"/>
        <v>52.32142980542883</v>
      </c>
      <c r="H153" s="67">
        <f t="shared" si="41"/>
        <v>46.792756484197156</v>
      </c>
      <c r="I153" s="67"/>
      <c r="J153" s="67" t="s">
        <v>17</v>
      </c>
      <c r="K153" s="67">
        <f>K152/K$6</f>
        <v>44.957004283737476</v>
      </c>
      <c r="L153" s="66">
        <f>L152/L$6</f>
        <v>55.27955096878384</v>
      </c>
      <c r="M153" s="67">
        <f>M152/M$6</f>
        <v>36.0726778070664</v>
      </c>
      <c r="N153" s="67">
        <f>N152/N$6</f>
        <v>48.13995261086375</v>
      </c>
      <c r="O153" s="68">
        <f>O152/O$6</f>
        <v>2.3079395748170244</v>
      </c>
    </row>
    <row r="154" spans="2:15" ht="11.25">
      <c r="B154" s="39" t="s">
        <v>31</v>
      </c>
      <c r="C154" s="40">
        <f>SUM(D154:E154)</f>
        <v>1</v>
      </c>
      <c r="D154" s="41">
        <f>SUM(F154:K154)</f>
        <v>0.544125293873627</v>
      </c>
      <c r="E154" s="42">
        <f>SUM(L154:O154)</f>
        <v>0.45587470612637315</v>
      </c>
      <c r="F154" s="60">
        <v>0.019017856102423993</v>
      </c>
      <c r="G154" s="61">
        <v>0.30447671084539046</v>
      </c>
      <c r="H154" s="61">
        <v>0.09074403519667675</v>
      </c>
      <c r="I154" s="61">
        <v>0</v>
      </c>
      <c r="J154" s="61">
        <v>0</v>
      </c>
      <c r="K154" s="62">
        <v>0.12988669172913575</v>
      </c>
      <c r="L154" s="60">
        <v>0.38548563189896157</v>
      </c>
      <c r="M154" s="61">
        <v>0.04339787803614147</v>
      </c>
      <c r="N154" s="61">
        <v>0.02294816161566613</v>
      </c>
      <c r="O154" s="62">
        <v>0.004043034575603944</v>
      </c>
    </row>
    <row r="155" spans="2:15" ht="11.25">
      <c r="B155" s="24" t="s">
        <v>24</v>
      </c>
      <c r="C155" s="25">
        <f>SUM(D155:E155)</f>
        <v>2469100624.0568676</v>
      </c>
      <c r="D155" s="26">
        <f>SUM(F155:K155)</f>
        <v>1329350081.1501472</v>
      </c>
      <c r="E155" s="27">
        <f>SUM(L155:O155)</f>
        <v>1139750542.9067202</v>
      </c>
      <c r="F155" s="63">
        <v>68476108.97815892</v>
      </c>
      <c r="G155" s="64">
        <v>761855097.8359803</v>
      </c>
      <c r="H155" s="64">
        <v>201738405.53727913</v>
      </c>
      <c r="I155" s="64">
        <v>0</v>
      </c>
      <c r="J155" s="64">
        <v>-1147499.6851118351</v>
      </c>
      <c r="K155" s="64">
        <v>298427968.48384064</v>
      </c>
      <c r="L155" s="63">
        <v>1001138969.8076738</v>
      </c>
      <c r="M155" s="64">
        <v>81779030.75516573</v>
      </c>
      <c r="N155" s="64">
        <v>56418970.514918245</v>
      </c>
      <c r="O155" s="65">
        <v>413571.82896226447</v>
      </c>
    </row>
    <row r="156" spans="2:15" ht="11.25">
      <c r="B156" s="28" t="s">
        <v>25</v>
      </c>
      <c r="C156" s="29">
        <f aca="true" t="shared" si="42" ref="C156:H156">C155/C$6</f>
        <v>51.295275451615915</v>
      </c>
      <c r="D156" s="30">
        <f t="shared" si="42"/>
        <v>50.41283940292012</v>
      </c>
      <c r="E156" s="31">
        <f t="shared" si="42"/>
        <v>52.364348411102384</v>
      </c>
      <c r="F156" s="66">
        <f t="shared" si="42"/>
        <v>74.81627856387648</v>
      </c>
      <c r="G156" s="67">
        <f t="shared" si="42"/>
        <v>52.25210327496853</v>
      </c>
      <c r="H156" s="67">
        <f t="shared" si="42"/>
        <v>46.656560265794994</v>
      </c>
      <c r="I156" s="67"/>
      <c r="J156" s="67" t="s">
        <v>17</v>
      </c>
      <c r="K156" s="67">
        <f>K155/K$6</f>
        <v>45.563294707642775</v>
      </c>
      <c r="L156" s="66">
        <f>L155/L$6</f>
        <v>55.018451587644485</v>
      </c>
      <c r="M156" s="67">
        <f>M155/M$6</f>
        <v>36.84649739645873</v>
      </c>
      <c r="N156" s="67">
        <f>N155/N$6</f>
        <v>48.73883464551672</v>
      </c>
      <c r="O156" s="68">
        <f>O155/O$6</f>
        <v>2.1504135198378993</v>
      </c>
    </row>
    <row r="157" spans="2:15" ht="11.25">
      <c r="B157" s="39" t="s">
        <v>32</v>
      </c>
      <c r="C157" s="40">
        <f>SUM(D157:E157)</f>
        <v>1</v>
      </c>
      <c r="D157" s="41">
        <f>SUM(F157:K157)</f>
        <v>0.5459719537870724</v>
      </c>
      <c r="E157" s="42">
        <f>SUM(L157:O157)</f>
        <v>0.4540280462129276</v>
      </c>
      <c r="F157" s="60">
        <v>0.019016104486137015</v>
      </c>
      <c r="G157" s="61">
        <v>0.30369111215704725</v>
      </c>
      <c r="H157" s="61">
        <v>0.09028629820080873</v>
      </c>
      <c r="I157" s="61">
        <v>0</v>
      </c>
      <c r="J157" s="61">
        <v>0</v>
      </c>
      <c r="K157" s="62">
        <v>0.13297843894307948</v>
      </c>
      <c r="L157" s="60">
        <v>0.3817570821346792</v>
      </c>
      <c r="M157" s="61">
        <v>0.04475336587631791</v>
      </c>
      <c r="N157" s="61">
        <v>0.023498347433911642</v>
      </c>
      <c r="O157" s="62">
        <v>0.004019250768018869</v>
      </c>
    </row>
    <row r="158" spans="2:15" ht="11.25">
      <c r="B158" s="24" t="s">
        <v>24</v>
      </c>
      <c r="C158" s="25">
        <f>SUM(D158:E158)</f>
        <v>2469099014.991928</v>
      </c>
      <c r="D158" s="26">
        <f>SUM(F158:K158)</f>
        <v>1331719134.4411836</v>
      </c>
      <c r="E158" s="27">
        <f>SUM(L158:O158)</f>
        <v>1137379880.5507448</v>
      </c>
      <c r="F158" s="63">
        <v>68473820.70624763</v>
      </c>
      <c r="G158" s="64">
        <v>760844297.4956625</v>
      </c>
      <c r="H158" s="64">
        <v>201149509.0541814</v>
      </c>
      <c r="I158" s="64">
        <v>0</v>
      </c>
      <c r="J158" s="64">
        <v>-1147499.6851118351</v>
      </c>
      <c r="K158" s="64">
        <v>302399006.87020403</v>
      </c>
      <c r="L158" s="63">
        <v>996388259.1558659</v>
      </c>
      <c r="M158" s="64">
        <v>83496229.18811196</v>
      </c>
      <c r="N158" s="64">
        <v>57112114.861785546</v>
      </c>
      <c r="O158" s="65">
        <v>383277.34498129174</v>
      </c>
    </row>
    <row r="159" spans="2:15" ht="11.25">
      <c r="B159" s="28" t="s">
        <v>25</v>
      </c>
      <c r="C159" s="29">
        <f aca="true" t="shared" si="43" ref="C159:H159">C158/C$6</f>
        <v>51.295242023480796</v>
      </c>
      <c r="D159" s="30">
        <f t="shared" si="43"/>
        <v>50.50268082602715</v>
      </c>
      <c r="E159" s="31">
        <f t="shared" si="43"/>
        <v>52.255431428920666</v>
      </c>
      <c r="F159" s="66">
        <f t="shared" si="43"/>
        <v>74.8137784219832</v>
      </c>
      <c r="G159" s="67">
        <f t="shared" si="43"/>
        <v>52.182777173558065</v>
      </c>
      <c r="H159" s="67">
        <f t="shared" si="43"/>
        <v>46.520364660497194</v>
      </c>
      <c r="I159" s="67"/>
      <c r="J159" s="67" t="s">
        <v>17</v>
      </c>
      <c r="K159" s="67">
        <f>K158/K$6</f>
        <v>46.169583699966346</v>
      </c>
      <c r="L159" s="66">
        <f>L158/L$6</f>
        <v>54.75737220517512</v>
      </c>
      <c r="M159" s="67">
        <f>M158/M$6</f>
        <v>37.62020120542396</v>
      </c>
      <c r="N159" s="67">
        <f>N158/N$6</f>
        <v>49.33762344650179</v>
      </c>
      <c r="O159" s="68">
        <f>O158/O$6</f>
        <v>1.992893922594876</v>
      </c>
    </row>
    <row r="160" spans="2:15" ht="11.25">
      <c r="B160" s="39" t="s">
        <v>33</v>
      </c>
      <c r="C160" s="40">
        <f>SUM(D160:E160)</f>
        <v>1</v>
      </c>
      <c r="D160" s="41">
        <f>SUM(F160:K160)</f>
        <v>0.547818613700518</v>
      </c>
      <c r="E160" s="42">
        <f>SUM(L160:O160)</f>
        <v>0.45218138629948207</v>
      </c>
      <c r="F160" s="60">
        <v>0.019014352869850037</v>
      </c>
      <c r="G160" s="61">
        <v>0.30290551346870404</v>
      </c>
      <c r="H160" s="61">
        <v>0.08982856120494072</v>
      </c>
      <c r="I160" s="61">
        <v>0</v>
      </c>
      <c r="J160" s="61">
        <v>0</v>
      </c>
      <c r="K160" s="62">
        <v>0.1360701861570232</v>
      </c>
      <c r="L160" s="60">
        <v>0.37802853237039674</v>
      </c>
      <c r="M160" s="61">
        <v>0.04610885371649434</v>
      </c>
      <c r="N160" s="61">
        <v>0.024048533252157157</v>
      </c>
      <c r="O160" s="62">
        <v>0.003995466960433794</v>
      </c>
    </row>
    <row r="161" spans="2:15" ht="11.25">
      <c r="B161" s="24" t="s">
        <v>24</v>
      </c>
      <c r="C161" s="25">
        <f>SUM(D161:E161)</f>
        <v>2469097405.9335375</v>
      </c>
      <c r="D161" s="26">
        <f>SUM(F161:K161)</f>
        <v>1334088187.4868577</v>
      </c>
      <c r="E161" s="27">
        <f>SUM(L161:O161)</f>
        <v>1135009218.4466798</v>
      </c>
      <c r="F161" s="63">
        <v>68471532.65654239</v>
      </c>
      <c r="G161" s="64">
        <v>759833503.3488822</v>
      </c>
      <c r="H161" s="64">
        <v>200560615.19591227</v>
      </c>
      <c r="I161" s="64">
        <v>0</v>
      </c>
      <c r="J161" s="64">
        <v>-1147499.6851118351</v>
      </c>
      <c r="K161" s="64">
        <v>306370035.9706327</v>
      </c>
      <c r="L161" s="63">
        <v>991637916.8604057</v>
      </c>
      <c r="M161" s="64">
        <v>85213167.50595501</v>
      </c>
      <c r="N161" s="64">
        <v>57805149.96213796</v>
      </c>
      <c r="O161" s="65">
        <v>352984.1181811915</v>
      </c>
    </row>
    <row r="162" spans="2:15" ht="11.25">
      <c r="B162" s="28" t="s">
        <v>25</v>
      </c>
      <c r="C162" s="29">
        <f aca="true" t="shared" si="44" ref="C162:H162">C161/C$6</f>
        <v>51.295208595481725</v>
      </c>
      <c r="D162" s="30">
        <f t="shared" si="44"/>
        <v>50.59252223982933</v>
      </c>
      <c r="E162" s="31">
        <f t="shared" si="44"/>
        <v>52.14651445831264</v>
      </c>
      <c r="F162" s="66">
        <f t="shared" si="44"/>
        <v>74.81127852286993</v>
      </c>
      <c r="G162" s="67">
        <f t="shared" si="44"/>
        <v>52.11345149693357</v>
      </c>
      <c r="H162" s="67">
        <f t="shared" si="44"/>
        <v>46.38416966225025</v>
      </c>
      <c r="I162" s="67"/>
      <c r="J162" s="67" t="s">
        <v>17</v>
      </c>
      <c r="K162" s="67">
        <f>K161/K$6</f>
        <v>46.775871274534786</v>
      </c>
      <c r="L162" s="66">
        <f>L161/L$6</f>
        <v>54.49631306604509</v>
      </c>
      <c r="M162" s="67">
        <f>M161/M$6</f>
        <v>38.39378781649159</v>
      </c>
      <c r="N162" s="67">
        <f>N161/N$6</f>
        <v>49.93631787235424</v>
      </c>
      <c r="O162" s="68">
        <f>O161/O$6</f>
        <v>1.8353808622060477</v>
      </c>
    </row>
    <row r="163" ht="11.25">
      <c r="B163" s="45"/>
    </row>
    <row r="164" spans="2:15" ht="11.25">
      <c r="B164" s="3" t="s">
        <v>38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2:15" ht="11.25">
      <c r="B165" s="46" t="s">
        <v>6</v>
      </c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</row>
    <row r="166" spans="2:15" ht="11.25">
      <c r="B166" s="8" t="s">
        <v>22</v>
      </c>
      <c r="C166" s="8" t="s">
        <v>7</v>
      </c>
      <c r="D166" s="9" t="s">
        <v>18</v>
      </c>
      <c r="E166" s="10" t="s">
        <v>19</v>
      </c>
      <c r="F166" s="9" t="s">
        <v>8</v>
      </c>
      <c r="G166" s="11" t="s">
        <v>9</v>
      </c>
      <c r="H166" s="11" t="s">
        <v>10</v>
      </c>
      <c r="I166" s="11"/>
      <c r="J166" s="11" t="s">
        <v>12</v>
      </c>
      <c r="K166" s="10" t="s">
        <v>13</v>
      </c>
      <c r="L166" s="9" t="s">
        <v>14</v>
      </c>
      <c r="M166" s="11" t="s">
        <v>11</v>
      </c>
      <c r="N166" s="11" t="s">
        <v>13</v>
      </c>
      <c r="O166" s="10" t="s">
        <v>15</v>
      </c>
    </row>
    <row r="167" spans="2:15" ht="11.25">
      <c r="B167" s="20" t="s">
        <v>23</v>
      </c>
      <c r="C167" s="21">
        <f>SUM(D167:E167)</f>
        <v>1</v>
      </c>
      <c r="D167" s="22">
        <f>SUM(F167:K167)</f>
        <v>0.529287744126204</v>
      </c>
      <c r="E167" s="23">
        <f>SUM(L167:O167)</f>
        <v>0.470712255873796</v>
      </c>
      <c r="F167" s="60">
        <v>0.019218232611901413</v>
      </c>
      <c r="G167" s="61">
        <v>0.3059006450222448</v>
      </c>
      <c r="H167" s="61">
        <v>0.0937138478211944</v>
      </c>
      <c r="I167" s="61">
        <v>0</v>
      </c>
      <c r="J167" s="61">
        <v>0</v>
      </c>
      <c r="K167" s="61">
        <v>0.11045501867086344</v>
      </c>
      <c r="L167" s="60">
        <v>0.4145289231479251</v>
      </c>
      <c r="M167" s="61">
        <v>0.032267852085145585</v>
      </c>
      <c r="N167" s="61">
        <v>0.01967313691361025</v>
      </c>
      <c r="O167" s="62">
        <v>0.004242343727115038</v>
      </c>
    </row>
    <row r="168" spans="2:16" ht="11.25">
      <c r="B168" s="24" t="s">
        <v>24</v>
      </c>
      <c r="C168" s="25">
        <f>SUM(D168:E168)</f>
        <v>2469102093.460383</v>
      </c>
      <c r="D168" s="26">
        <f>SUM(F168:K168)</f>
        <v>1310307141.6849723</v>
      </c>
      <c r="E168" s="27">
        <f>SUM(L168:O168)</f>
        <v>1158794951.7754107</v>
      </c>
      <c r="F168" s="63">
        <v>68734340.90497854</v>
      </c>
      <c r="G168" s="64">
        <v>763690701.198588</v>
      </c>
      <c r="H168" s="64">
        <v>205559520.47053415</v>
      </c>
      <c r="I168" s="64">
        <v>0</v>
      </c>
      <c r="J168" s="64">
        <v>-1147499.6851118351</v>
      </c>
      <c r="K168" s="64">
        <v>273470078.7959835</v>
      </c>
      <c r="L168" s="63">
        <v>1038164464.5968016</v>
      </c>
      <c r="M168" s="64">
        <v>67669078.56255695</v>
      </c>
      <c r="N168" s="64">
        <v>52294035.55767646</v>
      </c>
      <c r="O168" s="65">
        <v>667373.0583756085</v>
      </c>
      <c r="P168" s="7"/>
    </row>
    <row r="169" spans="2:16" ht="11.25">
      <c r="B169" s="28" t="s">
        <v>25</v>
      </c>
      <c r="C169" s="29">
        <f aca="true" t="shared" si="45" ref="C169:H169">C168/C$6</f>
        <v>51.29530597830136</v>
      </c>
      <c r="D169" s="30">
        <f t="shared" si="45"/>
        <v>49.69067549543625</v>
      </c>
      <c r="E169" s="31">
        <f t="shared" si="45"/>
        <v>53.2393188750254</v>
      </c>
      <c r="F169" s="66">
        <f t="shared" si="45"/>
        <v>75.09842005905381</v>
      </c>
      <c r="G169" s="67">
        <f t="shared" si="45"/>
        <v>52.37799878547611</v>
      </c>
      <c r="H169" s="67">
        <f t="shared" si="45"/>
        <v>47.540279350870236</v>
      </c>
      <c r="I169" s="67"/>
      <c r="J169" s="67" t="s">
        <v>17</v>
      </c>
      <c r="K169" s="67">
        <f>K168/K$6</f>
        <v>41.75278160826399</v>
      </c>
      <c r="L169" s="66">
        <f>L168/L$6</f>
        <v>57.05321944105803</v>
      </c>
      <c r="M169" s="67">
        <f>M168/M$6</f>
        <v>30.48909364725526</v>
      </c>
      <c r="N169" s="67">
        <f>N168/N$6</f>
        <v>45.17541402706784</v>
      </c>
      <c r="O169" s="68">
        <f>O168/O$6</f>
        <v>3.4700817294724917</v>
      </c>
      <c r="P169" s="7"/>
    </row>
    <row r="170" spans="2:16" ht="11.25">
      <c r="B170" s="20" t="s">
        <v>26</v>
      </c>
      <c r="C170" s="21">
        <f>SUM(D170:E170)</f>
        <v>1</v>
      </c>
      <c r="D170" s="22">
        <f>SUM(F170:K170)</f>
        <v>0.5316041028229932</v>
      </c>
      <c r="E170" s="23">
        <f>SUM(L170:O170)</f>
        <v>0.46839589717700675</v>
      </c>
      <c r="F170" s="60">
        <v>0.01919274764414499</v>
      </c>
      <c r="G170" s="61">
        <v>0.3055262535780522</v>
      </c>
      <c r="H170" s="61">
        <v>0.09322818699416269</v>
      </c>
      <c r="I170" s="61">
        <v>0</v>
      </c>
      <c r="J170" s="61">
        <v>0</v>
      </c>
      <c r="K170" s="62">
        <v>0.11365691460663341</v>
      </c>
      <c r="L170" s="60">
        <v>0.40996637430073407</v>
      </c>
      <c r="M170" s="61">
        <v>0.033997977289064174</v>
      </c>
      <c r="N170" s="61">
        <v>0.020220061455928615</v>
      </c>
      <c r="O170" s="62">
        <v>0.0042114841312798825</v>
      </c>
      <c r="P170" s="7"/>
    </row>
    <row r="171" spans="2:16" ht="11.25">
      <c r="B171" s="24" t="s">
        <v>24</v>
      </c>
      <c r="C171" s="25">
        <f>SUM(D171:E171)</f>
        <v>2469101507.488743</v>
      </c>
      <c r="D171" s="26">
        <f>SUM(F171:K171)</f>
        <v>1313279773.814586</v>
      </c>
      <c r="E171" s="27">
        <f>SUM(L171:O171)</f>
        <v>1155821733.6741571</v>
      </c>
      <c r="F171" s="63">
        <v>68701488.20367268</v>
      </c>
      <c r="G171" s="64">
        <v>763208525.3889847</v>
      </c>
      <c r="H171" s="64">
        <v>204934643.49397916</v>
      </c>
      <c r="I171" s="64">
        <v>0</v>
      </c>
      <c r="J171" s="64">
        <v>-1147499.6851118351</v>
      </c>
      <c r="K171" s="64">
        <v>277582616.4130613</v>
      </c>
      <c r="L171" s="63">
        <v>1032346820.9938784</v>
      </c>
      <c r="M171" s="64">
        <v>69863455.24127726</v>
      </c>
      <c r="N171" s="64">
        <v>52983390.209620334</v>
      </c>
      <c r="O171" s="65">
        <v>628067.2293812175</v>
      </c>
      <c r="P171" s="7"/>
    </row>
    <row r="172" spans="2:16" ht="11.25">
      <c r="B172" s="28" t="s">
        <v>25</v>
      </c>
      <c r="C172" s="29">
        <f aca="true" t="shared" si="46" ref="C172:H172">C171/C$6</f>
        <v>51.295293804809354</v>
      </c>
      <c r="D172" s="30">
        <f t="shared" si="46"/>
        <v>49.8034063917435</v>
      </c>
      <c r="E172" s="31">
        <f t="shared" si="46"/>
        <v>53.10271825699965</v>
      </c>
      <c r="F172" s="66">
        <f t="shared" si="46"/>
        <v>75.06252554213172</v>
      </c>
      <c r="G172" s="67">
        <f t="shared" si="46"/>
        <v>52.34492858581262</v>
      </c>
      <c r="H172" s="67">
        <f t="shared" si="46"/>
        <v>47.395762444247026</v>
      </c>
      <c r="I172" s="67"/>
      <c r="J172" s="67" t="s">
        <v>17</v>
      </c>
      <c r="K172" s="67">
        <f>K171/K$6</f>
        <v>42.38067437714611</v>
      </c>
      <c r="L172" s="66">
        <f>L171/L$6</f>
        <v>56.73350584227255</v>
      </c>
      <c r="M172" s="67">
        <f>M171/M$6</f>
        <v>31.477795687774496</v>
      </c>
      <c r="N172" s="67">
        <f>N171/N$6</f>
        <v>45.77092901230363</v>
      </c>
      <c r="O172" s="68">
        <f>O171/O$6</f>
        <v>3.2657066242094897</v>
      </c>
      <c r="P172" s="7"/>
    </row>
    <row r="173" spans="2:15" ht="11.25">
      <c r="B173" s="48" t="s">
        <v>27</v>
      </c>
      <c r="C173" s="21">
        <f>SUM(D173:E173)</f>
        <v>1</v>
      </c>
      <c r="D173" s="22">
        <f>SUM(F173:K173)</f>
        <v>0.5339204615197826</v>
      </c>
      <c r="E173" s="23">
        <f>SUM(L173:O173)</f>
        <v>0.4660795384802175</v>
      </c>
      <c r="F173" s="60">
        <v>0.019167262676388568</v>
      </c>
      <c r="G173" s="61">
        <v>0.3051518621338596</v>
      </c>
      <c r="H173" s="61">
        <v>0.09274252616713097</v>
      </c>
      <c r="I173" s="61">
        <v>0</v>
      </c>
      <c r="J173" s="61">
        <v>0</v>
      </c>
      <c r="K173" s="62">
        <v>0.11685881054240338</v>
      </c>
      <c r="L173" s="60">
        <v>0.40540382545354303</v>
      </c>
      <c r="M173" s="61">
        <v>0.03572810249298278</v>
      </c>
      <c r="N173" s="61">
        <v>0.020766985998246976</v>
      </c>
      <c r="O173" s="62">
        <v>0.004180624535444728</v>
      </c>
    </row>
    <row r="174" spans="2:15" ht="11.25">
      <c r="B174" s="24" t="s">
        <v>24</v>
      </c>
      <c r="C174" s="25">
        <f>SUM(D174:E174)</f>
        <v>2469100921.526129</v>
      </c>
      <c r="D174" s="26">
        <f>SUM(F174:K174)</f>
        <v>1316252405.543102</v>
      </c>
      <c r="E174" s="27">
        <f>SUM(L174:O174)</f>
        <v>1152848515.9830265</v>
      </c>
      <c r="F174" s="63">
        <v>68668635.99188332</v>
      </c>
      <c r="G174" s="64">
        <v>762726357.2225335</v>
      </c>
      <c r="H174" s="64">
        <v>204309770.56571403</v>
      </c>
      <c r="I174" s="64">
        <v>0</v>
      </c>
      <c r="J174" s="64">
        <v>-1147499.6851118351</v>
      </c>
      <c r="K174" s="64">
        <v>281695141.44808316</v>
      </c>
      <c r="L174" s="63">
        <v>1026529683.3330505</v>
      </c>
      <c r="M174" s="64">
        <v>72057453.38480975</v>
      </c>
      <c r="N174" s="64">
        <v>53672615.86579956</v>
      </c>
      <c r="O174" s="65">
        <v>588763.3993666213</v>
      </c>
    </row>
    <row r="175" spans="2:15" ht="11.25">
      <c r="B175" s="28" t="s">
        <v>25</v>
      </c>
      <c r="C175" s="29">
        <f aca="true" t="shared" si="47" ref="C175:H175">C174/C$6</f>
        <v>51.29528163150488</v>
      </c>
      <c r="D175" s="30">
        <f t="shared" si="47"/>
        <v>49.91613727283996</v>
      </c>
      <c r="E175" s="31">
        <f t="shared" si="47"/>
        <v>52.96611765781647</v>
      </c>
      <c r="F175" s="66">
        <f t="shared" si="47"/>
        <v>75.02663156005023</v>
      </c>
      <c r="G175" s="67">
        <f t="shared" si="47"/>
        <v>52.31185891035744</v>
      </c>
      <c r="H175" s="67">
        <f t="shared" si="47"/>
        <v>47.25124647388224</v>
      </c>
      <c r="I175" s="67"/>
      <c r="J175" s="67" t="s">
        <v>17</v>
      </c>
      <c r="K175" s="67">
        <f>K174/K$6</f>
        <v>43.0085652250289</v>
      </c>
      <c r="L175" s="66">
        <f>L174/L$6</f>
        <v>56.41382004796928</v>
      </c>
      <c r="M175" s="67">
        <f>M174/M$6</f>
        <v>32.466327174843975</v>
      </c>
      <c r="N175" s="67">
        <f>N174/N$6</f>
        <v>46.3663325615599</v>
      </c>
      <c r="O175" s="68">
        <f>O174/O$6</f>
        <v>3.061341912868113</v>
      </c>
    </row>
    <row r="176" spans="2:15" ht="11.25">
      <c r="B176" s="39" t="s">
        <v>28</v>
      </c>
      <c r="C176" s="40">
        <f>SUM(D176:E176)</f>
        <v>1</v>
      </c>
      <c r="D176" s="41">
        <f>SUM(F176:K176)</f>
        <v>0.5362368202165717</v>
      </c>
      <c r="E176" s="42">
        <f>SUM(L176:O176)</f>
        <v>0.46376317978342824</v>
      </c>
      <c r="F176" s="60">
        <v>0.019141777708632148</v>
      </c>
      <c r="G176" s="61">
        <v>0.304777470689667</v>
      </c>
      <c r="H176" s="61">
        <v>0.09225686534009928</v>
      </c>
      <c r="I176" s="61">
        <v>0</v>
      </c>
      <c r="J176" s="61">
        <v>0</v>
      </c>
      <c r="K176" s="62">
        <v>0.12006070647817335</v>
      </c>
      <c r="L176" s="60">
        <v>0.40084127660635194</v>
      </c>
      <c r="M176" s="61">
        <v>0.03745822769690137</v>
      </c>
      <c r="N176" s="61">
        <v>0.02131391054056534</v>
      </c>
      <c r="O176" s="62">
        <v>0.004149764939609571</v>
      </c>
    </row>
    <row r="177" spans="2:15" ht="11.25">
      <c r="B177" s="24" t="s">
        <v>24</v>
      </c>
      <c r="C177" s="25">
        <f>SUM(D177:E177)</f>
        <v>2469100335.57242</v>
      </c>
      <c r="D177" s="26">
        <f>SUM(F177:K177)</f>
        <v>1319225036.87044</v>
      </c>
      <c r="E177" s="27">
        <f>SUM(L177:O177)</f>
        <v>1149875298.70198</v>
      </c>
      <c r="F177" s="63">
        <v>68635784.26332681</v>
      </c>
      <c r="G177" s="64">
        <v>762244196.6010655</v>
      </c>
      <c r="H177" s="64">
        <v>203684901.63439822</v>
      </c>
      <c r="I177" s="64">
        <v>0</v>
      </c>
      <c r="J177" s="64">
        <v>-1147499.6851118351</v>
      </c>
      <c r="K177" s="64">
        <v>285807654.0567614</v>
      </c>
      <c r="L177" s="63">
        <v>1020713059.1831039</v>
      </c>
      <c r="M177" s="64">
        <v>74251067.32579432</v>
      </c>
      <c r="N177" s="64">
        <v>54361710.59479702</v>
      </c>
      <c r="O177" s="65">
        <v>549461.5982847562</v>
      </c>
    </row>
    <row r="178" spans="2:15" ht="11.25">
      <c r="B178" s="28" t="s">
        <v>25</v>
      </c>
      <c r="C178" s="29">
        <f aca="true" t="shared" si="48" ref="C178:H178">C177/C$6</f>
        <v>51.295269458385405</v>
      </c>
      <c r="D178" s="30">
        <f t="shared" si="48"/>
        <v>50.02886813872258</v>
      </c>
      <c r="E178" s="31">
        <f t="shared" si="48"/>
        <v>52.829517077474065</v>
      </c>
      <c r="F178" s="66">
        <f t="shared" si="48"/>
        <v>74.99073810594388</v>
      </c>
      <c r="G178" s="67">
        <f t="shared" si="48"/>
        <v>52.27878975237762</v>
      </c>
      <c r="H178" s="67">
        <f t="shared" si="48"/>
        <v>47.106731427902204</v>
      </c>
      <c r="I178" s="67"/>
      <c r="J178" s="67" t="s">
        <v>17</v>
      </c>
      <c r="K178" s="67">
        <f>K177/K$6</f>
        <v>43.63645417568618</v>
      </c>
      <c r="L178" s="66">
        <f>L177/L$6</f>
        <v>56.09416247409735</v>
      </c>
      <c r="M178" s="67">
        <f>M177/M$6</f>
        <v>33.454685554968435</v>
      </c>
      <c r="N178" s="67">
        <f>N177/N$6</f>
        <v>46.96162300633723</v>
      </c>
      <c r="O178" s="68">
        <f>O177/O$6</f>
        <v>2.8569877511920434</v>
      </c>
    </row>
    <row r="179" spans="2:15" ht="11.25">
      <c r="B179" s="39" t="s">
        <v>29</v>
      </c>
      <c r="C179" s="40">
        <f>SUM(D179:E179)</f>
        <v>1</v>
      </c>
      <c r="D179" s="41">
        <f>SUM(F179:K179)</f>
        <v>0.5385531789133611</v>
      </c>
      <c r="E179" s="42">
        <f>SUM(L179:O179)</f>
        <v>0.46144682108663904</v>
      </c>
      <c r="F179" s="60">
        <v>0.019116292740875725</v>
      </c>
      <c r="G179" s="61">
        <v>0.3044030792454744</v>
      </c>
      <c r="H179" s="61">
        <v>0.09177120451306756</v>
      </c>
      <c r="I179" s="61">
        <v>0</v>
      </c>
      <c r="J179" s="61">
        <v>0</v>
      </c>
      <c r="K179" s="62">
        <v>0.12326260241394332</v>
      </c>
      <c r="L179" s="60">
        <v>0.39627872775916095</v>
      </c>
      <c r="M179" s="61">
        <v>0.03918835290081996</v>
      </c>
      <c r="N179" s="61">
        <v>0.021860835082883702</v>
      </c>
      <c r="O179" s="62">
        <v>0.004118905343774416</v>
      </c>
    </row>
    <row r="180" spans="2:15" ht="11.25">
      <c r="B180" s="24" t="s">
        <v>24</v>
      </c>
      <c r="C180" s="25">
        <f>SUM(D180:E180)</f>
        <v>2469099749.6275043</v>
      </c>
      <c r="D180" s="26">
        <f>SUM(F180:K180)</f>
        <v>1322197667.7965248</v>
      </c>
      <c r="E180" s="27">
        <f>SUM(L180:O180)</f>
        <v>1146902081.8309798</v>
      </c>
      <c r="F180" s="63">
        <v>68602933.0118273</v>
      </c>
      <c r="G180" s="64">
        <v>761762043.428105</v>
      </c>
      <c r="H180" s="64">
        <v>203060036.6495743</v>
      </c>
      <c r="I180" s="64">
        <v>0</v>
      </c>
      <c r="J180" s="64">
        <v>-1147499.6851118351</v>
      </c>
      <c r="K180" s="64">
        <v>289920154.39212996</v>
      </c>
      <c r="L180" s="63">
        <v>1014896956.2648008</v>
      </c>
      <c r="M180" s="64">
        <v>76444291.28307498</v>
      </c>
      <c r="N180" s="64">
        <v>55050672.42641413</v>
      </c>
      <c r="O180" s="65">
        <v>510161.8566899675</v>
      </c>
    </row>
    <row r="181" spans="2:15" ht="11.25">
      <c r="B181" s="28" t="s">
        <v>25</v>
      </c>
      <c r="C181" s="29">
        <f aca="true" t="shared" si="49" ref="C181:H181">C180/C$6</f>
        <v>51.2952572854486</v>
      </c>
      <c r="D181" s="30">
        <f t="shared" si="49"/>
        <v>50.1415989893885</v>
      </c>
      <c r="E181" s="31">
        <f t="shared" si="49"/>
        <v>52.6929165159707</v>
      </c>
      <c r="F181" s="66">
        <f t="shared" si="49"/>
        <v>74.95484517306502</v>
      </c>
      <c r="G181" s="67">
        <f t="shared" si="49"/>
        <v>52.24572110525634</v>
      </c>
      <c r="H181" s="67">
        <f t="shared" si="49"/>
        <v>46.962217294637504</v>
      </c>
      <c r="I181" s="67"/>
      <c r="J181" s="67" t="s">
        <v>17</v>
      </c>
      <c r="K181" s="67">
        <f>K180/K$6</f>
        <v>44.26434125248282</v>
      </c>
      <c r="L181" s="66">
        <f>L180/L$6</f>
        <v>55.77453354495788</v>
      </c>
      <c r="M181" s="67">
        <f>M180/M$6</f>
        <v>34.44286822338051</v>
      </c>
      <c r="N181" s="67">
        <f>N180/N$6</f>
        <v>47.556798644633915</v>
      </c>
      <c r="O181" s="68">
        <f>O180/O$6</f>
        <v>2.652644298052056</v>
      </c>
    </row>
    <row r="182" spans="2:15" ht="11.25">
      <c r="B182" s="39" t="s">
        <v>30</v>
      </c>
      <c r="C182" s="40">
        <f>SUM(D182:E182)</f>
        <v>1</v>
      </c>
      <c r="D182" s="41">
        <f>SUM(F182:K182)</f>
        <v>0.5408695376101502</v>
      </c>
      <c r="E182" s="42">
        <f>SUM(L182:O182)</f>
        <v>0.4591304623898498</v>
      </c>
      <c r="F182" s="60">
        <v>0.019090807773119303</v>
      </c>
      <c r="G182" s="61">
        <v>0.3040286878012818</v>
      </c>
      <c r="H182" s="61">
        <v>0.09128554368603584</v>
      </c>
      <c r="I182" s="61">
        <v>0</v>
      </c>
      <c r="J182" s="61">
        <v>0</v>
      </c>
      <c r="K182" s="62">
        <v>0.1264644983497133</v>
      </c>
      <c r="L182" s="60">
        <v>0.39171617891196986</v>
      </c>
      <c r="M182" s="61">
        <v>0.04091847810473856</v>
      </c>
      <c r="N182" s="61">
        <v>0.022407759625202067</v>
      </c>
      <c r="O182" s="62">
        <v>0.004088045747939261</v>
      </c>
    </row>
    <row r="183" spans="2:15" ht="11.25">
      <c r="B183" s="24" t="s">
        <v>24</v>
      </c>
      <c r="C183" s="25">
        <f>SUM(D183:E183)</f>
        <v>2469099163.6912675</v>
      </c>
      <c r="D183" s="26">
        <f>SUM(F183:K183)</f>
        <v>1325170298.3212807</v>
      </c>
      <c r="E183" s="27">
        <f>SUM(L183:O183)</f>
        <v>1143928865.3699868</v>
      </c>
      <c r="F183" s="63">
        <v>68570082.23131508</v>
      </c>
      <c r="G183" s="64">
        <v>761279897.6088259</v>
      </c>
      <c r="H183" s="64">
        <v>202435175.56164914</v>
      </c>
      <c r="I183" s="64">
        <v>0</v>
      </c>
      <c r="J183" s="64">
        <v>-1147499.6851118351</v>
      </c>
      <c r="K183" s="64">
        <v>294032642.6046024</v>
      </c>
      <c r="L183" s="63">
        <v>1009081382.4547119</v>
      </c>
      <c r="M183" s="64">
        <v>78637119.35882914</v>
      </c>
      <c r="N183" s="64">
        <v>55739499.35069281</v>
      </c>
      <c r="O183" s="65">
        <v>470864.2057532002</v>
      </c>
    </row>
    <row r="184" spans="2:15" ht="11.25">
      <c r="B184" s="28" t="s">
        <v>25</v>
      </c>
      <c r="C184" s="29">
        <f aca="true" t="shared" si="50" ref="C184:H184">C183/C$6</f>
        <v>51.2952451126921</v>
      </c>
      <c r="D184" s="30">
        <f t="shared" si="50"/>
        <v>50.254329824834855</v>
      </c>
      <c r="E184" s="31">
        <f t="shared" si="50"/>
        <v>52.55631597330458</v>
      </c>
      <c r="F184" s="66">
        <f t="shared" si="50"/>
        <v>74.91895275478191</v>
      </c>
      <c r="G184" s="67">
        <f t="shared" si="50"/>
        <v>52.21265296248992</v>
      </c>
      <c r="H184" s="67">
        <f t="shared" si="50"/>
        <v>46.81770406261861</v>
      </c>
      <c r="I184" s="67"/>
      <c r="J184" s="67" t="s">
        <v>17</v>
      </c>
      <c r="K184" s="67">
        <f>K183/K$6</f>
        <v>44.892226478383606</v>
      </c>
      <c r="L184" s="66">
        <f>L183/L$6</f>
        <v>55.45493369341458</v>
      </c>
      <c r="M184" s="67">
        <f>M183/M$6</f>
        <v>35.43087252274736</v>
      </c>
      <c r="N184" s="67">
        <f>N183/N$6</f>
        <v>48.15185774010112</v>
      </c>
      <c r="O184" s="68">
        <f>O183/O$6</f>
        <v>2.4483117155250063</v>
      </c>
    </row>
    <row r="185" spans="2:15" ht="11.25">
      <c r="B185" s="39" t="s">
        <v>31</v>
      </c>
      <c r="C185" s="40">
        <f>SUM(D185:E185)</f>
        <v>1.0000000000000002</v>
      </c>
      <c r="D185" s="41">
        <f>SUM(F185:K185)</f>
        <v>0.5431858963069396</v>
      </c>
      <c r="E185" s="42">
        <f>SUM(L185:O185)</f>
        <v>0.4568141036930606</v>
      </c>
      <c r="F185" s="60">
        <v>0.019065322805362883</v>
      </c>
      <c r="G185" s="61">
        <v>0.30365429635708924</v>
      </c>
      <c r="H185" s="61">
        <v>0.09079988285900414</v>
      </c>
      <c r="I185" s="61">
        <v>0</v>
      </c>
      <c r="J185" s="61">
        <v>0</v>
      </c>
      <c r="K185" s="62">
        <v>0.12966639428548327</v>
      </c>
      <c r="L185" s="60">
        <v>0.3871536300647789</v>
      </c>
      <c r="M185" s="61">
        <v>0.04264860330865715</v>
      </c>
      <c r="N185" s="61">
        <v>0.02295468416752043</v>
      </c>
      <c r="O185" s="62">
        <v>0.0040571861521041044</v>
      </c>
    </row>
    <row r="186" spans="2:15" ht="11.25">
      <c r="B186" s="24" t="s">
        <v>24</v>
      </c>
      <c r="C186" s="25">
        <f>SUM(D186:E186)</f>
        <v>2469098577.763601</v>
      </c>
      <c r="D186" s="26">
        <f>SUM(F186:K186)</f>
        <v>1328142928.4446354</v>
      </c>
      <c r="E186" s="27">
        <f>SUM(L186:O186)</f>
        <v>1140955649.3189654</v>
      </c>
      <c r="F186" s="63">
        <v>68537231.9158237</v>
      </c>
      <c r="G186" s="64">
        <v>760797759.0500208</v>
      </c>
      <c r="H186" s="64">
        <v>201810318.32187507</v>
      </c>
      <c r="I186" s="64">
        <v>0</v>
      </c>
      <c r="J186" s="64">
        <v>-1147499.6851118351</v>
      </c>
      <c r="K186" s="64">
        <v>298145118.8420277</v>
      </c>
      <c r="L186" s="63">
        <v>1003266345.7891709</v>
      </c>
      <c r="M186" s="64">
        <v>80829545.53560963</v>
      </c>
      <c r="N186" s="64">
        <v>56428189.31690736</v>
      </c>
      <c r="O186" s="65">
        <v>431568.677277643</v>
      </c>
    </row>
    <row r="187" spans="2:15" ht="11.25">
      <c r="B187" s="28" t="s">
        <v>25</v>
      </c>
      <c r="C187" s="29">
        <f aca="true" t="shared" si="51" ref="C187:H187">C186/C$6</f>
        <v>51.29523294011365</v>
      </c>
      <c r="D187" s="30">
        <f t="shared" si="51"/>
        <v>50.3670606450589</v>
      </c>
      <c r="E187" s="31">
        <f t="shared" si="51"/>
        <v>52.41971544947407</v>
      </c>
      <c r="F187" s="66">
        <f t="shared" si="51"/>
        <v>74.88306084457571</v>
      </c>
      <c r="G187" s="67">
        <f t="shared" si="51"/>
        <v>52.17958531768569</v>
      </c>
      <c r="H187" s="67">
        <f t="shared" si="51"/>
        <v>46.67319172057152</v>
      </c>
      <c r="I187" s="67"/>
      <c r="J187" s="67" t="s">
        <v>17</v>
      </c>
      <c r="K187" s="67">
        <f>K186/K$6</f>
        <v>45.520109875961786</v>
      </c>
      <c r="L187" s="66">
        <f>L186/L$6</f>
        <v>55.135363361111054</v>
      </c>
      <c r="M187" s="67">
        <f>M186/M$6</f>
        <v>36.41869574183787</v>
      </c>
      <c r="N187" s="67">
        <f>N186/N$6</f>
        <v>48.746798521171954</v>
      </c>
      <c r="O187" s="68">
        <f>O186/O$6</f>
        <v>2.243990168975172</v>
      </c>
    </row>
    <row r="188" spans="2:15" ht="11.25">
      <c r="B188" s="39" t="s">
        <v>32</v>
      </c>
      <c r="C188" s="40">
        <f>SUM(D188:E188)</f>
        <v>1</v>
      </c>
      <c r="D188" s="41">
        <f>SUM(F188:K188)</f>
        <v>0.5455022550037287</v>
      </c>
      <c r="E188" s="42">
        <f>SUM(L188:O188)</f>
        <v>0.45449774499627127</v>
      </c>
      <c r="F188" s="60">
        <v>0.01903983783760646</v>
      </c>
      <c r="G188" s="61">
        <v>0.30327990491289664</v>
      </c>
      <c r="H188" s="61">
        <v>0.09031422203197242</v>
      </c>
      <c r="I188" s="61">
        <v>0</v>
      </c>
      <c r="J188" s="61">
        <v>0</v>
      </c>
      <c r="K188" s="62">
        <v>0.13286829022125324</v>
      </c>
      <c r="L188" s="60">
        <v>0.3825910812175878</v>
      </c>
      <c r="M188" s="61">
        <v>0.04437872851257575</v>
      </c>
      <c r="N188" s="61">
        <v>0.023501608709838792</v>
      </c>
      <c r="O188" s="62">
        <v>0.0040263265562689495</v>
      </c>
    </row>
    <row r="189" spans="2:15" ht="11.25">
      <c r="B189" s="24" t="s">
        <v>24</v>
      </c>
      <c r="C189" s="25">
        <f>SUM(D189:E189)</f>
        <v>2469097991.844393</v>
      </c>
      <c r="D189" s="26">
        <f>SUM(F189:K189)</f>
        <v>1331115558.1665173</v>
      </c>
      <c r="E189" s="27">
        <f>SUM(L189:O189)</f>
        <v>1137982433.6778758</v>
      </c>
      <c r="F189" s="63">
        <v>68504382.05948806</v>
      </c>
      <c r="G189" s="64">
        <v>760315627.6600643</v>
      </c>
      <c r="H189" s="64">
        <v>201185464.88233256</v>
      </c>
      <c r="I189" s="64">
        <v>0</v>
      </c>
      <c r="J189" s="64">
        <v>-1147499.6851118351</v>
      </c>
      <c r="K189" s="64">
        <v>302257583.2497441</v>
      </c>
      <c r="L189" s="63">
        <v>997451854.4683388</v>
      </c>
      <c r="M189" s="64">
        <v>83021563.67329654</v>
      </c>
      <c r="N189" s="64">
        <v>57116740.23252557</v>
      </c>
      <c r="O189" s="65">
        <v>392275.30371481593</v>
      </c>
    </row>
    <row r="190" spans="2:15" ht="11.25">
      <c r="B190" s="28" t="s">
        <v>25</v>
      </c>
      <c r="C190" s="29">
        <f aca="true" t="shared" si="52" ref="C190:H190">C189/C$6</f>
        <v>51.29522076771092</v>
      </c>
      <c r="D190" s="30">
        <f t="shared" si="52"/>
        <v>50.47979145005793</v>
      </c>
      <c r="E190" s="31">
        <f t="shared" si="52"/>
        <v>52.28311494447734</v>
      </c>
      <c r="F190" s="66">
        <f t="shared" si="52"/>
        <v>74.84716943603826</v>
      </c>
      <c r="G190" s="67">
        <f t="shared" si="52"/>
        <v>52.1465181645595</v>
      </c>
      <c r="H190" s="67">
        <f t="shared" si="52"/>
        <v>46.52868025741377</v>
      </c>
      <c r="I190" s="67"/>
      <c r="J190" s="67" t="s">
        <v>17</v>
      </c>
      <c r="K190" s="67">
        <f>K189/K$6</f>
        <v>46.14799146740726</v>
      </c>
      <c r="L190" s="66">
        <f>L189/L$6</f>
        <v>54.81582299869421</v>
      </c>
      <c r="M190" s="67">
        <f>M189/M$6</f>
        <v>37.40633511414933</v>
      </c>
      <c r="N190" s="67">
        <f>N189/N$6</f>
        <v>49.341619180163974</v>
      </c>
      <c r="O190" s="68">
        <f>O189/O$6</f>
        <v>2.039679827137904</v>
      </c>
    </row>
    <row r="191" spans="2:15" ht="11.25">
      <c r="B191" s="39" t="s">
        <v>33</v>
      </c>
      <c r="C191" s="40">
        <f>SUM(D191:E191)</f>
        <v>1</v>
      </c>
      <c r="D191" s="41">
        <f>SUM(F191:K191)</f>
        <v>0.547818613700518</v>
      </c>
      <c r="E191" s="42">
        <f>SUM(L191:O191)</f>
        <v>0.45218138629948207</v>
      </c>
      <c r="F191" s="60">
        <v>0.019014352869850037</v>
      </c>
      <c r="G191" s="61">
        <v>0.30290551346870404</v>
      </c>
      <c r="H191" s="61">
        <v>0.08982856120494072</v>
      </c>
      <c r="I191" s="61">
        <v>0</v>
      </c>
      <c r="J191" s="61">
        <v>0</v>
      </c>
      <c r="K191" s="62">
        <v>0.1360701861570232</v>
      </c>
      <c r="L191" s="60">
        <v>0.37802853237039674</v>
      </c>
      <c r="M191" s="61">
        <v>0.04610885371649434</v>
      </c>
      <c r="N191" s="61">
        <v>0.024048533252157157</v>
      </c>
      <c r="O191" s="62">
        <v>0.003995466960433794</v>
      </c>
    </row>
    <row r="192" spans="2:15" ht="11.25">
      <c r="B192" s="24" t="s">
        <v>24</v>
      </c>
      <c r="C192" s="25">
        <f>SUM(D192:E192)</f>
        <v>2469097405.9335375</v>
      </c>
      <c r="D192" s="26">
        <f>SUM(F192:K192)</f>
        <v>1334088187.4868577</v>
      </c>
      <c r="E192" s="27">
        <f>SUM(L192:O192)</f>
        <v>1135009218.4466798</v>
      </c>
      <c r="F192" s="63">
        <v>68471532.65654239</v>
      </c>
      <c r="G192" s="64">
        <v>759833503.3488822</v>
      </c>
      <c r="H192" s="64">
        <v>200560615.19591227</v>
      </c>
      <c r="I192" s="64">
        <v>0</v>
      </c>
      <c r="J192" s="64">
        <v>-1147499.6851118351</v>
      </c>
      <c r="K192" s="64">
        <v>306370035.9706327</v>
      </c>
      <c r="L192" s="63">
        <v>991637916.8604057</v>
      </c>
      <c r="M192" s="64">
        <v>85213167.50595501</v>
      </c>
      <c r="N192" s="64">
        <v>57805149.96213796</v>
      </c>
      <c r="O192" s="65">
        <v>352984.1181811915</v>
      </c>
    </row>
    <row r="193" spans="2:15" ht="11.25">
      <c r="B193" s="28" t="s">
        <v>25</v>
      </c>
      <c r="C193" s="29">
        <f aca="true" t="shared" si="53" ref="C193:H193">C192/C$6</f>
        <v>51.295208595481725</v>
      </c>
      <c r="D193" s="30">
        <f t="shared" si="53"/>
        <v>50.59252223982933</v>
      </c>
      <c r="E193" s="31">
        <f t="shared" si="53"/>
        <v>52.14651445831264</v>
      </c>
      <c r="F193" s="66">
        <f t="shared" si="53"/>
        <v>74.81127852286993</v>
      </c>
      <c r="G193" s="67">
        <f t="shared" si="53"/>
        <v>52.11345149693357</v>
      </c>
      <c r="H193" s="67">
        <f t="shared" si="53"/>
        <v>46.38416966225025</v>
      </c>
      <c r="I193" s="67"/>
      <c r="J193" s="67" t="s">
        <v>17</v>
      </c>
      <c r="K193" s="67">
        <f>K192/K$6</f>
        <v>46.775871274534786</v>
      </c>
      <c r="L193" s="66">
        <f>L192/L$6</f>
        <v>54.49631306604509</v>
      </c>
      <c r="M193" s="67">
        <f>M192/M$6</f>
        <v>38.39378781649159</v>
      </c>
      <c r="N193" s="67">
        <f>N192/N$6</f>
        <v>49.93631787235424</v>
      </c>
      <c r="O193" s="68">
        <f>O192/O$6</f>
        <v>1.8353808622060477</v>
      </c>
    </row>
    <row r="194" ht="11.25">
      <c r="B194" s="45"/>
    </row>
    <row r="195" spans="2:15" ht="11.25">
      <c r="B195" s="3" t="s">
        <v>39</v>
      </c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2:15" ht="11.25">
      <c r="B196" s="46" t="s">
        <v>5</v>
      </c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</row>
    <row r="197" spans="2:15" ht="11.25">
      <c r="B197" s="8" t="s">
        <v>22</v>
      </c>
      <c r="C197" s="8" t="s">
        <v>7</v>
      </c>
      <c r="D197" s="9" t="s">
        <v>18</v>
      </c>
      <c r="E197" s="10" t="s">
        <v>19</v>
      </c>
      <c r="F197" s="9" t="s">
        <v>8</v>
      </c>
      <c r="G197" s="11" t="s">
        <v>9</v>
      </c>
      <c r="H197" s="11" t="s">
        <v>10</v>
      </c>
      <c r="I197" s="11"/>
      <c r="J197" s="11" t="s">
        <v>12</v>
      </c>
      <c r="K197" s="10" t="s">
        <v>13</v>
      </c>
      <c r="L197" s="9" t="s">
        <v>14</v>
      </c>
      <c r="M197" s="11" t="s">
        <v>11</v>
      </c>
      <c r="N197" s="11" t="s">
        <v>13</v>
      </c>
      <c r="O197" s="10" t="s">
        <v>15</v>
      </c>
    </row>
    <row r="198" spans="2:15" ht="11.25">
      <c r="B198" s="20" t="s">
        <v>23</v>
      </c>
      <c r="C198" s="21">
        <f>SUM(D198:E198)</f>
        <v>1</v>
      </c>
      <c r="D198" s="22">
        <f>SUM(F198:K198)</f>
        <v>0.5352470503656469</v>
      </c>
      <c r="E198" s="23">
        <f>SUM(L198:O198)</f>
        <v>0.46475294963435304</v>
      </c>
      <c r="F198" s="60">
        <v>0.01916567112171864</v>
      </c>
      <c r="G198" s="61">
        <v>0.31259307279886267</v>
      </c>
      <c r="H198" s="61">
        <v>0.09436655625931661</v>
      </c>
      <c r="I198" s="61">
        <v>0</v>
      </c>
      <c r="J198" s="61">
        <v>0</v>
      </c>
      <c r="K198" s="61">
        <v>0.109121750185749</v>
      </c>
      <c r="L198" s="60">
        <v>0.4145619001884459</v>
      </c>
      <c r="M198" s="61">
        <v>0.025681536913612208</v>
      </c>
      <c r="N198" s="61">
        <v>0.02035220641440139</v>
      </c>
      <c r="O198" s="62">
        <v>0.004157306117893549</v>
      </c>
    </row>
    <row r="199" spans="2:16" ht="11.25">
      <c r="B199" s="24" t="s">
        <v>24</v>
      </c>
      <c r="C199" s="25">
        <f>SUM(D199:E199)</f>
        <v>2469071590.476262</v>
      </c>
      <c r="D199" s="26">
        <f>SUM(F199:K199)</f>
        <v>1317969703.3757782</v>
      </c>
      <c r="E199" s="27">
        <f>SUM(L199:O199)</f>
        <v>1151101887.1004841</v>
      </c>
      <c r="F199" s="63">
        <v>68666561.6985018</v>
      </c>
      <c r="G199" s="64">
        <v>772295301.7022558</v>
      </c>
      <c r="H199" s="64">
        <v>206398478.1585113</v>
      </c>
      <c r="I199" s="64">
        <v>0</v>
      </c>
      <c r="J199" s="64">
        <v>-1147499.6851118351</v>
      </c>
      <c r="K199" s="64">
        <v>271756861.5016211</v>
      </c>
      <c r="L199" s="63">
        <v>1038099559.6228344</v>
      </c>
      <c r="M199" s="64">
        <v>59295981.740906045</v>
      </c>
      <c r="N199" s="64">
        <v>53147203.099377126</v>
      </c>
      <c r="O199" s="65">
        <v>559142.6373664695</v>
      </c>
      <c r="P199" s="7"/>
    </row>
    <row r="200" spans="2:16" ht="11.25">
      <c r="B200" s="28" t="s">
        <v>25</v>
      </c>
      <c r="C200" s="29">
        <f aca="true" t="shared" si="54" ref="C200:H200">C199/C$6</f>
        <v>51.29467228238903</v>
      </c>
      <c r="D200" s="30">
        <f t="shared" si="54"/>
        <v>49.981262224553795</v>
      </c>
      <c r="E200" s="31">
        <f t="shared" si="54"/>
        <v>52.885871077615604</v>
      </c>
      <c r="F200" s="66">
        <f t="shared" si="54"/>
        <v>75.02436520885459</v>
      </c>
      <c r="G200" s="67">
        <f t="shared" si="54"/>
        <v>52.96814837617202</v>
      </c>
      <c r="H200" s="67">
        <f t="shared" si="54"/>
        <v>47.73430725460682</v>
      </c>
      <c r="I200" s="67"/>
      <c r="J200" s="67" t="s">
        <v>17</v>
      </c>
      <c r="K200" s="67">
        <f>K199/K$6</f>
        <v>41.4912115386829</v>
      </c>
      <c r="L200" s="66">
        <f>L199/L$6</f>
        <v>57.04965253249119</v>
      </c>
      <c r="M200" s="67">
        <f>M199/M$6</f>
        <v>26.716497085638895</v>
      </c>
      <c r="N200" s="67">
        <f>N199/N$6</f>
        <v>45.912442571905885</v>
      </c>
      <c r="O200" s="68">
        <f>O199/O$6</f>
        <v>2.90732540929519</v>
      </c>
      <c r="P200" s="7"/>
    </row>
    <row r="201" spans="2:16" ht="11.25">
      <c r="B201" s="20" t="s">
        <v>26</v>
      </c>
      <c r="C201" s="21">
        <f>SUM(D201:E201)</f>
        <v>1</v>
      </c>
      <c r="D201" s="22">
        <f>SUM(F201:K201)</f>
        <v>0.5368184957825058</v>
      </c>
      <c r="E201" s="23">
        <f>SUM(L201:O201)</f>
        <v>0.46318150421749416</v>
      </c>
      <c r="F201" s="60">
        <v>0.019146756340235067</v>
      </c>
      <c r="G201" s="61">
        <v>0.31138212788259284</v>
      </c>
      <c r="H201" s="61">
        <v>0.09379930687751964</v>
      </c>
      <c r="I201" s="61">
        <v>0</v>
      </c>
      <c r="J201" s="61">
        <v>0</v>
      </c>
      <c r="K201" s="62">
        <v>0.11249030468215829</v>
      </c>
      <c r="L201" s="60">
        <v>0.40999522921118975</v>
      </c>
      <c r="M201" s="61">
        <v>0.028234951513972473</v>
      </c>
      <c r="N201" s="61">
        <v>0.020814247269120862</v>
      </c>
      <c r="O201" s="62">
        <v>0.004137076223211079</v>
      </c>
      <c r="P201" s="7"/>
    </row>
    <row r="202" spans="2:16" ht="11.25">
      <c r="B202" s="24" t="s">
        <v>24</v>
      </c>
      <c r="C202" s="25">
        <f>SUM(D202:E202)</f>
        <v>2469074817.3858</v>
      </c>
      <c r="D202" s="26">
        <f>SUM(F202:K202)</f>
        <v>1319984514.5052016</v>
      </c>
      <c r="E202" s="27">
        <f>SUM(L202:O202)</f>
        <v>1149090302.8805983</v>
      </c>
      <c r="F202" s="63">
        <v>68642182.29804876</v>
      </c>
      <c r="G202" s="64">
        <v>770737554.840055</v>
      </c>
      <c r="H202" s="64">
        <v>205668736.49921525</v>
      </c>
      <c r="I202" s="64">
        <v>0</v>
      </c>
      <c r="J202" s="64">
        <v>-1147499.6851118354</v>
      </c>
      <c r="K202" s="64">
        <v>276083540.55299443</v>
      </c>
      <c r="L202" s="63">
        <v>1032290283.9388518</v>
      </c>
      <c r="M202" s="64">
        <v>62536939.452293135</v>
      </c>
      <c r="N202" s="64">
        <v>53729709.726182796</v>
      </c>
      <c r="O202" s="65">
        <v>533369.7632705428</v>
      </c>
      <c r="P202" s="7"/>
    </row>
    <row r="203" spans="2:16" ht="11.25">
      <c r="B203" s="28" t="s">
        <v>25</v>
      </c>
      <c r="C203" s="29">
        <f aca="true" t="shared" si="55" ref="C203:H203">C202/C$6</f>
        <v>51.29473932105566</v>
      </c>
      <c r="D203" s="30">
        <f t="shared" si="55"/>
        <v>50.05766974980626</v>
      </c>
      <c r="E203" s="31">
        <f t="shared" si="55"/>
        <v>52.79345147088329</v>
      </c>
      <c r="F203" s="66">
        <f t="shared" si="55"/>
        <v>74.99772853158521</v>
      </c>
      <c r="G203" s="67">
        <f t="shared" si="55"/>
        <v>52.86130975272357</v>
      </c>
      <c r="H203" s="67">
        <f t="shared" si="55"/>
        <v>47.56553802291426</v>
      </c>
      <c r="I203" s="67"/>
      <c r="J203" s="67" t="s">
        <v>17</v>
      </c>
      <c r="K203" s="67">
        <f>K202/K$6</f>
        <v>42.15179892841269</v>
      </c>
      <c r="L203" s="66">
        <f>L202/L$6</f>
        <v>56.73039879987515</v>
      </c>
      <c r="M203" s="67">
        <f>M202/M$6</f>
        <v>28.176748433349008</v>
      </c>
      <c r="N203" s="67">
        <f>N202/N$6</f>
        <v>46.41565441545224</v>
      </c>
      <c r="O203" s="68">
        <f>O202/O$6</f>
        <v>2.7733164342641135</v>
      </c>
      <c r="P203" s="7"/>
    </row>
    <row r="204" spans="2:15" ht="11.25">
      <c r="B204" s="48" t="s">
        <v>27</v>
      </c>
      <c r="C204" s="21">
        <f>SUM(D204:E204)</f>
        <v>0.9999999999999999</v>
      </c>
      <c r="D204" s="22">
        <f>SUM(F204:K204)</f>
        <v>0.5383899411993647</v>
      </c>
      <c r="E204" s="23">
        <f>SUM(L204:O204)</f>
        <v>0.4616100588006352</v>
      </c>
      <c r="F204" s="60">
        <v>0.01912784155875149</v>
      </c>
      <c r="G204" s="61">
        <v>0.310171182966323</v>
      </c>
      <c r="H204" s="61">
        <v>0.09323205749572264</v>
      </c>
      <c r="I204" s="61">
        <v>0</v>
      </c>
      <c r="J204" s="61">
        <v>0</v>
      </c>
      <c r="K204" s="62">
        <v>0.11585885917856756</v>
      </c>
      <c r="L204" s="60">
        <v>0.4054285582339336</v>
      </c>
      <c r="M204" s="61">
        <v>0.030788366114332742</v>
      </c>
      <c r="N204" s="61">
        <v>0.02127628812384033</v>
      </c>
      <c r="O204" s="62">
        <v>0.00411684632852861</v>
      </c>
    </row>
    <row r="205" spans="2:15" ht="11.25">
      <c r="B205" s="24" t="s">
        <v>24</v>
      </c>
      <c r="C205" s="25">
        <f>SUM(D205:E205)</f>
        <v>2469078044.301916</v>
      </c>
      <c r="D205" s="26">
        <f>SUM(F205:K205)</f>
        <v>1321999325.458849</v>
      </c>
      <c r="E205" s="27">
        <f>SUM(L205:O205)</f>
        <v>1147078718.8430672</v>
      </c>
      <c r="F205" s="63">
        <v>68617803.12146978</v>
      </c>
      <c r="G205" s="64">
        <v>769179814.3909521</v>
      </c>
      <c r="H205" s="64">
        <v>204938997.39387375</v>
      </c>
      <c r="I205" s="64">
        <v>0</v>
      </c>
      <c r="J205" s="64">
        <v>-1147499.6851118351</v>
      </c>
      <c r="K205" s="64">
        <v>280410210.2376654</v>
      </c>
      <c r="L205" s="63">
        <v>1026481447.7697256</v>
      </c>
      <c r="M205" s="64">
        <v>65777530.65937766</v>
      </c>
      <c r="N205" s="64">
        <v>54312142.66858609</v>
      </c>
      <c r="O205" s="65">
        <v>507597.7453779712</v>
      </c>
    </row>
    <row r="206" spans="2:15" ht="11.25">
      <c r="B206" s="28" t="s">
        <v>25</v>
      </c>
      <c r="C206" s="29">
        <f aca="true" t="shared" si="56" ref="C206:H206">C205/C$6</f>
        <v>51.294806359858946</v>
      </c>
      <c r="D206" s="30">
        <f t="shared" si="56"/>
        <v>50.13407726839277</v>
      </c>
      <c r="E206" s="31">
        <f t="shared" si="56"/>
        <v>52.70103187252903</v>
      </c>
      <c r="F206" s="66">
        <f t="shared" si="56"/>
        <v>74.97109209891826</v>
      </c>
      <c r="G206" s="67">
        <f t="shared" si="56"/>
        <v>52.75447156911974</v>
      </c>
      <c r="H206" s="67">
        <f t="shared" si="56"/>
        <v>47.39676938188135</v>
      </c>
      <c r="I206" s="67"/>
      <c r="J206" s="67" t="s">
        <v>17</v>
      </c>
      <c r="K206" s="67">
        <f>K205/K$6</f>
        <v>42.81238488805596</v>
      </c>
      <c r="L206" s="66">
        <f>L205/L$6</f>
        <v>56.41116922117537</v>
      </c>
      <c r="M206" s="67">
        <f>M205/M$6</f>
        <v>29.636834648265225</v>
      </c>
      <c r="N206" s="67">
        <f>N205/N$6</f>
        <v>46.918802605020666</v>
      </c>
      <c r="O206" s="68">
        <f>O205/O$6</f>
        <v>2.6393119111592602</v>
      </c>
    </row>
    <row r="207" spans="2:15" ht="11.25">
      <c r="B207" s="39" t="s">
        <v>28</v>
      </c>
      <c r="C207" s="40">
        <f>SUM(D207:E207)</f>
        <v>1</v>
      </c>
      <c r="D207" s="41">
        <f>SUM(F207:K207)</f>
        <v>0.5399613866162235</v>
      </c>
      <c r="E207" s="42">
        <f>SUM(L207:O207)</f>
        <v>0.46003861338377644</v>
      </c>
      <c r="F207" s="60">
        <v>0.019108926777267915</v>
      </c>
      <c r="G207" s="61">
        <v>0.3089602380500532</v>
      </c>
      <c r="H207" s="61">
        <v>0.09266480811392566</v>
      </c>
      <c r="I207" s="61">
        <v>0</v>
      </c>
      <c r="J207" s="61">
        <v>0</v>
      </c>
      <c r="K207" s="62">
        <v>0.11922741367497683</v>
      </c>
      <c r="L207" s="60">
        <v>0.4008618872566775</v>
      </c>
      <c r="M207" s="61">
        <v>0.03334178071469301</v>
      </c>
      <c r="N207" s="61">
        <v>0.021738328978559804</v>
      </c>
      <c r="O207" s="62">
        <v>0.00409661643384614</v>
      </c>
    </row>
    <row r="208" spans="2:15" ht="11.25">
      <c r="B208" s="24" t="s">
        <v>24</v>
      </c>
      <c r="C208" s="25">
        <f>SUM(D208:E208)</f>
        <v>2469081271.224551</v>
      </c>
      <c r="D208" s="26">
        <f>SUM(F208:K208)</f>
        <v>1324014136.2366729</v>
      </c>
      <c r="E208" s="27">
        <f>SUM(L208:O208)</f>
        <v>1145067134.987878</v>
      </c>
      <c r="F208" s="63">
        <v>68593424.16682978</v>
      </c>
      <c r="G208" s="64">
        <v>767622080.3001877</v>
      </c>
      <c r="H208" s="64">
        <v>204209260.82076526</v>
      </c>
      <c r="I208" s="64">
        <v>0</v>
      </c>
      <c r="J208" s="64">
        <v>-1147499.685111835</v>
      </c>
      <c r="K208" s="64">
        <v>284736870.6340019</v>
      </c>
      <c r="L208" s="63">
        <v>1020673055.6139554</v>
      </c>
      <c r="M208" s="64">
        <v>69017751.60941206</v>
      </c>
      <c r="N208" s="64">
        <v>54894501.17204787</v>
      </c>
      <c r="O208" s="65">
        <v>481826.5924628719</v>
      </c>
    </row>
    <row r="209" spans="2:15" ht="11.25">
      <c r="B209" s="28" t="s">
        <v>25</v>
      </c>
      <c r="C209" s="29">
        <f aca="true" t="shared" si="57" ref="C209:H209">C208/C$6</f>
        <v>51.29487339879767</v>
      </c>
      <c r="D209" s="30">
        <f t="shared" si="57"/>
        <v>50.21048478031155</v>
      </c>
      <c r="E209" s="31">
        <f t="shared" si="57"/>
        <v>52.60861228255224</v>
      </c>
      <c r="F209" s="66">
        <f t="shared" si="57"/>
        <v>74.94445590873953</v>
      </c>
      <c r="G209" s="67">
        <f t="shared" si="57"/>
        <v>52.647633821604806</v>
      </c>
      <c r="H209" s="67">
        <f t="shared" si="57"/>
        <v>47.22800132648448</v>
      </c>
      <c r="I209" s="67"/>
      <c r="J209" s="67" t="s">
        <v>17</v>
      </c>
      <c r="K209" s="67">
        <f>K208/K$6</f>
        <v>43.47296942957771</v>
      </c>
      <c r="L209" s="66">
        <f>L208/L$6</f>
        <v>56.09196404361077</v>
      </c>
      <c r="M209" s="67">
        <f>M208/M$6</f>
        <v>31.096754039543313</v>
      </c>
      <c r="N209" s="67">
        <f>N208/N$6</f>
        <v>47.42188648878507</v>
      </c>
      <c r="O209" s="68">
        <f>O208/O$6</f>
        <v>2.5053118856026453</v>
      </c>
    </row>
    <row r="210" spans="2:15" ht="11.25">
      <c r="B210" s="39" t="s">
        <v>29</v>
      </c>
      <c r="C210" s="40">
        <f>SUM(D210:E210)</f>
        <v>1</v>
      </c>
      <c r="D210" s="41">
        <f>SUM(F210:K210)</f>
        <v>0.5415328320330824</v>
      </c>
      <c r="E210" s="42">
        <f>SUM(L210:O210)</f>
        <v>0.4584671679669175</v>
      </c>
      <c r="F210" s="60">
        <v>0.01909001199578434</v>
      </c>
      <c r="G210" s="61">
        <v>0.30774929313378335</v>
      </c>
      <c r="H210" s="61">
        <v>0.09209755873212866</v>
      </c>
      <c r="I210" s="61">
        <v>0</v>
      </c>
      <c r="J210" s="61">
        <v>0</v>
      </c>
      <c r="K210" s="62">
        <v>0.1225959681713861</v>
      </c>
      <c r="L210" s="60">
        <v>0.3962952162794213</v>
      </c>
      <c r="M210" s="61">
        <v>0.03589519531505327</v>
      </c>
      <c r="N210" s="61">
        <v>0.022200369833279273</v>
      </c>
      <c r="O210" s="62">
        <v>0.004076386539163672</v>
      </c>
    </row>
    <row r="211" spans="2:15" ht="11.25">
      <c r="B211" s="24" t="s">
        <v>24</v>
      </c>
      <c r="C211" s="25">
        <f>SUM(D211:E211)</f>
        <v>2469084498.1536484</v>
      </c>
      <c r="D211" s="26">
        <f>SUM(F211:K211)</f>
        <v>1326028946.8386276</v>
      </c>
      <c r="E211" s="27">
        <f>SUM(L211:O211)</f>
        <v>1143055551.3150206</v>
      </c>
      <c r="F211" s="63">
        <v>68569045.43221624</v>
      </c>
      <c r="G211" s="64">
        <v>766064352.5136397</v>
      </c>
      <c r="H211" s="64">
        <v>203479526.7584205</v>
      </c>
      <c r="I211" s="64">
        <v>0</v>
      </c>
      <c r="J211" s="64">
        <v>-1147499.6851118351</v>
      </c>
      <c r="K211" s="64">
        <v>289063521.8194631</v>
      </c>
      <c r="L211" s="63">
        <v>1014865112.0317206</v>
      </c>
      <c r="M211" s="64">
        <v>72257598.4981966</v>
      </c>
      <c r="N211" s="64">
        <v>55476784.471683785</v>
      </c>
      <c r="O211" s="65">
        <v>456056.31341964804</v>
      </c>
    </row>
    <row r="212" spans="2:15" ht="11.25">
      <c r="B212" s="28" t="s">
        <v>25</v>
      </c>
      <c r="C212" s="29">
        <f aca="true" t="shared" si="58" ref="C212:H212">C211/C$6</f>
        <v>51.294940437870636</v>
      </c>
      <c r="D212" s="30">
        <f t="shared" si="58"/>
        <v>50.28689228556086</v>
      </c>
      <c r="E212" s="31">
        <f t="shared" si="58"/>
        <v>52.51619270095242</v>
      </c>
      <c r="F212" s="66">
        <f t="shared" si="58"/>
        <v>74.91781995895938</v>
      </c>
      <c r="G212" s="67">
        <f t="shared" si="58"/>
        <v>52.540796506466805</v>
      </c>
      <c r="H212" s="67">
        <f t="shared" si="58"/>
        <v>47.05923385175841</v>
      </c>
      <c r="I212" s="67"/>
      <c r="J212" s="67" t="s">
        <v>17</v>
      </c>
      <c r="K212" s="67">
        <f>K211/K$6</f>
        <v>44.13355256480424</v>
      </c>
      <c r="L212" s="66">
        <f>L211/L$6</f>
        <v>55.772783517789925</v>
      </c>
      <c r="M212" s="67">
        <f>M211/M$6</f>
        <v>32.55650489315665</v>
      </c>
      <c r="N212" s="67">
        <f>N211/N$6</f>
        <v>47.92490540598237</v>
      </c>
      <c r="O212" s="68">
        <f>O211/O$6</f>
        <v>2.371316403841724</v>
      </c>
    </row>
    <row r="213" spans="2:15" ht="11.25">
      <c r="B213" s="39" t="s">
        <v>30</v>
      </c>
      <c r="C213" s="40">
        <f>SUM(D213:E213)</f>
        <v>1</v>
      </c>
      <c r="D213" s="41">
        <f>SUM(F213:K213)</f>
        <v>0.5431042774499414</v>
      </c>
      <c r="E213" s="42">
        <f>SUM(L213:O213)</f>
        <v>0.45689572255005867</v>
      </c>
      <c r="F213" s="60">
        <v>0.019071097214300763</v>
      </c>
      <c r="G213" s="61">
        <v>0.3065383482175135</v>
      </c>
      <c r="H213" s="61">
        <v>0.09153030935033168</v>
      </c>
      <c r="I213" s="61">
        <v>0</v>
      </c>
      <c r="J213" s="61">
        <v>0</v>
      </c>
      <c r="K213" s="62">
        <v>0.1259645226677954</v>
      </c>
      <c r="L213" s="60">
        <v>0.39172854530216517</v>
      </c>
      <c r="M213" s="61">
        <v>0.038448609915413545</v>
      </c>
      <c r="N213" s="61">
        <v>0.022662410687998742</v>
      </c>
      <c r="O213" s="62">
        <v>0.004056156644481202</v>
      </c>
    </row>
    <row r="214" spans="2:15" ht="11.25">
      <c r="B214" s="24" t="s">
        <v>24</v>
      </c>
      <c r="C214" s="25">
        <f>SUM(D214:E214)</f>
        <v>2469087725.0891495</v>
      </c>
      <c r="D214" s="26">
        <f>SUM(F214:K214)</f>
        <v>1328043757.264667</v>
      </c>
      <c r="E214" s="27">
        <f>SUM(L214:O214)</f>
        <v>1141043967.8244827</v>
      </c>
      <c r="F214" s="63">
        <v>68544666.91573867</v>
      </c>
      <c r="G214" s="64">
        <v>764506630.9778099</v>
      </c>
      <c r="H214" s="64">
        <v>202749795.18561852</v>
      </c>
      <c r="I214" s="64">
        <v>0</v>
      </c>
      <c r="J214" s="64">
        <v>-1147499.6851118351</v>
      </c>
      <c r="K214" s="64">
        <v>293390163.87061167</v>
      </c>
      <c r="L214" s="63">
        <v>1009057621.6459361</v>
      </c>
      <c r="M214" s="64">
        <v>75497067.46919475</v>
      </c>
      <c r="N214" s="64">
        <v>56058991.79208658</v>
      </c>
      <c r="O214" s="65">
        <v>430286.9172650879</v>
      </c>
    </row>
    <row r="215" spans="2:15" ht="11.25">
      <c r="B215" s="28" t="s">
        <v>25</v>
      </c>
      <c r="C215" s="29">
        <f aca="true" t="shared" si="59" ref="C215:H215">C214/C$6</f>
        <v>51.295007477076645</v>
      </c>
      <c r="D215" s="30">
        <f t="shared" si="59"/>
        <v>50.363299784138945</v>
      </c>
      <c r="E215" s="31">
        <f t="shared" si="59"/>
        <v>52.42377312772905</v>
      </c>
      <c r="F215" s="66">
        <f t="shared" si="59"/>
        <v>74.89118424751233</v>
      </c>
      <c r="G215" s="67">
        <f t="shared" si="59"/>
        <v>52.433959620036546</v>
      </c>
      <c r="H215" s="67">
        <f t="shared" si="59"/>
        <v>46.8904669527953</v>
      </c>
      <c r="I215" s="67"/>
      <c r="J215" s="67" t="s">
        <v>17</v>
      </c>
      <c r="K215" s="67">
        <f>K214/K$6</f>
        <v>44.79413430542497</v>
      </c>
      <c r="L215" s="66">
        <f>L214/L$6</f>
        <v>55.45362789776908</v>
      </c>
      <c r="M215" s="67">
        <f>M214/M$6</f>
        <v>34.01608547149766</v>
      </c>
      <c r="N215" s="67">
        <f>N214/N$6</f>
        <v>48.42785868675906</v>
      </c>
      <c r="O215" s="68">
        <f>O214/O$6</f>
        <v>2.2373255127603078</v>
      </c>
    </row>
    <row r="216" spans="2:15" ht="11.25">
      <c r="B216" s="39" t="s">
        <v>31</v>
      </c>
      <c r="C216" s="40">
        <f>SUM(D216:E216)</f>
        <v>1</v>
      </c>
      <c r="D216" s="41">
        <f>SUM(F216:K216)</f>
        <v>0.5446757228668002</v>
      </c>
      <c r="E216" s="42">
        <f>SUM(L216:O216)</f>
        <v>0.4553242771331998</v>
      </c>
      <c r="F216" s="60">
        <v>0.01905218243281719</v>
      </c>
      <c r="G216" s="61">
        <v>0.3053274033012437</v>
      </c>
      <c r="H216" s="61">
        <v>0.0909630599685347</v>
      </c>
      <c r="I216" s="61">
        <v>0</v>
      </c>
      <c r="J216" s="61">
        <v>0</v>
      </c>
      <c r="K216" s="62">
        <v>0.12933307716420467</v>
      </c>
      <c r="L216" s="60">
        <v>0.38716187432490906</v>
      </c>
      <c r="M216" s="61">
        <v>0.04100202451577381</v>
      </c>
      <c r="N216" s="61">
        <v>0.023124451542718215</v>
      </c>
      <c r="O216" s="62">
        <v>0.004035926749798732</v>
      </c>
    </row>
    <row r="217" spans="2:15" ht="11.25">
      <c r="B217" s="24" t="s">
        <v>24</v>
      </c>
      <c r="C217" s="25">
        <f>SUM(D217:E217)</f>
        <v>2469090952.031002</v>
      </c>
      <c r="D217" s="26">
        <f>SUM(F217:K217)</f>
        <v>1330058567.5147479</v>
      </c>
      <c r="E217" s="27">
        <f>SUM(L217:O217)</f>
        <v>1139032384.5162542</v>
      </c>
      <c r="F217" s="63">
        <v>68520288.61552837</v>
      </c>
      <c r="G217" s="64">
        <v>762948915.6398218</v>
      </c>
      <c r="H217" s="64">
        <v>202020066.08138335</v>
      </c>
      <c r="I217" s="64">
        <v>0</v>
      </c>
      <c r="J217" s="64">
        <v>-1147499.685111835</v>
      </c>
      <c r="K217" s="64">
        <v>297716796.86312634</v>
      </c>
      <c r="L217" s="63">
        <v>1003250589.1433393</v>
      </c>
      <c r="M217" s="64">
        <v>78736154.61262998</v>
      </c>
      <c r="N217" s="64">
        <v>56641122.34714431</v>
      </c>
      <c r="O217" s="65">
        <v>404518.41314041737</v>
      </c>
    </row>
    <row r="218" spans="2:15" ht="11.25">
      <c r="B218" s="28" t="s">
        <v>25</v>
      </c>
      <c r="C218" s="29">
        <f aca="true" t="shared" si="60" ref="C218:H218">C217/C$6</f>
        <v>51.29507451641461</v>
      </c>
      <c r="D218" s="30">
        <f t="shared" si="60"/>
        <v>50.43970727604416</v>
      </c>
      <c r="E218" s="31">
        <f t="shared" si="60"/>
        <v>52.331353562881645</v>
      </c>
      <c r="F218" s="66">
        <f t="shared" si="60"/>
        <v>74.86454877235661</v>
      </c>
      <c r="G218" s="67">
        <f t="shared" si="60"/>
        <v>52.327123158687456</v>
      </c>
      <c r="H218" s="67">
        <f t="shared" si="60"/>
        <v>46.72170062474399</v>
      </c>
      <c r="I218" s="67"/>
      <c r="J218" s="67" t="s">
        <v>17</v>
      </c>
      <c r="K218" s="67">
        <f>K217/K$6</f>
        <v>45.454714662994334</v>
      </c>
      <c r="L218" s="66">
        <f>L217/L$6</f>
        <v>55.134497441111925</v>
      </c>
      <c r="M218" s="67">
        <f>M217/M$6</f>
        <v>35.47549401297087</v>
      </c>
      <c r="N218" s="67">
        <f>N217/N$6</f>
        <v>48.93074565201411</v>
      </c>
      <c r="O218" s="68">
        <f>O217/O$6</f>
        <v>2.1033392598892346</v>
      </c>
    </row>
    <row r="219" spans="2:15" ht="11.25">
      <c r="B219" s="39" t="s">
        <v>32</v>
      </c>
      <c r="C219" s="40">
        <f>SUM(D219:E219)</f>
        <v>1</v>
      </c>
      <c r="D219" s="41">
        <f>SUM(F219:K219)</f>
        <v>0.5462471682836592</v>
      </c>
      <c r="E219" s="42">
        <f>SUM(L219:O219)</f>
        <v>0.45375283171634095</v>
      </c>
      <c r="F219" s="60">
        <v>0.01903326765133361</v>
      </c>
      <c r="G219" s="61">
        <v>0.30411645838497386</v>
      </c>
      <c r="H219" s="61">
        <v>0.09039581058673771</v>
      </c>
      <c r="I219" s="61">
        <v>0</v>
      </c>
      <c r="J219" s="61">
        <v>0</v>
      </c>
      <c r="K219" s="62">
        <v>0.13270163166061394</v>
      </c>
      <c r="L219" s="60">
        <v>0.3825952033476529</v>
      </c>
      <c r="M219" s="61">
        <v>0.043555439116134076</v>
      </c>
      <c r="N219" s="61">
        <v>0.023586492397437684</v>
      </c>
      <c r="O219" s="62">
        <v>0.004015696855116263</v>
      </c>
    </row>
    <row r="220" spans="2:15" ht="11.25">
      <c r="B220" s="24" t="s">
        <v>24</v>
      </c>
      <c r="C220" s="25">
        <f>SUM(D220:E220)</f>
        <v>2469094178.9791503</v>
      </c>
      <c r="D220" s="26">
        <f>SUM(F220:K220)</f>
        <v>1332073377.5888267</v>
      </c>
      <c r="E220" s="27">
        <f>SUM(L220:O220)</f>
        <v>1137020801.3903236</v>
      </c>
      <c r="F220" s="63">
        <v>68495910.52973828</v>
      </c>
      <c r="G220" s="64">
        <v>761391206.4474031</v>
      </c>
      <c r="H220" s="64">
        <v>201290339.42498034</v>
      </c>
      <c r="I220" s="64">
        <v>0</v>
      </c>
      <c r="J220" s="64">
        <v>-1147499.6851118351</v>
      </c>
      <c r="K220" s="64">
        <v>302043420.87181664</v>
      </c>
      <c r="L220" s="63">
        <v>997444019.275591</v>
      </c>
      <c r="M220" s="64">
        <v>81974855.96456394</v>
      </c>
      <c r="N220" s="64">
        <v>57223175.33985515</v>
      </c>
      <c r="O220" s="65">
        <v>378750.8103135482</v>
      </c>
    </row>
    <row r="221" spans="2:15" ht="11.25">
      <c r="B221" s="28" t="s">
        <v>25</v>
      </c>
      <c r="C221" s="29">
        <f aca="true" t="shared" si="61" ref="C221:H221">C220/C$6</f>
        <v>51.295141555883355</v>
      </c>
      <c r="D221" s="30">
        <f t="shared" si="61"/>
        <v>50.51611476127487</v>
      </c>
      <c r="E221" s="31">
        <f t="shared" si="61"/>
        <v>52.23893400640968</v>
      </c>
      <c r="F221" s="66">
        <f t="shared" si="61"/>
        <v>74.83791353147417</v>
      </c>
      <c r="G221" s="67">
        <f t="shared" si="61"/>
        <v>52.22028711883444</v>
      </c>
      <c r="H221" s="67">
        <f t="shared" si="61"/>
        <v>46.55293486280912</v>
      </c>
      <c r="I221" s="67"/>
      <c r="J221" s="67" t="s">
        <v>17</v>
      </c>
      <c r="K221" s="67">
        <f>K220/K$6</f>
        <v>46.1152936489341</v>
      </c>
      <c r="L221" s="66">
        <f>L220/L$6</f>
        <v>54.815392408950046</v>
      </c>
      <c r="M221" s="67">
        <f>M220/M$6</f>
        <v>36.93472873157756</v>
      </c>
      <c r="N221" s="67">
        <f>N220/N$6</f>
        <v>49.43356561323904</v>
      </c>
      <c r="O221" s="68">
        <f>O220/O$6</f>
        <v>1.9693576934180603</v>
      </c>
    </row>
    <row r="222" spans="2:15" ht="11.25">
      <c r="B222" s="39" t="s">
        <v>33</v>
      </c>
      <c r="C222" s="40">
        <f>SUM(D222:E222)</f>
        <v>1</v>
      </c>
      <c r="D222" s="41">
        <f>SUM(F222:K222)</f>
        <v>0.547818613700518</v>
      </c>
      <c r="E222" s="42">
        <f>SUM(L222:O222)</f>
        <v>0.45218138629948207</v>
      </c>
      <c r="F222" s="60">
        <v>0.019014352869850037</v>
      </c>
      <c r="G222" s="61">
        <v>0.30290551346870404</v>
      </c>
      <c r="H222" s="61">
        <v>0.08982856120494072</v>
      </c>
      <c r="I222" s="61">
        <v>0</v>
      </c>
      <c r="J222" s="61">
        <v>0</v>
      </c>
      <c r="K222" s="62">
        <v>0.1360701861570232</v>
      </c>
      <c r="L222" s="60">
        <v>0.37802853237039674</v>
      </c>
      <c r="M222" s="61">
        <v>0.04610885371649434</v>
      </c>
      <c r="N222" s="61">
        <v>0.024048533252157157</v>
      </c>
      <c r="O222" s="62">
        <v>0.003995466960433794</v>
      </c>
    </row>
    <row r="223" spans="2:15" ht="11.25">
      <c r="B223" s="24" t="s">
        <v>24</v>
      </c>
      <c r="C223" s="25">
        <f>SUM(D223:E223)</f>
        <v>2469097405.9335375</v>
      </c>
      <c r="D223" s="26">
        <f>SUM(F223:K223)</f>
        <v>1334088187.4868577</v>
      </c>
      <c r="E223" s="27">
        <f>SUM(L223:O223)</f>
        <v>1135009218.4466798</v>
      </c>
      <c r="F223" s="63">
        <v>68471532.65654239</v>
      </c>
      <c r="G223" s="64">
        <v>759833503.3488822</v>
      </c>
      <c r="H223" s="64">
        <v>200560615.19591227</v>
      </c>
      <c r="I223" s="64">
        <v>0</v>
      </c>
      <c r="J223" s="64">
        <v>-1147499.6851118351</v>
      </c>
      <c r="K223" s="64">
        <v>306370035.9706327</v>
      </c>
      <c r="L223" s="63">
        <v>991637916.8604057</v>
      </c>
      <c r="M223" s="64">
        <v>85213167.50595501</v>
      </c>
      <c r="N223" s="64">
        <v>57805149.96213796</v>
      </c>
      <c r="O223" s="65">
        <v>352984.1181811915</v>
      </c>
    </row>
    <row r="224" spans="2:15" ht="11.25">
      <c r="B224" s="28" t="s">
        <v>25</v>
      </c>
      <c r="C224" s="29">
        <f aca="true" t="shared" si="62" ref="C224:H224">C223/C$6</f>
        <v>51.295208595481725</v>
      </c>
      <c r="D224" s="30">
        <f t="shared" si="62"/>
        <v>50.59252223982933</v>
      </c>
      <c r="E224" s="31">
        <f t="shared" si="62"/>
        <v>52.14651445831264</v>
      </c>
      <c r="F224" s="66">
        <f t="shared" si="62"/>
        <v>74.81127852286993</v>
      </c>
      <c r="G224" s="67">
        <f t="shared" si="62"/>
        <v>52.11345149693357</v>
      </c>
      <c r="H224" s="67">
        <f t="shared" si="62"/>
        <v>46.38416966225025</v>
      </c>
      <c r="I224" s="67"/>
      <c r="J224" s="67" t="s">
        <v>17</v>
      </c>
      <c r="K224" s="67">
        <f>K223/K$6</f>
        <v>46.775871274534786</v>
      </c>
      <c r="L224" s="66">
        <f>L223/L$6</f>
        <v>54.49631306604509</v>
      </c>
      <c r="M224" s="67">
        <f>M223/M$6</f>
        <v>38.39378781649159</v>
      </c>
      <c r="N224" s="67">
        <f>N223/N$6</f>
        <v>49.93631787235424</v>
      </c>
      <c r="O224" s="68">
        <f>O223/O$6</f>
        <v>1.8353808622060477</v>
      </c>
    </row>
    <row r="226" spans="2:15" ht="11.25">
      <c r="B226" s="3" t="s">
        <v>48</v>
      </c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2:15" ht="11.25">
      <c r="B227" s="46" t="s">
        <v>49</v>
      </c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</row>
    <row r="228" spans="2:15" ht="11.25">
      <c r="B228" s="8" t="s">
        <v>22</v>
      </c>
      <c r="C228" s="8" t="s">
        <v>7</v>
      </c>
      <c r="D228" s="9" t="s">
        <v>18</v>
      </c>
      <c r="E228" s="10" t="s">
        <v>19</v>
      </c>
      <c r="F228" s="9" t="s">
        <v>8</v>
      </c>
      <c r="G228" s="11" t="s">
        <v>9</v>
      </c>
      <c r="H228" s="11" t="s">
        <v>10</v>
      </c>
      <c r="I228" s="11"/>
      <c r="J228" s="11" t="s">
        <v>12</v>
      </c>
      <c r="K228" s="10" t="s">
        <v>13</v>
      </c>
      <c r="L228" s="9" t="s">
        <v>14</v>
      </c>
      <c r="M228" s="11" t="s">
        <v>11</v>
      </c>
      <c r="N228" s="11" t="s">
        <v>13</v>
      </c>
      <c r="O228" s="10" t="s">
        <v>15</v>
      </c>
    </row>
    <row r="229" spans="2:15" ht="11.25">
      <c r="B229" s="20" t="s">
        <v>23</v>
      </c>
      <c r="C229" s="21">
        <f>SUM(D229:E229)</f>
        <v>0.9999999999999999</v>
      </c>
      <c r="D229" s="22">
        <f>SUM(F229:K229)</f>
        <v>0.5381260457736903</v>
      </c>
      <c r="E229" s="23">
        <f>SUM(L229:O229)</f>
        <v>0.4618739542263096</v>
      </c>
      <c r="F229" s="60">
        <v>0.019827358503395256</v>
      </c>
      <c r="G229" s="61">
        <v>0.3168585165710252</v>
      </c>
      <c r="H229" s="61">
        <v>0.09479443177934319</v>
      </c>
      <c r="I229" s="61">
        <v>0</v>
      </c>
      <c r="J229" s="61">
        <v>0</v>
      </c>
      <c r="K229" s="61">
        <v>0.10664573891992674</v>
      </c>
      <c r="L229" s="60">
        <v>0.41843158478194836</v>
      </c>
      <c r="M229" s="61">
        <v>0.019441903806510438</v>
      </c>
      <c r="N229" s="61">
        <v>0.019807919308097815</v>
      </c>
      <c r="O229" s="62">
        <v>0.004192546329752966</v>
      </c>
    </row>
    <row r="230" spans="2:16" ht="11.25">
      <c r="B230" s="24" t="s">
        <v>24</v>
      </c>
      <c r="C230" s="25">
        <f>SUM(D230:E230)</f>
        <v>2469049576.3728347</v>
      </c>
      <c r="D230" s="26">
        <f>SUM(F230:K230)</f>
        <v>1321675394.9082031</v>
      </c>
      <c r="E230" s="27">
        <f>SUM(L230:O230)</f>
        <v>1147374181.4646316</v>
      </c>
      <c r="F230" s="63">
        <v>69518331.58162597</v>
      </c>
      <c r="G230" s="64">
        <v>777779809.0880234</v>
      </c>
      <c r="H230" s="64">
        <v>206948565.3844979</v>
      </c>
      <c r="I230" s="64">
        <v>0</v>
      </c>
      <c r="J230" s="64">
        <v>-1147499.6851118354</v>
      </c>
      <c r="K230" s="64">
        <v>268576188.53916764</v>
      </c>
      <c r="L230" s="63">
        <v>1042945334.5338359</v>
      </c>
      <c r="M230" s="64">
        <v>51369023.83669646</v>
      </c>
      <c r="N230" s="64">
        <v>52456811.43805174</v>
      </c>
      <c r="O230" s="65">
        <v>603011.656047528</v>
      </c>
      <c r="P230" s="7"/>
    </row>
    <row r="231" spans="2:16" ht="11.25">
      <c r="B231" s="28" t="s">
        <v>25</v>
      </c>
      <c r="C231" s="29">
        <f aca="true" t="shared" si="63" ref="C231:H231">C230/C$6</f>
        <v>51.29421494197604</v>
      </c>
      <c r="D231" s="30">
        <f t="shared" si="63"/>
        <v>50.1217928753958</v>
      </c>
      <c r="E231" s="31">
        <f t="shared" si="63"/>
        <v>52.714606516344155</v>
      </c>
      <c r="F231" s="66">
        <f t="shared" si="63"/>
        <v>75.95500005068628</v>
      </c>
      <c r="G231" s="67">
        <f t="shared" si="63"/>
        <v>53.34430526892953</v>
      </c>
      <c r="H231" s="67">
        <f t="shared" si="63"/>
        <v>47.86152734312856</v>
      </c>
      <c r="I231" s="67"/>
      <c r="J231" s="67" t="s">
        <v>17</v>
      </c>
      <c r="K231" s="67">
        <f>K230/K$6</f>
        <v>41.00559371843242</v>
      </c>
      <c r="L231" s="66">
        <f>L230/L$6</f>
        <v>57.31595625293948</v>
      </c>
      <c r="M231" s="67">
        <f>M230/M$6</f>
        <v>23.14491362369078</v>
      </c>
      <c r="N231" s="67">
        <f>N230/N$6</f>
        <v>45.316031742093166</v>
      </c>
      <c r="O231" s="68">
        <f>O230/O$6</f>
        <v>3.135427335653373</v>
      </c>
      <c r="P231" s="7"/>
    </row>
    <row r="232" spans="2:16" ht="11.25">
      <c r="B232" s="20" t="s">
        <v>26</v>
      </c>
      <c r="C232" s="21">
        <f>SUM(D232:E232)</f>
        <v>1</v>
      </c>
      <c r="D232" s="22">
        <f>SUM(F232:K232)</f>
        <v>0.5393376167645438</v>
      </c>
      <c r="E232" s="23">
        <f>SUM(L232:O232)</f>
        <v>0.46066238323545616</v>
      </c>
      <c r="F232" s="60">
        <v>0.019725732799202103</v>
      </c>
      <c r="G232" s="61">
        <v>0.31511439118323503</v>
      </c>
      <c r="H232" s="61">
        <v>0.09417369795754288</v>
      </c>
      <c r="I232" s="61">
        <v>0</v>
      </c>
      <c r="J232" s="61">
        <v>0</v>
      </c>
      <c r="K232" s="62">
        <v>0.11032379482456381</v>
      </c>
      <c r="L232" s="60">
        <v>0.4133812032305044</v>
      </c>
      <c r="M232" s="61">
        <v>0.022775272545258424</v>
      </c>
      <c r="N232" s="61">
        <v>0.020337996051105235</v>
      </c>
      <c r="O232" s="62">
        <v>0.0041679114085880695</v>
      </c>
      <c r="P232" s="7"/>
    </row>
    <row r="233" spans="2:16" ht="11.25">
      <c r="B233" s="24" t="s">
        <v>24</v>
      </c>
      <c r="C233" s="25">
        <f>SUM(D233:E233)</f>
        <v>2469055555.0482626</v>
      </c>
      <c r="D233" s="26">
        <f>SUM(F233:K233)</f>
        <v>1323226994.557405</v>
      </c>
      <c r="E233" s="27">
        <f>SUM(L233:O233)</f>
        <v>1145828560.4908576</v>
      </c>
      <c r="F233" s="63">
        <v>69387480.52704586</v>
      </c>
      <c r="G233" s="64">
        <v>775536500.8882588</v>
      </c>
      <c r="H233" s="64">
        <v>206150064.81350115</v>
      </c>
      <c r="I233" s="64">
        <v>0</v>
      </c>
      <c r="J233" s="64">
        <v>-1147499.6851118351</v>
      </c>
      <c r="K233" s="64">
        <v>273300448.01371115</v>
      </c>
      <c r="L233" s="63">
        <v>1036530386.2503554</v>
      </c>
      <c r="M233" s="64">
        <v>55600843.64482395</v>
      </c>
      <c r="N233" s="64">
        <v>53125577.62092558</v>
      </c>
      <c r="O233" s="65">
        <v>571752.9747525579</v>
      </c>
      <c r="P233" s="7"/>
    </row>
    <row r="234" spans="2:16" ht="11.25">
      <c r="B234" s="28" t="s">
        <v>25</v>
      </c>
      <c r="C234" s="29">
        <f aca="true" t="shared" si="64" ref="C234:H234">C233/C$6</f>
        <v>51.294339148255816</v>
      </c>
      <c r="D234" s="30">
        <f t="shared" si="64"/>
        <v>50.18063406782659</v>
      </c>
      <c r="E234" s="31">
        <f t="shared" si="64"/>
        <v>52.64359498168343</v>
      </c>
      <c r="F234" s="66">
        <f t="shared" si="64"/>
        <v>75.81203356068077</v>
      </c>
      <c r="G234" s="67">
        <f t="shared" si="64"/>
        <v>53.19044717693194</v>
      </c>
      <c r="H234" s="67">
        <f t="shared" si="64"/>
        <v>47.67685606096113</v>
      </c>
      <c r="I234" s="67"/>
      <c r="J234" s="67" t="s">
        <v>17</v>
      </c>
      <c r="K234" s="67">
        <f>K233/K$6</f>
        <v>41.726882771223245</v>
      </c>
      <c r="L234" s="66">
        <f>L233/L$6</f>
        <v>56.96341726263355</v>
      </c>
      <c r="M234" s="67">
        <f>M233/M$6</f>
        <v>25.05160946127385</v>
      </c>
      <c r="N234" s="67">
        <f>N233/N$6</f>
        <v>45.89376090138336</v>
      </c>
      <c r="O234" s="68">
        <f>O233/O$6</f>
        <v>2.972894285378469</v>
      </c>
      <c r="P234" s="7"/>
    </row>
    <row r="235" spans="2:15" ht="11.25">
      <c r="B235" s="48" t="s">
        <v>27</v>
      </c>
      <c r="C235" s="21">
        <f>SUM(D235:E235)</f>
        <v>1</v>
      </c>
      <c r="D235" s="22">
        <f>SUM(F235:K235)</f>
        <v>0.5405491877553973</v>
      </c>
      <c r="E235" s="23">
        <f>SUM(L235:O235)</f>
        <v>0.45945081224460266</v>
      </c>
      <c r="F235" s="60">
        <v>0.01962410709500895</v>
      </c>
      <c r="G235" s="61">
        <v>0.3133702657954449</v>
      </c>
      <c r="H235" s="61">
        <v>0.09355296413574256</v>
      </c>
      <c r="I235" s="61">
        <v>0</v>
      </c>
      <c r="J235" s="61">
        <v>0</v>
      </c>
      <c r="K235" s="62">
        <v>0.11400185072920085</v>
      </c>
      <c r="L235" s="60">
        <v>0.40833082167906043</v>
      </c>
      <c r="M235" s="61">
        <v>0.026108641284006414</v>
      </c>
      <c r="N235" s="61">
        <v>0.02086807279411265</v>
      </c>
      <c r="O235" s="62">
        <v>0.004143276487423173</v>
      </c>
    </row>
    <row r="236" spans="2:15" ht="11.25">
      <c r="B236" s="24" t="s">
        <v>24</v>
      </c>
      <c r="C236" s="25">
        <f>SUM(D236:E236)</f>
        <v>2469061533.7293844</v>
      </c>
      <c r="D236" s="26">
        <f>SUM(F236:K236)</f>
        <v>1324778594.0418386</v>
      </c>
      <c r="E236" s="27">
        <f>SUM(L236:O236)</f>
        <v>1144282939.6875455</v>
      </c>
      <c r="F236" s="63">
        <v>69256629.81653924</v>
      </c>
      <c r="G236" s="64">
        <v>773293198.4712067</v>
      </c>
      <c r="H236" s="64">
        <v>205351566.20956403</v>
      </c>
      <c r="I236" s="64">
        <v>0</v>
      </c>
      <c r="J236" s="64">
        <v>-1147499.6851118351</v>
      </c>
      <c r="K236" s="64">
        <v>278024699.2296407</v>
      </c>
      <c r="L236" s="63">
        <v>1030115865.6949161</v>
      </c>
      <c r="M236" s="64">
        <v>59832297.37348093</v>
      </c>
      <c r="N236" s="64">
        <v>53794280.85249974</v>
      </c>
      <c r="O236" s="65">
        <v>540495.7666488286</v>
      </c>
    </row>
    <row r="237" spans="2:15" ht="11.25">
      <c r="B237" s="28" t="s">
        <v>25</v>
      </c>
      <c r="C237" s="29">
        <f aca="true" t="shared" si="65" ref="C237:H237">C236/C$6</f>
        <v>51.294463354653885</v>
      </c>
      <c r="D237" s="30">
        <f t="shared" si="65"/>
        <v>50.23947525400889</v>
      </c>
      <c r="E237" s="31">
        <f t="shared" si="65"/>
        <v>52.572583454854346</v>
      </c>
      <c r="F237" s="66">
        <f t="shared" si="65"/>
        <v>75.66906744660635</v>
      </c>
      <c r="G237" s="67">
        <f t="shared" si="65"/>
        <v>53.03658948154374</v>
      </c>
      <c r="H237" s="67">
        <f t="shared" si="65"/>
        <v>47.49218523372065</v>
      </c>
      <c r="I237" s="67"/>
      <c r="J237" s="67" t="s">
        <v>17</v>
      </c>
      <c r="K237" s="67">
        <f>K236/K$6</f>
        <v>42.44817056310792</v>
      </c>
      <c r="L237" s="66">
        <f>L236/L$6</f>
        <v>56.61090177848934</v>
      </c>
      <c r="M237" s="67">
        <f>M236/M$6</f>
        <v>26.958140357476065</v>
      </c>
      <c r="N237" s="67">
        <f>N236/N$6</f>
        <v>46.47143567873502</v>
      </c>
      <c r="O237" s="68">
        <f>O236/O$6</f>
        <v>2.810368895128111</v>
      </c>
    </row>
    <row r="238" spans="2:15" ht="11.25">
      <c r="B238" s="39" t="s">
        <v>28</v>
      </c>
      <c r="C238" s="40">
        <f>SUM(D238:E238)</f>
        <v>1</v>
      </c>
      <c r="D238" s="41">
        <f>SUM(F238:K238)</f>
        <v>0.5417607587462507</v>
      </c>
      <c r="E238" s="42">
        <f>SUM(L238:O238)</f>
        <v>0.45823924125374926</v>
      </c>
      <c r="F238" s="60">
        <v>0.019522481390815798</v>
      </c>
      <c r="G238" s="61">
        <v>0.3116261404076548</v>
      </c>
      <c r="H238" s="61">
        <v>0.09293223031394227</v>
      </c>
      <c r="I238" s="61">
        <v>0</v>
      </c>
      <c r="J238" s="61">
        <v>0</v>
      </c>
      <c r="K238" s="62">
        <v>0.1176799066338379</v>
      </c>
      <c r="L238" s="60">
        <v>0.40328044012761655</v>
      </c>
      <c r="M238" s="61">
        <v>0.0294420100227544</v>
      </c>
      <c r="N238" s="61">
        <v>0.02139814953712007</v>
      </c>
      <c r="O238" s="62">
        <v>0.0041186415662582765</v>
      </c>
    </row>
    <row r="239" spans="2:15" ht="11.25">
      <c r="B239" s="24" t="s">
        <v>24</v>
      </c>
      <c r="C239" s="25">
        <f>SUM(D239:E239)</f>
        <v>2469067512.4161606</v>
      </c>
      <c r="D239" s="26">
        <f>SUM(F239:K239)</f>
        <v>1326330193.361477</v>
      </c>
      <c r="E239" s="27">
        <f>SUM(L239:O239)</f>
        <v>1142737319.0546837</v>
      </c>
      <c r="F239" s="63">
        <v>69125779.44789413</v>
      </c>
      <c r="G239" s="64">
        <v>771049901.7997241</v>
      </c>
      <c r="H239" s="64">
        <v>204553069.56007785</v>
      </c>
      <c r="I239" s="64">
        <v>0</v>
      </c>
      <c r="J239" s="64">
        <v>-1147499.6851118351</v>
      </c>
      <c r="K239" s="64">
        <v>282748942.2388927</v>
      </c>
      <c r="L239" s="63">
        <v>1023701776.2544514</v>
      </c>
      <c r="M239" s="64">
        <v>64063382.12275721</v>
      </c>
      <c r="N239" s="64">
        <v>54462920.634053566</v>
      </c>
      <c r="O239" s="65">
        <v>509240.0434215337</v>
      </c>
    </row>
    <row r="240" spans="2:15" ht="11.25">
      <c r="B240" s="28" t="s">
        <v>25</v>
      </c>
      <c r="C240" s="29">
        <f aca="true" t="shared" si="66" ref="C240:H240">C239/C$6</f>
        <v>51.29458756116942</v>
      </c>
      <c r="D240" s="30">
        <f t="shared" si="66"/>
        <v>50.29831643394166</v>
      </c>
      <c r="E240" s="31">
        <f t="shared" si="66"/>
        <v>52.501571935856376</v>
      </c>
      <c r="F240" s="66">
        <f t="shared" si="66"/>
        <v>75.5261017060462</v>
      </c>
      <c r="G240" s="67">
        <f t="shared" si="66"/>
        <v>52.88273218021748</v>
      </c>
      <c r="H240" s="67">
        <f t="shared" si="66"/>
        <v>47.30751485849106</v>
      </c>
      <c r="I240" s="67"/>
      <c r="J240" s="67" t="s">
        <v>17</v>
      </c>
      <c r="K240" s="67">
        <f>K239/K$6</f>
        <v>43.16945710201597</v>
      </c>
      <c r="L240" s="66">
        <f>L239/L$6</f>
        <v>56.25840998663868</v>
      </c>
      <c r="M240" s="67">
        <f>M239/M$6</f>
        <v>28.864505005709034</v>
      </c>
      <c r="N240" s="67">
        <f>N239/N$6</f>
        <v>47.04905564331678</v>
      </c>
      <c r="O240" s="68">
        <f>O239/O$6</f>
        <v>2.6478512256607862</v>
      </c>
    </row>
    <row r="241" spans="2:15" ht="11.25">
      <c r="B241" s="39" t="s">
        <v>29</v>
      </c>
      <c r="C241" s="40">
        <f>SUM(D241:E241)</f>
        <v>1</v>
      </c>
      <c r="D241" s="41">
        <f>SUM(F241:K241)</f>
        <v>0.5429723297371042</v>
      </c>
      <c r="E241" s="42">
        <f>SUM(L241:O241)</f>
        <v>0.4570276702628958</v>
      </c>
      <c r="F241" s="60">
        <v>0.01942085568662265</v>
      </c>
      <c r="G241" s="61">
        <v>0.3098820150198646</v>
      </c>
      <c r="H241" s="61">
        <v>0.09231149649214196</v>
      </c>
      <c r="I241" s="61">
        <v>0</v>
      </c>
      <c r="J241" s="61">
        <v>0</v>
      </c>
      <c r="K241" s="62">
        <v>0.12135796253847497</v>
      </c>
      <c r="L241" s="60">
        <v>0.39823005857617255</v>
      </c>
      <c r="M241" s="61">
        <v>0.03277537876150239</v>
      </c>
      <c r="N241" s="61">
        <v>0.021928226280127486</v>
      </c>
      <c r="O241" s="62">
        <v>0.0040940066450933805</v>
      </c>
    </row>
    <row r="242" spans="2:15" ht="11.25">
      <c r="B242" s="24" t="s">
        <v>24</v>
      </c>
      <c r="C242" s="25">
        <f>SUM(D242:E242)</f>
        <v>2469073491.108554</v>
      </c>
      <c r="D242" s="26">
        <f>SUM(F242:K242)</f>
        <v>1327881792.5162945</v>
      </c>
      <c r="E242" s="27">
        <f>SUM(L242:O242)</f>
        <v>1141191698.5922594</v>
      </c>
      <c r="F242" s="63">
        <v>68994929.41891839</v>
      </c>
      <c r="G242" s="64">
        <v>768806610.8370007</v>
      </c>
      <c r="H242" s="64">
        <v>203754574.85254633</v>
      </c>
      <c r="I242" s="64">
        <v>0</v>
      </c>
      <c r="J242" s="64">
        <v>-1147499.6851118351</v>
      </c>
      <c r="K242" s="64">
        <v>287473177.0929408</v>
      </c>
      <c r="L242" s="63">
        <v>1017288121.3518093</v>
      </c>
      <c r="M242" s="64">
        <v>68294094.9619922</v>
      </c>
      <c r="N242" s="64">
        <v>55131496.46157805</v>
      </c>
      <c r="O242" s="65">
        <v>477985.8168798233</v>
      </c>
    </row>
    <row r="243" spans="2:15" ht="11.25">
      <c r="B243" s="28" t="s">
        <v>25</v>
      </c>
      <c r="C243" s="29">
        <f aca="true" t="shared" si="67" ref="C243:H243">C242/C$6</f>
        <v>51.29471176780165</v>
      </c>
      <c r="D243" s="30">
        <f t="shared" si="67"/>
        <v>50.357157607623954</v>
      </c>
      <c r="E243" s="31">
        <f t="shared" si="67"/>
        <v>52.430560424688935</v>
      </c>
      <c r="F243" s="66">
        <f t="shared" si="67"/>
        <v>75.38313633660528</v>
      </c>
      <c r="G243" s="67">
        <f t="shared" si="67"/>
        <v>52.728875270428496</v>
      </c>
      <c r="H243" s="67">
        <f t="shared" si="67"/>
        <v>47.122844932382336</v>
      </c>
      <c r="I243" s="67"/>
      <c r="J243" s="67" t="s">
        <v>17</v>
      </c>
      <c r="K243" s="67">
        <f>K242/K$6</f>
        <v>43.89074239580628</v>
      </c>
      <c r="L243" s="66">
        <f>L242/L$6</f>
        <v>55.90594207518713</v>
      </c>
      <c r="M243" s="67">
        <f>M242/M$6</f>
        <v>30.7707020855294</v>
      </c>
      <c r="N243" s="67">
        <f>N242/N$6</f>
        <v>47.62662035972877</v>
      </c>
      <c r="O243" s="68">
        <f>O242/O$6</f>
        <v>2.4853413383795058</v>
      </c>
    </row>
    <row r="244" spans="2:15" ht="11.25">
      <c r="B244" s="39" t="s">
        <v>30</v>
      </c>
      <c r="C244" s="40">
        <f>SUM(D244:E244)</f>
        <v>1</v>
      </c>
      <c r="D244" s="41">
        <f>SUM(F244:K244)</f>
        <v>0.5441839007279576</v>
      </c>
      <c r="E244" s="42">
        <f>SUM(L244:O244)</f>
        <v>0.4558160992720423</v>
      </c>
      <c r="F244" s="60">
        <v>0.019319229982429492</v>
      </c>
      <c r="G244" s="61">
        <v>0.30813788963207445</v>
      </c>
      <c r="H244" s="61">
        <v>0.09169076267034164</v>
      </c>
      <c r="I244" s="61">
        <v>0</v>
      </c>
      <c r="J244" s="61">
        <v>0</v>
      </c>
      <c r="K244" s="62">
        <v>0.12503601844311205</v>
      </c>
      <c r="L244" s="60">
        <v>0.39317967702472856</v>
      </c>
      <c r="M244" s="61">
        <v>0.03610874750025038</v>
      </c>
      <c r="N244" s="61">
        <v>0.022458303023134903</v>
      </c>
      <c r="O244" s="62">
        <v>0.004069371723928484</v>
      </c>
    </row>
    <row r="245" spans="2:15" ht="11.25">
      <c r="B245" s="24" t="s">
        <v>24</v>
      </c>
      <c r="C245" s="25">
        <f>SUM(D245:E245)</f>
        <v>2469079469.806525</v>
      </c>
      <c r="D245" s="26">
        <f>SUM(F245:K245)</f>
        <v>1329433391.506266</v>
      </c>
      <c r="E245" s="27">
        <f>SUM(L245:O245)</f>
        <v>1139646078.300259</v>
      </c>
      <c r="F245" s="63">
        <v>68864079.72743922</v>
      </c>
      <c r="G245" s="64">
        <v>766563325.5465537</v>
      </c>
      <c r="H245" s="64">
        <v>202956082.07458475</v>
      </c>
      <c r="I245" s="64">
        <v>0</v>
      </c>
      <c r="J245" s="64">
        <v>-1147499.6851118351</v>
      </c>
      <c r="K245" s="64">
        <v>292197403.84280014</v>
      </c>
      <c r="L245" s="63">
        <v>1010874904.4462297</v>
      </c>
      <c r="M245" s="64">
        <v>72524432.92936553</v>
      </c>
      <c r="N245" s="64">
        <v>55800007.82570534</v>
      </c>
      <c r="O245" s="65">
        <v>446733.09895838203</v>
      </c>
    </row>
    <row r="246" spans="2:15" ht="11.25">
      <c r="B246" s="28" t="s">
        <v>25</v>
      </c>
      <c r="C246" s="29">
        <f aca="true" t="shared" si="68" ref="C246:H246">C245/C$6</f>
        <v>51.29483597454977</v>
      </c>
      <c r="D246" s="30">
        <f t="shared" si="68"/>
        <v>50.4159987750548</v>
      </c>
      <c r="E246" s="31">
        <f t="shared" si="68"/>
        <v>52.359548921351404</v>
      </c>
      <c r="F246" s="66">
        <f t="shared" si="68"/>
        <v>75.24017133590957</v>
      </c>
      <c r="G246" s="67">
        <f t="shared" si="68"/>
        <v>52.57501874967461</v>
      </c>
      <c r="H246" s="67">
        <f t="shared" si="68"/>
        <v>46.93817545253021</v>
      </c>
      <c r="I246" s="67"/>
      <c r="J246" s="67" t="s">
        <v>17</v>
      </c>
      <c r="K246" s="67">
        <f>K245/K$6</f>
        <v>44.61202645226771</v>
      </c>
      <c r="L246" s="66">
        <f>L245/L$6</f>
        <v>55.55349823424017</v>
      </c>
      <c r="M246" s="67">
        <f>M245/M$6</f>
        <v>32.6767302624544</v>
      </c>
      <c r="N246" s="67">
        <f>N245/N$6</f>
        <v>48.204129387941784</v>
      </c>
      <c r="O246" s="68">
        <f>O245/O$6</f>
        <v>2.3228392953400134</v>
      </c>
    </row>
    <row r="247" spans="2:15" ht="11.25">
      <c r="B247" s="39" t="s">
        <v>31</v>
      </c>
      <c r="C247" s="40">
        <f>SUM(D247:E247)</f>
        <v>1</v>
      </c>
      <c r="D247" s="41">
        <f>SUM(F247:K247)</f>
        <v>0.5453954717188111</v>
      </c>
      <c r="E247" s="42">
        <f>SUM(L247:O247)</f>
        <v>0.4546045282811889</v>
      </c>
      <c r="F247" s="60">
        <v>0.019217604278236343</v>
      </c>
      <c r="G247" s="61">
        <v>0.30639376424428433</v>
      </c>
      <c r="H247" s="61">
        <v>0.09107002884854135</v>
      </c>
      <c r="I247" s="61">
        <v>0</v>
      </c>
      <c r="J247" s="61">
        <v>0</v>
      </c>
      <c r="K247" s="62">
        <v>0.1287140743477491</v>
      </c>
      <c r="L247" s="60">
        <v>0.3881292954732847</v>
      </c>
      <c r="M247" s="61">
        <v>0.03944211623899836</v>
      </c>
      <c r="N247" s="61">
        <v>0.022988379766142323</v>
      </c>
      <c r="O247" s="62">
        <v>0.004044736802763587</v>
      </c>
    </row>
    <row r="248" spans="2:15" ht="11.25">
      <c r="B248" s="24" t="s">
        <v>24</v>
      </c>
      <c r="C248" s="25">
        <f>SUM(D248:E248)</f>
        <v>2469085448.5100374</v>
      </c>
      <c r="D248" s="26">
        <f>SUM(F248:K248)</f>
        <v>1330984990.3313665</v>
      </c>
      <c r="E248" s="27">
        <f>SUM(L248:O248)</f>
        <v>1138100458.1786706</v>
      </c>
      <c r="F248" s="63">
        <v>68733230.37130326</v>
      </c>
      <c r="G248" s="64">
        <v>764320045.8922244</v>
      </c>
      <c r="H248" s="64">
        <v>202157591.21391812</v>
      </c>
      <c r="I248" s="64">
        <v>0</v>
      </c>
      <c r="J248" s="64">
        <v>-1147499.6851118354</v>
      </c>
      <c r="K248" s="64">
        <v>296921622.5390328</v>
      </c>
      <c r="L248" s="63">
        <v>1004462129.0338315</v>
      </c>
      <c r="M248" s="64">
        <v>76754393.03148237</v>
      </c>
      <c r="N248" s="64">
        <v>56468454.21163764</v>
      </c>
      <c r="O248" s="65">
        <v>415481.90171911917</v>
      </c>
    </row>
    <row r="249" spans="2:15" ht="11.25">
      <c r="B249" s="28" t="s">
        <v>25</v>
      </c>
      <c r="C249" s="29">
        <f aca="true" t="shared" si="69" ref="C249:H249">C248/C$6</f>
        <v>51.29496018141299</v>
      </c>
      <c r="D249" s="30">
        <f t="shared" si="69"/>
        <v>50.47483993623326</v>
      </c>
      <c r="E249" s="31">
        <f t="shared" si="69"/>
        <v>52.288537425843224</v>
      </c>
      <c r="F249" s="66">
        <f t="shared" si="69"/>
        <v>75.09720670160631</v>
      </c>
      <c r="G249" s="67">
        <f t="shared" si="69"/>
        <v>52.421162615475865</v>
      </c>
      <c r="H249" s="67">
        <f t="shared" si="69"/>
        <v>46.75350641609582</v>
      </c>
      <c r="I249" s="67"/>
      <c r="J249" s="67" t="s">
        <v>17</v>
      </c>
      <c r="K249" s="67">
        <f>K248/K$6</f>
        <v>45.33330927911999</v>
      </c>
      <c r="L249" s="66">
        <f>L248/L$6</f>
        <v>55.20107865593003</v>
      </c>
      <c r="M249" s="67">
        <f>M248/M$6</f>
        <v>34.58258818777503</v>
      </c>
      <c r="N249" s="67">
        <f>N248/N$6</f>
        <v>48.7815822832358</v>
      </c>
      <c r="O249" s="68">
        <f>O248/O$6</f>
        <v>2.160345159259571</v>
      </c>
    </row>
    <row r="250" spans="2:15" ht="11.25">
      <c r="B250" s="39" t="s">
        <v>32</v>
      </c>
      <c r="C250" s="40">
        <f>SUM(D250:E250)</f>
        <v>1</v>
      </c>
      <c r="D250" s="41">
        <f>SUM(F250:K250)</f>
        <v>0.5466070427096645</v>
      </c>
      <c r="E250" s="42">
        <f>SUM(L250:O250)</f>
        <v>0.45339295729033546</v>
      </c>
      <c r="F250" s="60">
        <v>0.01911597857404319</v>
      </c>
      <c r="G250" s="61">
        <v>0.3046496388564942</v>
      </c>
      <c r="H250" s="61">
        <v>0.09044929502674103</v>
      </c>
      <c r="I250" s="61">
        <v>0</v>
      </c>
      <c r="J250" s="61">
        <v>0</v>
      </c>
      <c r="K250" s="62">
        <v>0.13239213025238614</v>
      </c>
      <c r="L250" s="60">
        <v>0.3830789139218407</v>
      </c>
      <c r="M250" s="61">
        <v>0.04277548497774636</v>
      </c>
      <c r="N250" s="61">
        <v>0.023518456509149736</v>
      </c>
      <c r="O250" s="62">
        <v>0.00402010188159869</v>
      </c>
    </row>
    <row r="251" spans="2:15" ht="11.25">
      <c r="B251" s="24" t="s">
        <v>24</v>
      </c>
      <c r="C251" s="25">
        <f>SUM(D251:E251)</f>
        <v>2469091427.2190533</v>
      </c>
      <c r="D251" s="26">
        <f>SUM(F251:K251)</f>
        <v>1332536588.991572</v>
      </c>
      <c r="E251" s="27">
        <f>SUM(L251:O251)</f>
        <v>1136554838.2274811</v>
      </c>
      <c r="F251" s="63">
        <v>68602381.3483761</v>
      </c>
      <c r="G251" s="64">
        <v>762076771.8381746</v>
      </c>
      <c r="H251" s="64">
        <v>201359102.25838014</v>
      </c>
      <c r="I251" s="64">
        <v>0</v>
      </c>
      <c r="J251" s="64">
        <v>-1147499.6851118354</v>
      </c>
      <c r="K251" s="64">
        <v>301645833.2317531</v>
      </c>
      <c r="L251" s="63">
        <v>998049798.6481032</v>
      </c>
      <c r="M251" s="64">
        <v>80983972.24295099</v>
      </c>
      <c r="N251" s="64">
        <v>57136835.099074155</v>
      </c>
      <c r="O251" s="65">
        <v>384232.2373528853</v>
      </c>
    </row>
    <row r="252" spans="2:15" ht="11.25">
      <c r="B252" s="28" t="s">
        <v>25</v>
      </c>
      <c r="C252" s="29">
        <f aca="true" t="shared" si="70" ref="C252:H252">C251/C$6</f>
        <v>51.295084388390556</v>
      </c>
      <c r="D252" s="30">
        <f t="shared" si="70"/>
        <v>50.533681091158414</v>
      </c>
      <c r="E252" s="31">
        <f t="shared" si="70"/>
        <v>52.217525938163796</v>
      </c>
      <c r="F252" s="66">
        <f t="shared" si="70"/>
        <v>74.9542424313635</v>
      </c>
      <c r="G252" s="67">
        <f t="shared" si="70"/>
        <v>52.26730686537429</v>
      </c>
      <c r="H252" s="67">
        <f t="shared" si="70"/>
        <v>46.568837820265436</v>
      </c>
      <c r="I252" s="67"/>
      <c r="J252" s="67" t="s">
        <v>17</v>
      </c>
      <c r="K252" s="67">
        <f>K251/K$6</f>
        <v>46.054590884014424</v>
      </c>
      <c r="L252" s="66">
        <f>L251/L$6</f>
        <v>54.84868353444261</v>
      </c>
      <c r="M252" s="67">
        <f>M251/M$6</f>
        <v>36.48827449836572</v>
      </c>
      <c r="N252" s="67">
        <f>N251/N$6</f>
        <v>49.35897859613694</v>
      </c>
      <c r="O252" s="68">
        <f>O251/O$6</f>
        <v>1.9978589935258853</v>
      </c>
    </row>
    <row r="253" spans="2:15" ht="11.25">
      <c r="B253" s="39" t="s">
        <v>33</v>
      </c>
      <c r="C253" s="40">
        <f>SUM(D253:E253)</f>
        <v>1</v>
      </c>
      <c r="D253" s="41">
        <f>SUM(F253:K253)</f>
        <v>0.547818613700518</v>
      </c>
      <c r="E253" s="42">
        <f>SUM(L253:O253)</f>
        <v>0.45218138629948207</v>
      </c>
      <c r="F253" s="60">
        <v>0.019014352869850037</v>
      </c>
      <c r="G253" s="61">
        <v>0.30290551346870404</v>
      </c>
      <c r="H253" s="61">
        <v>0.08982856120494072</v>
      </c>
      <c r="I253" s="61">
        <v>0</v>
      </c>
      <c r="J253" s="61">
        <v>0</v>
      </c>
      <c r="K253" s="62">
        <v>0.1360701861570232</v>
      </c>
      <c r="L253" s="60">
        <v>0.37802853237039674</v>
      </c>
      <c r="M253" s="61">
        <v>0.04610885371649434</v>
      </c>
      <c r="N253" s="61">
        <v>0.024048533252157157</v>
      </c>
      <c r="O253" s="62">
        <v>0.003995466960433794</v>
      </c>
    </row>
    <row r="254" spans="2:15" ht="11.25">
      <c r="B254" s="24" t="s">
        <v>24</v>
      </c>
      <c r="C254" s="25">
        <f>SUM(D254:E254)</f>
        <v>2469097405.9335375</v>
      </c>
      <c r="D254" s="26">
        <f>SUM(F254:K254)</f>
        <v>1334088187.4868577</v>
      </c>
      <c r="E254" s="27">
        <f>SUM(L254:O254)</f>
        <v>1135009218.4466798</v>
      </c>
      <c r="F254" s="63">
        <v>68471532.65654239</v>
      </c>
      <c r="G254" s="64">
        <v>759833503.3488822</v>
      </c>
      <c r="H254" s="64">
        <v>200560615.19591227</v>
      </c>
      <c r="I254" s="64">
        <v>0</v>
      </c>
      <c r="J254" s="64">
        <v>-1147499.6851118351</v>
      </c>
      <c r="K254" s="64">
        <v>306370035.9706327</v>
      </c>
      <c r="L254" s="63">
        <v>991637916.8604057</v>
      </c>
      <c r="M254" s="64">
        <v>85213167.50595501</v>
      </c>
      <c r="N254" s="64">
        <v>57805149.96213796</v>
      </c>
      <c r="O254" s="65">
        <v>352984.1181811915</v>
      </c>
    </row>
    <row r="255" spans="2:15" ht="11.25">
      <c r="B255" s="28" t="s">
        <v>25</v>
      </c>
      <c r="C255" s="29">
        <f aca="true" t="shared" si="71" ref="C255:H255">C254/C$6</f>
        <v>51.295208595481725</v>
      </c>
      <c r="D255" s="30">
        <f t="shared" si="71"/>
        <v>50.59252223982933</v>
      </c>
      <c r="E255" s="31">
        <f t="shared" si="71"/>
        <v>52.14651445831264</v>
      </c>
      <c r="F255" s="66">
        <f t="shared" si="71"/>
        <v>74.81127852286993</v>
      </c>
      <c r="G255" s="67">
        <f t="shared" si="71"/>
        <v>52.11345149693357</v>
      </c>
      <c r="H255" s="67">
        <f t="shared" si="71"/>
        <v>46.38416966225025</v>
      </c>
      <c r="I255" s="67"/>
      <c r="J255" s="67" t="s">
        <v>17</v>
      </c>
      <c r="K255" s="67">
        <f>K254/K$6</f>
        <v>46.775871274534786</v>
      </c>
      <c r="L255" s="66">
        <f>L254/L$6</f>
        <v>54.49631306604509</v>
      </c>
      <c r="M255" s="67">
        <f>M254/M$6</f>
        <v>38.39378781649159</v>
      </c>
      <c r="N255" s="67">
        <f>N254/N$6</f>
        <v>49.93631787235424</v>
      </c>
      <c r="O255" s="68">
        <f>O254/O$6</f>
        <v>1.8353808622060477</v>
      </c>
    </row>
  </sheetData>
  <printOptions horizontalCentered="1" verticalCentered="1"/>
  <pageMargins left="0.75" right="0.75" top="0.75" bottom="0.75" header="0.25" footer="0.25"/>
  <pageSetup fitToHeight="10" horizontalDpi="600" verticalDpi="600" orientation="landscape" scale="80" r:id="rId1"/>
  <headerFooter alignWithMargins="0">
    <oddHeader>&amp;R&amp;F</oddHeader>
  </headerFooter>
  <rowBreaks count="7" manualBreakCount="7">
    <brk id="39" max="15" man="1"/>
    <brk id="70" max="15" man="1"/>
    <brk id="101" max="15" man="1"/>
    <brk id="132" max="15" man="1"/>
    <brk id="163" max="15" man="1"/>
    <brk id="194" max="15" man="1"/>
    <brk id="22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60"/>
  <sheetViews>
    <sheetView tabSelected="1" zoomScale="85" zoomScaleNormal="85" workbookViewId="0" topLeftCell="A1">
      <selection activeCell="D18" sqref="D18"/>
    </sheetView>
  </sheetViews>
  <sheetFormatPr defaultColWidth="9.33203125" defaultRowHeight="12"/>
  <cols>
    <col min="1" max="2" width="9.33203125" style="1" customWidth="1"/>
    <col min="3" max="8" width="13.83203125" style="1" customWidth="1"/>
    <col min="9" max="9" width="14.83203125" style="1" customWidth="1"/>
    <col min="10" max="11" width="13.83203125" style="1" customWidth="1"/>
    <col min="12" max="26" width="9.33203125" style="1" customWidth="1"/>
  </cols>
  <sheetData>
    <row r="3" ht="11.25">
      <c r="C3" s="6"/>
    </row>
    <row r="6" spans="2:11" ht="11.25">
      <c r="B6" s="9" t="s">
        <v>40</v>
      </c>
      <c r="C6" s="49">
        <v>0</v>
      </c>
      <c r="D6" s="49">
        <f>1/8</f>
        <v>0.125</v>
      </c>
      <c r="E6" s="49">
        <f>2/8</f>
        <v>0.25</v>
      </c>
      <c r="F6" s="49">
        <f>3/8</f>
        <v>0.375</v>
      </c>
      <c r="G6" s="49">
        <f>4/8</f>
        <v>0.5</v>
      </c>
      <c r="H6" s="49">
        <f>5/8</f>
        <v>0.625</v>
      </c>
      <c r="I6" s="49">
        <f>6/8</f>
        <v>0.75</v>
      </c>
      <c r="J6" s="49">
        <f>7/8</f>
        <v>0.875</v>
      </c>
      <c r="K6" s="50">
        <f>8/8</f>
        <v>1</v>
      </c>
    </row>
    <row r="7" spans="2:11" ht="11.25">
      <c r="B7" s="39" t="s">
        <v>41</v>
      </c>
      <c r="C7" s="51">
        <f>Sensitivity!L37</f>
        <v>991637916.8604057</v>
      </c>
      <c r="D7" s="52">
        <f>Sensitivity!L34</f>
        <v>996832587.6418557</v>
      </c>
      <c r="E7" s="52">
        <f>Sensitivity!L31</f>
        <v>1002027665.168105</v>
      </c>
      <c r="F7" s="52">
        <f>Sensitivity!L28</f>
        <v>1007223141.1123087</v>
      </c>
      <c r="G7" s="52">
        <f>Sensitivity!L25</f>
        <v>1012419007.3737978</v>
      </c>
      <c r="H7" s="52">
        <f>Sensitivity!L22</f>
        <v>1017615256.0704376</v>
      </c>
      <c r="I7" s="81">
        <f>Sensitivity!L19</f>
        <v>1022811879.5313206</v>
      </c>
      <c r="J7" s="52">
        <f>Sensitivity!L16</f>
        <v>1028008870.2897346</v>
      </c>
      <c r="K7" s="53">
        <f>Sensitivity!L13</f>
        <v>1033206221.0764081</v>
      </c>
    </row>
    <row r="8" spans="2:11" ht="11.25">
      <c r="B8" s="43" t="s">
        <v>42</v>
      </c>
      <c r="C8" s="54">
        <f>Sensitivity!L68</f>
        <v>991637916.8604057</v>
      </c>
      <c r="D8" s="55">
        <f>Sensitivity!L65</f>
        <v>997418165.9921093</v>
      </c>
      <c r="E8" s="55">
        <f>Sensitivity!L62</f>
        <v>1003198915.4695237</v>
      </c>
      <c r="F8" s="55">
        <f>Sensitivity!L59</f>
        <v>1008980153.8707701</v>
      </c>
      <c r="G8" s="55">
        <f>Sensitivity!L56</f>
        <v>1014761870.1196568</v>
      </c>
      <c r="H8" s="55">
        <f>Sensitivity!L53</f>
        <v>1020544053.4726962</v>
      </c>
      <c r="I8" s="55">
        <f>Sensitivity!L50</f>
        <v>1026326693.5067091</v>
      </c>
      <c r="J8" s="55">
        <f>Sensitivity!L47</f>
        <v>1032109780.1069741</v>
      </c>
      <c r="K8" s="56">
        <f>Sensitivity!L44</f>
        <v>1037893303.455902</v>
      </c>
    </row>
    <row r="9" spans="2:11" ht="11.25">
      <c r="B9" s="43" t="s">
        <v>43</v>
      </c>
      <c r="C9" s="54">
        <f>Sensitivity!L99</f>
        <v>991637916.8604057</v>
      </c>
      <c r="D9" s="55">
        <f>Sensitivity!L96</f>
        <v>997351614.6738758</v>
      </c>
      <c r="E9" s="55">
        <f>Sensitivity!L93</f>
        <v>1003065837.0269793</v>
      </c>
      <c r="F9" s="55">
        <f>Sensitivity!L90</f>
        <v>1008780573.2094142</v>
      </c>
      <c r="G9" s="55">
        <f>Sensitivity!L87</f>
        <v>1014495812.8009146</v>
      </c>
      <c r="H9" s="55">
        <f>Sensitivity!L84</f>
        <v>1020211545.6615059</v>
      </c>
      <c r="I9" s="55">
        <f>Sensitivity!L81</f>
        <v>1025927761.922138</v>
      </c>
      <c r="J9" s="55">
        <f>Sensitivity!L78</f>
        <v>1031644451.9756957</v>
      </c>
      <c r="K9" s="56">
        <f>Sensitivity!L75</f>
        <v>1037361606.4683734</v>
      </c>
    </row>
    <row r="10" spans="2:11" ht="11.25">
      <c r="B10" s="43" t="s">
        <v>44</v>
      </c>
      <c r="C10" s="54">
        <f>Sensitivity!L130</f>
        <v>991637916.8604057</v>
      </c>
      <c r="D10" s="55">
        <f>Sensitivity!L127</f>
        <v>996957929.2914736</v>
      </c>
      <c r="E10" s="55">
        <f>Sensitivity!L124</f>
        <v>1002278411.7872629</v>
      </c>
      <c r="F10" s="55">
        <f>Sensitivity!L121</f>
        <v>1007599356.2609286</v>
      </c>
      <c r="G10" s="55">
        <f>Sensitivity!L118</f>
        <v>1012920754.8103106</v>
      </c>
      <c r="H10" s="55">
        <f>Sensitivity!L115</f>
        <v>1018242599.7127014</v>
      </c>
      <c r="I10" s="55">
        <f>Sensitivity!L112</f>
        <v>1023564883.4197723</v>
      </c>
      <c r="J10" s="55">
        <f>Sensitivity!L109</f>
        <v>1028887598.5526829</v>
      </c>
      <c r="K10" s="56">
        <f>Sensitivity!L106</f>
        <v>1034210737.8973528</v>
      </c>
    </row>
    <row r="11" spans="2:11" ht="11.25">
      <c r="B11" s="43" t="s">
        <v>45</v>
      </c>
      <c r="C11" s="54">
        <f>Sensitivity!L161</f>
        <v>991637916.8604057</v>
      </c>
      <c r="D11" s="55">
        <f>Sensitivity!L158</f>
        <v>996388259.1558659</v>
      </c>
      <c r="E11" s="55">
        <f>Sensitivity!L155</f>
        <v>1001138969.8076738</v>
      </c>
      <c r="F11" s="55">
        <f>Sensitivity!L152</f>
        <v>1005890044.3637228</v>
      </c>
      <c r="G11" s="55">
        <f>Sensitivity!L149</f>
        <v>1010641478.4434649</v>
      </c>
      <c r="H11" s="55">
        <f>Sensitivity!L146</f>
        <v>1015393267.7364786</v>
      </c>
      <c r="I11" s="55">
        <f>Sensitivity!L143</f>
        <v>1020145408.0010736</v>
      </c>
      <c r="J11" s="55">
        <f>Sensitivity!L140</f>
        <v>1024897895.0629243</v>
      </c>
      <c r="K11" s="56">
        <f>Sensitivity!L137</f>
        <v>1029650724.8137375</v>
      </c>
    </row>
    <row r="12" spans="2:11" ht="11.25">
      <c r="B12" s="43" t="s">
        <v>46</v>
      </c>
      <c r="C12" s="54">
        <f>Sensitivity!L192</f>
        <v>991637916.8604057</v>
      </c>
      <c r="D12" s="55">
        <f>Sensitivity!L189</f>
        <v>997451854.4683388</v>
      </c>
      <c r="E12" s="55">
        <f>Sensitivity!L186</f>
        <v>1003266345.7891709</v>
      </c>
      <c r="F12" s="55">
        <f>Sensitivity!L183</f>
        <v>1009081382.4547119</v>
      </c>
      <c r="G12" s="55">
        <f>Sensitivity!L180</f>
        <v>1014896956.2648008</v>
      </c>
      <c r="H12" s="55">
        <f>Sensitivity!L177</f>
        <v>1020713059.1831039</v>
      </c>
      <c r="I12" s="55">
        <f>Sensitivity!L174</f>
        <v>1026529683.3330505</v>
      </c>
      <c r="J12" s="55">
        <f>Sensitivity!L171</f>
        <v>1032346820.9938784</v>
      </c>
      <c r="K12" s="56">
        <f>Sensitivity!L168</f>
        <v>1038164464.5968016</v>
      </c>
    </row>
    <row r="13" spans="2:11" ht="11.25">
      <c r="B13" s="44" t="s">
        <v>47</v>
      </c>
      <c r="C13" s="57">
        <f>Sensitivity!L223</f>
        <v>991637916.8604057</v>
      </c>
      <c r="D13" s="58">
        <f>Sensitivity!L220</f>
        <v>997444019.275591</v>
      </c>
      <c r="E13" s="58">
        <f>Sensitivity!L217</f>
        <v>1003250589.1433393</v>
      </c>
      <c r="F13" s="58">
        <f>Sensitivity!L214</f>
        <v>1009057621.6459361</v>
      </c>
      <c r="G13" s="58">
        <f>Sensitivity!L211</f>
        <v>1014865112.0317206</v>
      </c>
      <c r="H13" s="58">
        <f>Sensitivity!L208</f>
        <v>1020673055.6139554</v>
      </c>
      <c r="I13" s="58">
        <f>Sensitivity!L205</f>
        <v>1026481447.7697256</v>
      </c>
      <c r="J13" s="58">
        <f>Sensitivity!L202</f>
        <v>1032290283.9388518</v>
      </c>
      <c r="K13" s="59">
        <f>Sensitivity!L199</f>
        <v>1038099559.6228344</v>
      </c>
    </row>
    <row r="15" spans="2:11" ht="11.25">
      <c r="B15" s="9" t="s">
        <v>40</v>
      </c>
      <c r="C15" s="49">
        <v>0</v>
      </c>
      <c r="D15" s="49">
        <f>1/8</f>
        <v>0.125</v>
      </c>
      <c r="E15" s="49">
        <f>2/8</f>
        <v>0.25</v>
      </c>
      <c r="F15" s="49">
        <f>3/8</f>
        <v>0.375</v>
      </c>
      <c r="G15" s="49">
        <f>4/8</f>
        <v>0.5</v>
      </c>
      <c r="H15" s="49">
        <f>5/8</f>
        <v>0.625</v>
      </c>
      <c r="I15" s="49">
        <f>6/8</f>
        <v>0.75</v>
      </c>
      <c r="J15" s="49">
        <f>7/8</f>
        <v>0.875</v>
      </c>
      <c r="K15" s="50">
        <f>8/8</f>
        <v>1</v>
      </c>
    </row>
    <row r="16" spans="2:11" ht="11.25">
      <c r="B16" s="39" t="s">
        <v>41</v>
      </c>
      <c r="C16" s="51">
        <f aca="true" t="shared" si="0" ref="C16:K16">C7-$C7</f>
        <v>0</v>
      </c>
      <c r="D16" s="52">
        <f t="shared" si="0"/>
        <v>5194670.781450033</v>
      </c>
      <c r="E16" s="52">
        <f t="shared" si="0"/>
        <v>10389748.307699323</v>
      </c>
      <c r="F16" s="52">
        <f t="shared" si="0"/>
        <v>15585224.251903057</v>
      </c>
      <c r="G16" s="52">
        <f t="shared" si="0"/>
        <v>20781090.51339209</v>
      </c>
      <c r="H16" s="52">
        <f t="shared" si="0"/>
        <v>25977339.210031867</v>
      </c>
      <c r="I16" s="81">
        <f t="shared" si="0"/>
        <v>31173962.67091489</v>
      </c>
      <c r="J16" s="52">
        <f t="shared" si="0"/>
        <v>36370953.42932892</v>
      </c>
      <c r="K16" s="53">
        <f t="shared" si="0"/>
        <v>41568304.216002464</v>
      </c>
    </row>
    <row r="17" spans="2:11" ht="11.25">
      <c r="B17" s="43" t="s">
        <v>42</v>
      </c>
      <c r="C17" s="54">
        <f aca="true" t="shared" si="1" ref="C17:K17">C8-$C8</f>
        <v>0</v>
      </c>
      <c r="D17" s="55">
        <f t="shared" si="1"/>
        <v>5780249.131703615</v>
      </c>
      <c r="E17" s="55">
        <f t="shared" si="1"/>
        <v>11560998.609117985</v>
      </c>
      <c r="F17" s="55">
        <f t="shared" si="1"/>
        <v>17342237.010364413</v>
      </c>
      <c r="G17" s="55">
        <f t="shared" si="1"/>
        <v>23123953.259251118</v>
      </c>
      <c r="H17" s="55">
        <f t="shared" si="1"/>
        <v>28906136.6122905</v>
      </c>
      <c r="I17" s="55">
        <f t="shared" si="1"/>
        <v>34688776.646303415</v>
      </c>
      <c r="J17" s="55">
        <f t="shared" si="1"/>
        <v>40471863.24656844</v>
      </c>
      <c r="K17" s="56">
        <f t="shared" si="1"/>
        <v>46255386.5954963</v>
      </c>
    </row>
    <row r="18" spans="2:11" ht="11.25">
      <c r="B18" s="43" t="s">
        <v>43</v>
      </c>
      <c r="C18" s="54">
        <f aca="true" t="shared" si="2" ref="C18:K18">C9-$C9</f>
        <v>0</v>
      </c>
      <c r="D18" s="55">
        <f t="shared" si="2"/>
        <v>5713697.813470125</v>
      </c>
      <c r="E18" s="55">
        <f t="shared" si="2"/>
        <v>11427920.166573644</v>
      </c>
      <c r="F18" s="55">
        <f t="shared" si="2"/>
        <v>17142656.34900856</v>
      </c>
      <c r="G18" s="55">
        <f t="shared" si="2"/>
        <v>22857895.94050896</v>
      </c>
      <c r="H18" s="55">
        <f t="shared" si="2"/>
        <v>28573628.801100254</v>
      </c>
      <c r="I18" s="55">
        <f t="shared" si="2"/>
        <v>34289845.06173229</v>
      </c>
      <c r="J18" s="55">
        <f t="shared" si="2"/>
        <v>40006535.115290046</v>
      </c>
      <c r="K18" s="56">
        <f t="shared" si="2"/>
        <v>45723689.607967734</v>
      </c>
    </row>
    <row r="19" spans="2:11" ht="11.25">
      <c r="B19" s="43" t="s">
        <v>44</v>
      </c>
      <c r="C19" s="54">
        <f aca="true" t="shared" si="3" ref="C19:K19">C10-$C10</f>
        <v>0</v>
      </c>
      <c r="D19" s="55">
        <f t="shared" si="3"/>
        <v>5320012.431067944</v>
      </c>
      <c r="E19" s="55">
        <f t="shared" si="3"/>
        <v>10640494.926857233</v>
      </c>
      <c r="F19" s="55">
        <f t="shared" si="3"/>
        <v>15961439.400522947</v>
      </c>
      <c r="G19" s="55">
        <f t="shared" si="3"/>
        <v>21282837.94990492</v>
      </c>
      <c r="H19" s="55">
        <f t="shared" si="3"/>
        <v>26604682.852295756</v>
      </c>
      <c r="I19" s="55">
        <f t="shared" si="3"/>
        <v>31926966.559366584</v>
      </c>
      <c r="J19" s="55">
        <f t="shared" si="3"/>
        <v>37249681.69227719</v>
      </c>
      <c r="K19" s="56">
        <f t="shared" si="3"/>
        <v>42572821.03694713</v>
      </c>
    </row>
    <row r="20" spans="2:11" ht="11.25">
      <c r="B20" s="43" t="s">
        <v>45</v>
      </c>
      <c r="C20" s="54">
        <f aca="true" t="shared" si="4" ref="C20:K20">C11-$C11</f>
        <v>0</v>
      </c>
      <c r="D20" s="55">
        <f t="shared" si="4"/>
        <v>4750342.295460224</v>
      </c>
      <c r="E20" s="55">
        <f t="shared" si="4"/>
        <v>9501052.947268128</v>
      </c>
      <c r="F20" s="55">
        <f t="shared" si="4"/>
        <v>14252127.503317118</v>
      </c>
      <c r="G20" s="55">
        <f t="shared" si="4"/>
        <v>19003561.58305919</v>
      </c>
      <c r="H20" s="55">
        <f t="shared" si="4"/>
        <v>23755350.876072884</v>
      </c>
      <c r="I20" s="55">
        <f t="shared" si="4"/>
        <v>28507491.140667915</v>
      </c>
      <c r="J20" s="55">
        <f t="shared" si="4"/>
        <v>33259978.202518582</v>
      </c>
      <c r="K20" s="56">
        <f t="shared" si="4"/>
        <v>38012807.95333183</v>
      </c>
    </row>
    <row r="21" spans="2:11" ht="11.25">
      <c r="B21" s="43" t="s">
        <v>46</v>
      </c>
      <c r="C21" s="54">
        <f aca="true" t="shared" si="5" ref="C21:K21">C12-$C12</f>
        <v>0</v>
      </c>
      <c r="D21" s="55">
        <f t="shared" si="5"/>
        <v>5813937.607933164</v>
      </c>
      <c r="E21" s="55">
        <f t="shared" si="5"/>
        <v>11628428.928765178</v>
      </c>
      <c r="F21" s="55">
        <f t="shared" si="5"/>
        <v>17443465.59430623</v>
      </c>
      <c r="G21" s="55">
        <f t="shared" si="5"/>
        <v>23259039.404395103</v>
      </c>
      <c r="H21" s="55">
        <f t="shared" si="5"/>
        <v>29075142.322698236</v>
      </c>
      <c r="I21" s="55">
        <f t="shared" si="5"/>
        <v>34891766.472644806</v>
      </c>
      <c r="J21" s="55">
        <f t="shared" si="5"/>
        <v>40708904.13347268</v>
      </c>
      <c r="K21" s="56">
        <f t="shared" si="5"/>
        <v>46526547.736395955</v>
      </c>
    </row>
    <row r="22" spans="2:11" ht="11.25">
      <c r="B22" s="44" t="s">
        <v>47</v>
      </c>
      <c r="C22" s="57">
        <f aca="true" t="shared" si="6" ref="C22:K22">C13-$C13</f>
        <v>0</v>
      </c>
      <c r="D22" s="58">
        <f t="shared" si="6"/>
        <v>5806102.415185332</v>
      </c>
      <c r="E22" s="58">
        <f t="shared" si="6"/>
        <v>11612672.282933593</v>
      </c>
      <c r="F22" s="58">
        <f t="shared" si="6"/>
        <v>17419704.785530448</v>
      </c>
      <c r="G22" s="58">
        <f t="shared" si="6"/>
        <v>23227195.171314955</v>
      </c>
      <c r="H22" s="58">
        <f t="shared" si="6"/>
        <v>29035138.753549695</v>
      </c>
      <c r="I22" s="58">
        <f t="shared" si="6"/>
        <v>34843530.90931988</v>
      </c>
      <c r="J22" s="58">
        <f t="shared" si="6"/>
        <v>40652367.07844615</v>
      </c>
      <c r="K22" s="59">
        <f t="shared" si="6"/>
        <v>46461642.76242876</v>
      </c>
    </row>
    <row r="53" spans="2:11" ht="11.25">
      <c r="B53" s="9" t="s">
        <v>40</v>
      </c>
      <c r="C53" s="49">
        <v>0</v>
      </c>
      <c r="D53" s="49">
        <f>1/8</f>
        <v>0.125</v>
      </c>
      <c r="E53" s="49">
        <f>2/8</f>
        <v>0.25</v>
      </c>
      <c r="F53" s="49">
        <f>3/8</f>
        <v>0.375</v>
      </c>
      <c r="G53" s="49">
        <f>4/8</f>
        <v>0.5</v>
      </c>
      <c r="H53" s="49">
        <f>5/8</f>
        <v>0.625</v>
      </c>
      <c r="I53" s="49">
        <f>6/8</f>
        <v>0.75</v>
      </c>
      <c r="J53" s="49">
        <f>7/8</f>
        <v>0.875</v>
      </c>
      <c r="K53" s="50">
        <f>8/8</f>
        <v>1</v>
      </c>
    </row>
    <row r="54" spans="2:11" ht="11.25">
      <c r="B54" s="39" t="s">
        <v>41</v>
      </c>
      <c r="C54" s="87">
        <f aca="true" t="shared" si="7" ref="C54:K54">(C7-$I$7)/$I$7</f>
        <v>-0.03047868654517351</v>
      </c>
      <c r="D54" s="88">
        <f t="shared" si="7"/>
        <v>-0.025399873045441407</v>
      </c>
      <c r="E54" s="88">
        <f t="shared" si="7"/>
        <v>-0.020320661872581535</v>
      </c>
      <c r="F54" s="88">
        <f t="shared" si="7"/>
        <v>-0.015241061167724218</v>
      </c>
      <c r="G54" s="88">
        <f t="shared" si="7"/>
        <v>-0.010161078850868536</v>
      </c>
      <c r="H54" s="88">
        <f t="shared" si="7"/>
        <v>-0.005080722628352979</v>
      </c>
      <c r="I54" s="86">
        <f t="shared" si="7"/>
        <v>0</v>
      </c>
      <c r="J54" s="88">
        <f t="shared" si="7"/>
        <v>0.005081081734009023</v>
      </c>
      <c r="K54" s="89">
        <f t="shared" si="7"/>
        <v>0.010162515466529914</v>
      </c>
    </row>
    <row r="55" spans="2:11" ht="11.25">
      <c r="B55" s="43" t="s">
        <v>42</v>
      </c>
      <c r="C55" s="90">
        <f aca="true" t="shared" si="8" ref="C55:K55">(C8-$I$7)/$I$7</f>
        <v>-0.03047868654517351</v>
      </c>
      <c r="D55" s="91">
        <f t="shared" si="8"/>
        <v>-0.02482735490992473</v>
      </c>
      <c r="E55" s="91">
        <f t="shared" si="8"/>
        <v>-0.019175534088227527</v>
      </c>
      <c r="F55" s="91">
        <f t="shared" si="8"/>
        <v>-0.013523235247217246</v>
      </c>
      <c r="G55" s="91">
        <f t="shared" si="8"/>
        <v>-0.007870469216052221</v>
      </c>
      <c r="H55" s="91">
        <f t="shared" si="8"/>
        <v>-0.0022172464986069235</v>
      </c>
      <c r="I55" s="91">
        <f t="shared" si="8"/>
        <v>0.003436422714408741</v>
      </c>
      <c r="J55" s="91">
        <f t="shared" si="8"/>
        <v>0.009090528533863038</v>
      </c>
      <c r="K55" s="92">
        <f t="shared" si="8"/>
        <v>0.014745061361129396</v>
      </c>
    </row>
    <row r="56" spans="2:11" ht="11.25">
      <c r="B56" s="43" t="s">
        <v>43</v>
      </c>
      <c r="C56" s="90">
        <f aca="true" t="shared" si="9" ref="C56:K56">(C9-$I$7)/$I$7</f>
        <v>-0.03047868654517351</v>
      </c>
      <c r="D56" s="91">
        <f t="shared" si="9"/>
        <v>-0.024892421927198705</v>
      </c>
      <c r="E56" s="91">
        <f t="shared" si="9"/>
        <v>-0.019305644468452402</v>
      </c>
      <c r="F56" s="91">
        <f t="shared" si="9"/>
        <v>-0.013718364640363625</v>
      </c>
      <c r="G56" s="91">
        <f t="shared" si="9"/>
        <v>-0.008130592630794011</v>
      </c>
      <c r="H56" s="91">
        <f t="shared" si="9"/>
        <v>-0.002542338353565248</v>
      </c>
      <c r="I56" s="91">
        <f t="shared" si="9"/>
        <v>0.003046388542382968</v>
      </c>
      <c r="J56" s="91">
        <f t="shared" si="9"/>
        <v>0.00863557866420409</v>
      </c>
      <c r="K56" s="92">
        <f t="shared" si="9"/>
        <v>0.014225222866711242</v>
      </c>
    </row>
    <row r="57" spans="2:11" ht="11.25">
      <c r="B57" s="43" t="s">
        <v>44</v>
      </c>
      <c r="C57" s="90">
        <f aca="true" t="shared" si="10" ref="C57:K57">(C10-$I$7)/$I$7</f>
        <v>-0.03047868654517351</v>
      </c>
      <c r="D57" s="91">
        <f t="shared" si="10"/>
        <v>-0.02527732690364714</v>
      </c>
      <c r="E57" s="91">
        <f t="shared" si="10"/>
        <v>-0.0200755076813017</v>
      </c>
      <c r="F57" s="91">
        <f t="shared" si="10"/>
        <v>-0.014873236784620375</v>
      </c>
      <c r="G57" s="91">
        <f t="shared" si="10"/>
        <v>-0.009670521939520633</v>
      </c>
      <c r="H57" s="91">
        <f t="shared" si="10"/>
        <v>-0.0044673706964695175</v>
      </c>
      <c r="I57" s="91">
        <f t="shared" si="10"/>
        <v>0.000736209564555255</v>
      </c>
      <c r="J57" s="91">
        <f t="shared" si="10"/>
        <v>0.005940211629284517</v>
      </c>
      <c r="K57" s="92">
        <f t="shared" si="10"/>
        <v>0.0111446284445342</v>
      </c>
    </row>
    <row r="58" spans="2:11" ht="11.25">
      <c r="B58" s="43" t="s">
        <v>45</v>
      </c>
      <c r="C58" s="90">
        <f aca="true" t="shared" si="11" ref="C58:K58">(C11-$I$7)/$I$7</f>
        <v>-0.03047868654517351</v>
      </c>
      <c r="D58" s="91">
        <f t="shared" si="11"/>
        <v>-0.025834291627080695</v>
      </c>
      <c r="E58" s="91">
        <f t="shared" si="11"/>
        <v>-0.021189536568130066</v>
      </c>
      <c r="F58" s="91">
        <f t="shared" si="11"/>
        <v>-0.016544425721132416</v>
      </c>
      <c r="G58" s="91">
        <f t="shared" si="11"/>
        <v>-0.011898963368935934</v>
      </c>
      <c r="H58" s="91">
        <f t="shared" si="11"/>
        <v>-0.007253153725826306</v>
      </c>
      <c r="I58" s="91">
        <f t="shared" si="11"/>
        <v>-0.002607000938890953</v>
      </c>
      <c r="J58" s="91">
        <f t="shared" si="11"/>
        <v>0.0020394909106448405</v>
      </c>
      <c r="K58" s="92">
        <f t="shared" si="11"/>
        <v>0.006686317806115704</v>
      </c>
    </row>
    <row r="59" spans="2:11" ht="11.25">
      <c r="B59" s="43" t="s">
        <v>46</v>
      </c>
      <c r="C59" s="90">
        <f aca="true" t="shared" si="12" ref="C59:K59">(C12-$I$7)/$I$7</f>
        <v>-0.03047868654517351</v>
      </c>
      <c r="D59" s="91">
        <f t="shared" si="12"/>
        <v>-0.024794417791277862</v>
      </c>
      <c r="E59" s="91">
        <f t="shared" si="12"/>
        <v>-0.01910960767399963</v>
      </c>
      <c r="F59" s="91">
        <f t="shared" si="12"/>
        <v>-0.013424264374892022</v>
      </c>
      <c r="G59" s="91">
        <f t="shared" si="12"/>
        <v>-0.007738395911227206</v>
      </c>
      <c r="H59" s="91">
        <f t="shared" si="12"/>
        <v>-0.0020520101401035624</v>
      </c>
      <c r="I59" s="91">
        <f t="shared" si="12"/>
        <v>0.0036348852375800655</v>
      </c>
      <c r="J59" s="91">
        <f t="shared" si="12"/>
        <v>0.009322282673258502</v>
      </c>
      <c r="K59" s="92">
        <f t="shared" si="12"/>
        <v>0.01501017476695326</v>
      </c>
    </row>
    <row r="60" spans="2:11" ht="11.25">
      <c r="B60" s="44" t="s">
        <v>47</v>
      </c>
      <c r="C60" s="93">
        <f aca="true" t="shared" si="13" ref="C60:K60">(C13-$I$7)/$I$7</f>
        <v>-0.03047868654517351</v>
      </c>
      <c r="D60" s="94">
        <f t="shared" si="13"/>
        <v>-0.024802078234908438</v>
      </c>
      <c r="E60" s="94">
        <f t="shared" si="13"/>
        <v>-0.019125012897723476</v>
      </c>
      <c r="F60" s="94">
        <f t="shared" si="13"/>
        <v>-0.013447495243882975</v>
      </c>
      <c r="G60" s="94">
        <f t="shared" si="13"/>
        <v>-0.007769529919071093</v>
      </c>
      <c r="H60" s="94">
        <f t="shared" si="13"/>
        <v>-0.0020911215054964546</v>
      </c>
      <c r="I60" s="94">
        <f t="shared" si="13"/>
        <v>0.003587725477031497</v>
      </c>
      <c r="J60" s="94">
        <f t="shared" si="13"/>
        <v>0.009267006570039562</v>
      </c>
      <c r="K60" s="95">
        <f t="shared" si="13"/>
        <v>0.014946717375358498</v>
      </c>
    </row>
  </sheetData>
  <printOptions horizontalCentered="1" verticalCentered="1"/>
  <pageMargins left="0.75" right="0.75" top="1" bottom="1" header="0.5" footer="0.5"/>
  <pageSetup fitToHeight="1" fitToWidth="1" horizontalDpi="600" verticalDpi="600" orientation="portrait" scale="68" r:id="rId2"/>
  <headerFooter alignWithMargins="0">
    <oddHeader>&amp;C&amp;"Arial,Bold"&amp;10PRODUCTION COST SENSITIVITY&amp;R&amp;F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lm</cp:lastModifiedBy>
  <cp:lastPrinted>2005-12-05T23:34:27Z</cp:lastPrinted>
  <dcterms:created xsi:type="dcterms:W3CDTF">1998-10-03T18:35:43Z</dcterms:created>
  <dcterms:modified xsi:type="dcterms:W3CDTF">2005-12-15T22:29:11Z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-134736055</vt:i4>
  </property>
  <property fmtid="{D5CDD505-2E9C-101B-9397-08002B2CF9AE}" pid="3" name="_NewReviewCycle">
    <vt:lpwstr/>
  </property>
  <property fmtid="{D5CDD505-2E9C-101B-9397-08002B2CF9AE}" pid="4" name="_EmailSubject">
    <vt:lpwstr>Filing - Utah Cost of Service and Rate Design Taskforce Report</vt:lpwstr>
  </property>
  <property fmtid="{D5CDD505-2E9C-101B-9397-08002B2CF9AE}" pid="5" name="_AuthorEmail">
    <vt:lpwstr>Dave.Taylor@PacifiCorp.com</vt:lpwstr>
  </property>
  <property fmtid="{D5CDD505-2E9C-101B-9397-08002B2CF9AE}" pid="6" name="_AuthorEmailDisplayName">
    <vt:lpwstr>Taylor, Dave</vt:lpwstr>
  </property>
</Properties>
</file>