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'Sheet1'!$A$1:$V$761</definedName>
    <definedName name="_xlnm.Print_Area">'Sheet1'!$A$1:$O$763</definedName>
    <definedName name="_xlnm.Print_Area">'Sheet1'!$A$1:$S$762</definedName>
  </definedNames>
  <calcPr fullCalcOnLoad="1"/>
</workbook>
</file>

<file path=xl/sharedStrings.xml><?xml version="1.0" encoding="utf-8"?>
<sst xmlns="http://schemas.openxmlformats.org/spreadsheetml/2006/main" count="1395" uniqueCount="291">
  <si>
    <t>[1]</t>
  </si>
  <si>
    <t>Account</t>
  </si>
  <si>
    <t>Number</t>
  </si>
  <si>
    <t>STEAM PRODUCTION PLANT</t>
  </si>
  <si>
    <t>HYDRAULIC PRODUCTION PLANT</t>
  </si>
  <si>
    <t>OTHER PRODUCTION PLANT</t>
  </si>
  <si>
    <t>TRANSMISSION PLANT</t>
  </si>
  <si>
    <t>DISTRIBUTION PLANT</t>
  </si>
  <si>
    <t>GENERAL PLANT</t>
  </si>
  <si>
    <t>UTAH MINING</t>
  </si>
  <si>
    <t>[2]</t>
  </si>
  <si>
    <t>Description</t>
  </si>
  <si>
    <t>BLUNDELL</t>
  </si>
  <si>
    <t>Land Rights</t>
  </si>
  <si>
    <t>Structures &amp; Improvements</t>
  </si>
  <si>
    <t>Boiler Plant Equipment</t>
  </si>
  <si>
    <t>Turbogenerator Units</t>
  </si>
  <si>
    <t>Accessory Electric Equipment</t>
  </si>
  <si>
    <t>Misc. Power Plant Equipment</t>
  </si>
  <si>
    <t>Total Blundell</t>
  </si>
  <si>
    <t>CARBON</t>
  </si>
  <si>
    <t>Total Carbon</t>
  </si>
  <si>
    <t>CHOLLA</t>
  </si>
  <si>
    <t>Total Cholla</t>
  </si>
  <si>
    <t>COLSTRIP</t>
  </si>
  <si>
    <t>Total Colstrip</t>
  </si>
  <si>
    <t>CRAIG</t>
  </si>
  <si>
    <t>Total Craig</t>
  </si>
  <si>
    <t>DAVE JOHNSTON</t>
  </si>
  <si>
    <t>Total Dave Johnston</t>
  </si>
  <si>
    <t>GADSBY</t>
  </si>
  <si>
    <t>Total Gadsby</t>
  </si>
  <si>
    <t>Total Hayden</t>
  </si>
  <si>
    <t>HUNTER</t>
  </si>
  <si>
    <t>Total Hunter</t>
  </si>
  <si>
    <t>HUNTINGTON</t>
  </si>
  <si>
    <t>Total Huntington</t>
  </si>
  <si>
    <t>JAMES RIVER</t>
  </si>
  <si>
    <t>Total James River</t>
  </si>
  <si>
    <t>Total Jim Bridger</t>
  </si>
  <si>
    <t>NAUGHTON</t>
  </si>
  <si>
    <t>Total Naughton</t>
  </si>
  <si>
    <t>WYODAK</t>
  </si>
  <si>
    <t>Total Wyodak</t>
  </si>
  <si>
    <t>Total Depreciable Steam Production Plant</t>
  </si>
  <si>
    <t>Water Rights</t>
  </si>
  <si>
    <t>Total Steam Production Plant</t>
  </si>
  <si>
    <t>AMERICAN FORK</t>
  </si>
  <si>
    <t>Reservoirs, Dams &amp; Waterways</t>
  </si>
  <si>
    <t>Waterwheels, Turbines &amp; Generators</t>
  </si>
  <si>
    <t>Roads, Railroads &amp; Bridges</t>
  </si>
  <si>
    <t>TOTAL AMERICAN FORK</t>
  </si>
  <si>
    <t>ASHTON/ST. ANTHONY</t>
  </si>
  <si>
    <t>TOTAL ASHTON/ST. ANTHONY</t>
  </si>
  <si>
    <t>BEAR RIVER</t>
  </si>
  <si>
    <t>TOTAL BEAR RIVER</t>
  </si>
  <si>
    <t>BEND</t>
  </si>
  <si>
    <t>TOTAL BEND</t>
  </si>
  <si>
    <t>BIG FORK</t>
  </si>
  <si>
    <t>TOTAL BIG FORK</t>
  </si>
  <si>
    <t>CLINE FALLS</t>
  </si>
  <si>
    <t>TOTAL CLINE FALLS</t>
  </si>
  <si>
    <t>CONDIT</t>
  </si>
  <si>
    <t>Flood Rights</t>
  </si>
  <si>
    <t>TOTAL CONDIT</t>
  </si>
  <si>
    <t>CUTLER</t>
  </si>
  <si>
    <t>TOTAL CUTLER</t>
  </si>
  <si>
    <t>EAGLE POINT</t>
  </si>
  <si>
    <t>TOTAL EAGLE POINT</t>
  </si>
  <si>
    <t>FOUNTAIN GREEN</t>
  </si>
  <si>
    <t>TOTAL FOUNTAIN GREEN</t>
  </si>
  <si>
    <t>GRANITE</t>
  </si>
  <si>
    <t>TOTAL GRANITE</t>
  </si>
  <si>
    <t>KLAMATH RIVER</t>
  </si>
  <si>
    <t>TOTAL KLAMATH RIVER</t>
  </si>
  <si>
    <t>LAST CHANCE</t>
  </si>
  <si>
    <t>TOTAL LAST CHANCE</t>
  </si>
  <si>
    <t>LIFTON</t>
  </si>
  <si>
    <t>TOTAL LIFTON</t>
  </si>
  <si>
    <t>MERWIN</t>
  </si>
  <si>
    <t>Fish/Wildlife</t>
  </si>
  <si>
    <t>TOTAL MERWIN</t>
  </si>
  <si>
    <t>NORTH UMPQUA</t>
  </si>
  <si>
    <t>TOTAL NORTH UMPQUA</t>
  </si>
  <si>
    <t>OLMSTED</t>
  </si>
  <si>
    <t>TOTAL OLMSTED</t>
  </si>
  <si>
    <t>PARIS</t>
  </si>
  <si>
    <t>TOTAL PARIS</t>
  </si>
  <si>
    <t>PIONEER</t>
  </si>
  <si>
    <t>TOTAL PIONEER</t>
  </si>
  <si>
    <t>PROSPECT # 1, 2 AND 4</t>
  </si>
  <si>
    <t>TOTAL PROSPECT # 1, 2 AND 4</t>
  </si>
  <si>
    <t>PROSPECT #3</t>
  </si>
  <si>
    <t>TOTAL PROSPECT #3</t>
  </si>
  <si>
    <t>SANTA CLARA</t>
  </si>
  <si>
    <t>TOTAL SANTA CLARA</t>
  </si>
  <si>
    <t>SNAKE CREEK</t>
  </si>
  <si>
    <t>TOTAL SNAKE CREEK</t>
  </si>
  <si>
    <t>STAIRS</t>
  </si>
  <si>
    <t>TOTAL STAIRS</t>
  </si>
  <si>
    <t>SWIFT</t>
  </si>
  <si>
    <t>TOTAL SWIFT</t>
  </si>
  <si>
    <t>UPPER BEAVER</t>
  </si>
  <si>
    <t>TOTAL UPPER BEAVER</t>
  </si>
  <si>
    <t>VIVA NAUGHTON</t>
  </si>
  <si>
    <t>TOTAL VIVA NAUGHTON</t>
  </si>
  <si>
    <t>WALLOWA FALLS</t>
  </si>
  <si>
    <t>TOTAL WALLOWA FALLS</t>
  </si>
  <si>
    <t>WEBER</t>
  </si>
  <si>
    <t>TOTAL WEBER</t>
  </si>
  <si>
    <t>YALE</t>
  </si>
  <si>
    <t>TOTAL YALE</t>
  </si>
  <si>
    <t>Hydro Decommissioning Reserve</t>
  </si>
  <si>
    <t>TOTAL HYDRAULIC PRODUCTION</t>
  </si>
  <si>
    <t>HERMISTON</t>
  </si>
  <si>
    <t>Fuel Holders, Producers &amp; Access.</t>
  </si>
  <si>
    <t>Prime Movers</t>
  </si>
  <si>
    <t>Generators</t>
  </si>
  <si>
    <t>TOTAL HERMISTON</t>
  </si>
  <si>
    <t>TOTAL LITTLE MOUNTAIN</t>
  </si>
  <si>
    <t>GADBSY PEAKER UNIT 4-6</t>
  </si>
  <si>
    <t>TOTAL GADSBY PEAKER UNIT 4-6</t>
  </si>
  <si>
    <t>CURRANT CREEK</t>
  </si>
  <si>
    <t>TOTAL CURRANT CREEK</t>
  </si>
  <si>
    <t>FOOTE CREEK</t>
  </si>
  <si>
    <t>TOTAL FOOTE CREEK</t>
  </si>
  <si>
    <t>SOLAR GENERATING</t>
  </si>
  <si>
    <t>Generators - Utah</t>
  </si>
  <si>
    <t>Generators - Oregon</t>
  </si>
  <si>
    <t>Generators - Wyoming</t>
  </si>
  <si>
    <t>Total Solar Generating</t>
  </si>
  <si>
    <t>LEANING JUNIPER</t>
  </si>
  <si>
    <t>TOTAL LEANING JUNIPER</t>
  </si>
  <si>
    <t>TOTAL DEPRECIABLE OTHER PRODUCTION</t>
  </si>
  <si>
    <t>Water Rights - Lakeside</t>
  </si>
  <si>
    <t>Water Rights - Currant Creek</t>
  </si>
  <si>
    <t>TOTAL OTHER PRODUCTION</t>
  </si>
  <si>
    <t>TOTAL DEPRECIABLE PRODUCTION PLANT</t>
  </si>
  <si>
    <t>Generators - Lakeside</t>
  </si>
  <si>
    <t>MARENGO WIND</t>
  </si>
  <si>
    <t>WASHINGTON WIND</t>
  </si>
  <si>
    <t>Rights-of-Way</t>
  </si>
  <si>
    <t>Station Equipment</t>
  </si>
  <si>
    <t>Supervisory Equipment</t>
  </si>
  <si>
    <t>Towers &amp; Fixtures</t>
  </si>
  <si>
    <t>Poles &amp; Fixtures</t>
  </si>
  <si>
    <t>OH Conductors &amp; Devices</t>
  </si>
  <si>
    <t>Clearing</t>
  </si>
  <si>
    <t>UG Conduit</t>
  </si>
  <si>
    <t>UG Conductors &amp; Devices</t>
  </si>
  <si>
    <t>Roads &amp; Trails</t>
  </si>
  <si>
    <t>Total Transmission Plant</t>
  </si>
  <si>
    <t>OREGON - DISTRIBUTION</t>
  </si>
  <si>
    <t>Poles, Towers &amp; Fixtures</t>
  </si>
  <si>
    <t>Line Transformers</t>
  </si>
  <si>
    <t>Overhead Services</t>
  </si>
  <si>
    <t>Underground Services</t>
  </si>
  <si>
    <t>Meters</t>
  </si>
  <si>
    <t>I.O.C.P.</t>
  </si>
  <si>
    <t>Street Lighting &amp; Signal Systems</t>
  </si>
  <si>
    <t>TOTAL OREGON - DISTRIBUTION</t>
  </si>
  <si>
    <t>WASHINGTON -  DISTRIBUTION</t>
  </si>
  <si>
    <t>TOTAL WASHINGTON - DISTRIBUTION</t>
  </si>
  <si>
    <t>WYOMING -  DISTRIBUTION</t>
  </si>
  <si>
    <t>TOTAL WYOMING - DISTRIBUTION</t>
  </si>
  <si>
    <t>CALIFORNIA -  DISTRIBUTION</t>
  </si>
  <si>
    <t>TOTAL CALIFORNIA - DISTRIBUTION</t>
  </si>
  <si>
    <t>UTAH -  DISTRIBUTION</t>
  </si>
  <si>
    <t>Storage Battery Equipment</t>
  </si>
  <si>
    <t>Storage Battery - Supervisory Eqpt.</t>
  </si>
  <si>
    <t>Services</t>
  </si>
  <si>
    <t>Leased Property on Customers' Premises</t>
  </si>
  <si>
    <t>TOTAL UTAH - DISTRIBUTION</t>
  </si>
  <si>
    <t>IDAHO -  DISTRIBUTION</t>
  </si>
  <si>
    <t>TOTAL IDAHO - DISTRIBUTION</t>
  </si>
  <si>
    <t>TOTAL DISTRIBUTION PLANT</t>
  </si>
  <si>
    <t>OREGON - GENERAL</t>
  </si>
  <si>
    <t>Mainframe Computers</t>
  </si>
  <si>
    <t>Transp. Eqpt. - Light Trucks &amp; Vans</t>
  </si>
  <si>
    <t>Transp. Eqpt. - Medium Trucks</t>
  </si>
  <si>
    <t>Transp. Eqpt. - Trailers</t>
  </si>
  <si>
    <t>Light Power Operated Equipment</t>
  </si>
  <si>
    <t>Heavy Power Operated Equipment</t>
  </si>
  <si>
    <t>Communication Equipment</t>
  </si>
  <si>
    <t>TOTAL OREGON - GENERAL</t>
  </si>
  <si>
    <t>AZ, CO, MT, ETC. - GENERAL</t>
  </si>
  <si>
    <t>TOTAL AZ, CO, MT, ETC. - GENERAL</t>
  </si>
  <si>
    <t>WASHINGTON - GENERAL</t>
  </si>
  <si>
    <t>TOTAL WASHINGTON - GENERAL</t>
  </si>
  <si>
    <t>IDAHO - GENERAL</t>
  </si>
  <si>
    <t>TOTAL IDAHO - GENERAL</t>
  </si>
  <si>
    <t>WYOMING - GENERAL</t>
  </si>
  <si>
    <t>TOTAL WYOMING - GENERAL</t>
  </si>
  <si>
    <t>CALIFORNIA - GENERAL</t>
  </si>
  <si>
    <t>TOTAL CALIFORNIA - GENERAL</t>
  </si>
  <si>
    <t>UTAH - GENERAL</t>
  </si>
  <si>
    <t>Aircraft</t>
  </si>
  <si>
    <t>TOTAL UTAH - GENERAL</t>
  </si>
  <si>
    <t>TOTAL GENERAL PLANT</t>
  </si>
  <si>
    <t>Structures &amp; Improvements - Prep Plant</t>
  </si>
  <si>
    <t>Surface Processing Equip - Prep Plant</t>
  </si>
  <si>
    <t>Surface Electric Power Facilities</t>
  </si>
  <si>
    <t>Underground Equipment</t>
  </si>
  <si>
    <t>Vehicles</t>
  </si>
  <si>
    <t>Heavy Construction Equipment</t>
  </si>
  <si>
    <t>Miscellaneous Equipment</t>
  </si>
  <si>
    <t>Computer Equipment</t>
  </si>
  <si>
    <t>Mine Development</t>
  </si>
  <si>
    <t>TOTAL UTAH MINING</t>
  </si>
  <si>
    <t>TOTAL ELECTRIC PLANT</t>
  </si>
  <si>
    <t>[3]</t>
  </si>
  <si>
    <t>12/31/2006</t>
  </si>
  <si>
    <t>Balance</t>
  </si>
  <si>
    <t>$</t>
  </si>
  <si>
    <t>[4]</t>
  </si>
  <si>
    <t>IOWA</t>
  </si>
  <si>
    <t>CURVE</t>
  </si>
  <si>
    <t>LIFESPAN</t>
  </si>
  <si>
    <t>SQ</t>
  </si>
  <si>
    <t>R5</t>
  </si>
  <si>
    <t>S1</t>
  </si>
  <si>
    <t>R1.5</t>
  </si>
  <si>
    <t>R2</t>
  </si>
  <si>
    <t>R2.5</t>
  </si>
  <si>
    <t>R4</t>
  </si>
  <si>
    <t>S6</t>
  </si>
  <si>
    <t>S0.5</t>
  </si>
  <si>
    <t>R1</t>
  </si>
  <si>
    <t>L0</t>
  </si>
  <si>
    <t>R3</t>
  </si>
  <si>
    <t>S5</t>
  </si>
  <si>
    <t>S-.5</t>
  </si>
  <si>
    <t>R0.5</t>
  </si>
  <si>
    <t>S2</t>
  </si>
  <si>
    <t>L2</t>
  </si>
  <si>
    <t>L1</t>
  </si>
  <si>
    <t>L1.5</t>
  </si>
  <si>
    <t>S4</t>
  </si>
  <si>
    <t>L0.5</t>
  </si>
  <si>
    <t>S1.5</t>
  </si>
  <si>
    <t>S3</t>
  </si>
  <si>
    <t>FCST</t>
  </si>
  <si>
    <t>[5]</t>
  </si>
  <si>
    <t>Average</t>
  </si>
  <si>
    <t>Life</t>
  </si>
  <si>
    <t>Yrs</t>
  </si>
  <si>
    <t>[6]</t>
  </si>
  <si>
    <t>Percent</t>
  </si>
  <si>
    <t>%</t>
  </si>
  <si>
    <t>[7]</t>
  </si>
  <si>
    <t>NET SALVAGE</t>
  </si>
  <si>
    <t>Amount</t>
  </si>
  <si>
    <t>[8]</t>
  </si>
  <si>
    <t>Book Reserve</t>
  </si>
  <si>
    <t>[9]</t>
  </si>
  <si>
    <t>Net</t>
  </si>
  <si>
    <t>Plant</t>
  </si>
  <si>
    <t>[10]</t>
  </si>
  <si>
    <t>Rem.</t>
  </si>
  <si>
    <t>[11]</t>
  </si>
  <si>
    <t>Annual</t>
  </si>
  <si>
    <t>CCS Exhibit _______</t>
  </si>
  <si>
    <t>(JP-1)</t>
  </si>
  <si>
    <t>[12]</t>
  </si>
  <si>
    <t>Deprec.</t>
  </si>
  <si>
    <t>Rate</t>
  </si>
  <si>
    <t>[13]</t>
  </si>
  <si>
    <t>Existing</t>
  </si>
  <si>
    <t>[14]</t>
  </si>
  <si>
    <t>[15]</t>
  </si>
  <si>
    <t>Increase or</t>
  </si>
  <si>
    <t>(Decrease)</t>
  </si>
  <si>
    <t>ASL</t>
  </si>
  <si>
    <t>Weight</t>
  </si>
  <si>
    <t>ARL</t>
  </si>
  <si>
    <t xml:space="preserve"> </t>
  </si>
  <si>
    <t>HAYDEN</t>
  </si>
  <si>
    <t>CCS Exhibit 2.1</t>
  </si>
  <si>
    <t>Life (Yrs)</t>
  </si>
  <si>
    <t xml:space="preserve">  Hydraulic Production Plant, Other States Distribution and General amounts have been condensed and reflect the Company's filing in its 2006 Depreciation Study at Schedule 1.</t>
  </si>
  <si>
    <t xml:space="preserve">  Interim Additions have been removed for Steam Production and Other Production Plant.</t>
  </si>
  <si>
    <t xml:space="preserve"> Terminal net salvage for steam reduced to $25/kw.</t>
  </si>
  <si>
    <t xml:space="preserve"> Other Production - CT life spans have been increased to 30 years, and CCCT life spans have been increased to 40 years.</t>
  </si>
  <si>
    <t xml:space="preserve">  Mass property net salvage has been adjusted for the following Accounts: Transmission - 353, 354, 355, 356; Distribution - 364, 365, 366, 367, 368, 369; General - 390.</t>
  </si>
  <si>
    <t>NOTES:</t>
  </si>
  <si>
    <t>Page 2 of 7</t>
  </si>
  <si>
    <t>Page 3 of 7</t>
  </si>
  <si>
    <t>Page 4 of 7</t>
  </si>
  <si>
    <t>Page 5 of 7</t>
  </si>
  <si>
    <t>Page 6 of 7</t>
  </si>
  <si>
    <t>Page 7 of 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</si>
</sst>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"/>
    <numFmt numFmtId="165" formatCode="#,##0.0"/>
    <numFmt numFmtId="166" formatCode="#,##0.000;[Red]\-#,##0.000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sz val="20"/>
      <color indexed="8"/>
      <name val="Arial"/>
      <family val="0"/>
    </font>
    <font>
      <b/>
      <sz val="20"/>
      <color indexed="8"/>
      <name val="Arial"/>
      <family val="0"/>
    </font>
    <font>
      <u val="single"/>
      <sz val="20"/>
      <color indexed="8"/>
      <name val="Arial"/>
      <family val="0"/>
    </font>
    <font>
      <u val="single"/>
      <sz val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4" fontId="9" fillId="0" borderId="0" xfId="0" applyNumberFormat="1" applyFont="1" applyAlignment="1">
      <alignment/>
    </xf>
    <xf numFmtId="4" fontId="7" fillId="2" borderId="0" xfId="0" applyNumberFormat="1" applyFont="1" applyFill="1" applyAlignment="1">
      <alignment horizontal="center"/>
    </xf>
    <xf numFmtId="3" fontId="7" fillId="0" borderId="1" xfId="0" applyNumberFormat="1" applyFont="1" applyAlignment="1">
      <alignment horizontal="right"/>
    </xf>
    <xf numFmtId="3" fontId="7" fillId="0" borderId="1" xfId="0" applyNumberFormat="1" applyFont="1" applyAlignment="1">
      <alignment/>
    </xf>
    <xf numFmtId="3" fontId="7" fillId="0" borderId="1" xfId="0" applyNumberFormat="1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7" fillId="0" borderId="1" xfId="0" applyNumberFormat="1" applyFont="1" applyAlignment="1">
      <alignment horizontal="right"/>
    </xf>
    <xf numFmtId="0" fontId="7" fillId="0" borderId="1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6" fillId="0" borderId="1" xfId="0" applyNumberFormat="1" applyFont="1" applyAlignment="1">
      <alignment/>
    </xf>
    <xf numFmtId="0" fontId="6" fillId="0" borderId="1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4"/>
  <sheetViews>
    <sheetView tabSelected="1" showOutlineSymbols="0" view="pageBreakPreview" zoomScale="40" zoomScaleNormal="40" zoomScaleSheetLayoutView="40" workbookViewId="0" topLeftCell="C19">
      <selection activeCell="O2" sqref="O2"/>
    </sheetView>
  </sheetViews>
  <sheetFormatPr defaultColWidth="8.6640625" defaultRowHeight="15"/>
  <cols>
    <col min="1" max="1" width="13.99609375" style="5" customWidth="1"/>
    <col min="2" max="2" width="79.4453125" style="5" customWidth="1"/>
    <col min="3" max="3" width="23.77734375" style="5" bestFit="1" customWidth="1"/>
    <col min="4" max="4" width="2.6640625" style="5" customWidth="1"/>
    <col min="5" max="5" width="16.5546875" style="5" customWidth="1"/>
    <col min="6" max="6" width="14.6640625" style="5" customWidth="1"/>
    <col min="7" max="7" width="11.21484375" style="5" bestFit="1" customWidth="1"/>
    <col min="8" max="8" width="23.3359375" style="5" bestFit="1" customWidth="1"/>
    <col min="9" max="9" width="8.5546875" style="5" bestFit="1" customWidth="1"/>
    <col min="10" max="10" width="21.88671875" style="5" bestFit="1" customWidth="1"/>
    <col min="11" max="11" width="4.6640625" style="5" customWidth="1"/>
    <col min="12" max="12" width="23.77734375" style="5" bestFit="1" customWidth="1"/>
    <col min="13" max="13" width="9.3359375" style="5" bestFit="1" customWidth="1"/>
    <col min="14" max="14" width="19.3359375" style="5" bestFit="1" customWidth="1"/>
    <col min="15" max="15" width="21.21484375" style="5" customWidth="1"/>
    <col min="16" max="16" width="0" style="5" hidden="1" customWidth="1"/>
    <col min="17" max="17" width="14.6640625" style="3" hidden="1" customWidth="1"/>
    <col min="18" max="18" width="0" style="3" hidden="1" customWidth="1"/>
    <col min="19" max="19" width="16.6640625" style="3" hidden="1" customWidth="1"/>
    <col min="20" max="20" width="2.6640625" style="5" hidden="1" customWidth="1"/>
    <col min="21" max="21" width="0" style="5" hidden="1" customWidth="1"/>
    <col min="22" max="22" width="3.6640625" style="5" hidden="1" customWidth="1"/>
    <col min="23" max="23" width="0" style="5" hidden="1" customWidth="1"/>
    <col min="24" max="24" width="4.10546875" style="5" hidden="1" customWidth="1"/>
    <col min="25" max="16384" width="8.6640625" style="5" customWidth="1"/>
  </cols>
  <sheetData>
    <row r="1" spans="1:26" ht="25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 t="s">
        <v>277</v>
      </c>
      <c r="P1" s="4"/>
      <c r="S1" s="3" t="s">
        <v>261</v>
      </c>
      <c r="T1" s="4"/>
      <c r="U1" s="4"/>
      <c r="V1" s="4"/>
      <c r="W1" s="4"/>
      <c r="X1" s="4"/>
      <c r="Y1" s="4"/>
      <c r="Z1" s="4"/>
    </row>
    <row r="2" spans="1:19" ht="25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 t="s">
        <v>285</v>
      </c>
      <c r="P2" s="4"/>
      <c r="S2" s="3" t="s">
        <v>262</v>
      </c>
    </row>
    <row r="3" spans="1:24" ht="26.25">
      <c r="A3" s="6"/>
      <c r="B3" s="7"/>
      <c r="C3" s="8"/>
      <c r="D3" s="8"/>
      <c r="E3" s="9"/>
      <c r="F3" s="6"/>
      <c r="G3" s="6"/>
      <c r="H3" s="10"/>
      <c r="I3" s="7"/>
      <c r="J3" s="10"/>
      <c r="K3" s="10"/>
      <c r="L3" s="10"/>
      <c r="M3" s="6"/>
      <c r="N3" s="10"/>
      <c r="O3" s="10"/>
      <c r="P3" s="6"/>
      <c r="Q3" s="11"/>
      <c r="R3" s="8"/>
      <c r="S3" s="12"/>
      <c r="T3" s="7"/>
      <c r="U3" s="10"/>
      <c r="W3" s="10"/>
      <c r="X3" s="10"/>
    </row>
    <row r="4" spans="1:24" ht="26.25">
      <c r="A4" s="6"/>
      <c r="B4" s="7"/>
      <c r="C4" s="8"/>
      <c r="D4" s="8"/>
      <c r="E4" s="9"/>
      <c r="F4" s="6"/>
      <c r="G4" s="6"/>
      <c r="H4" s="10"/>
      <c r="I4" s="7"/>
      <c r="J4" s="10"/>
      <c r="K4" s="10"/>
      <c r="L4" s="10"/>
      <c r="M4" s="6"/>
      <c r="N4" s="10"/>
      <c r="O4" s="10"/>
      <c r="P4" s="6"/>
      <c r="Q4" s="11"/>
      <c r="R4" s="8"/>
      <c r="S4" s="12"/>
      <c r="T4" s="7"/>
      <c r="U4" s="10"/>
      <c r="W4" s="10"/>
      <c r="X4" s="10"/>
    </row>
    <row r="5" spans="1:24" ht="26.25">
      <c r="A5" s="6"/>
      <c r="B5" s="7"/>
      <c r="C5" s="8"/>
      <c r="D5" s="8"/>
      <c r="E5" s="9"/>
      <c r="F5" s="6"/>
      <c r="G5" s="6"/>
      <c r="H5" s="10"/>
      <c r="I5" s="7"/>
      <c r="J5" s="10"/>
      <c r="K5" s="10"/>
      <c r="L5" s="10"/>
      <c r="M5" s="6"/>
      <c r="N5" s="10"/>
      <c r="O5" s="10"/>
      <c r="P5" s="6"/>
      <c r="Q5" s="11"/>
      <c r="R5" s="8"/>
      <c r="S5" s="12"/>
      <c r="T5" s="7"/>
      <c r="U5" s="10"/>
      <c r="W5" s="10"/>
      <c r="X5" s="10"/>
    </row>
    <row r="6" spans="1:24" ht="26.25">
      <c r="A6" s="6"/>
      <c r="B6" s="7"/>
      <c r="C6" s="8"/>
      <c r="D6" s="8"/>
      <c r="E6" s="9"/>
      <c r="F6" s="6"/>
      <c r="G6" s="6"/>
      <c r="H6" s="10"/>
      <c r="I6" s="7"/>
      <c r="J6" s="10"/>
      <c r="K6" s="10"/>
      <c r="L6" s="10"/>
      <c r="M6" s="6"/>
      <c r="N6" s="10"/>
      <c r="O6" s="10"/>
      <c r="P6" s="6"/>
      <c r="Q6" s="11"/>
      <c r="R6" s="8"/>
      <c r="S6" s="12"/>
      <c r="T6" s="7"/>
      <c r="U6" s="10"/>
      <c r="W6" s="10"/>
      <c r="X6" s="10"/>
    </row>
    <row r="7" spans="1:24" ht="26.25">
      <c r="A7" s="6"/>
      <c r="B7" s="7"/>
      <c r="C7" s="8"/>
      <c r="D7" s="8"/>
      <c r="E7" s="9"/>
      <c r="F7" s="6"/>
      <c r="G7" s="6"/>
      <c r="H7" s="10"/>
      <c r="I7" s="7"/>
      <c r="J7" s="10"/>
      <c r="K7" s="10"/>
      <c r="L7" s="10"/>
      <c r="M7" s="6"/>
      <c r="N7" s="10"/>
      <c r="O7" s="10"/>
      <c r="P7" s="6"/>
      <c r="Q7" s="11"/>
      <c r="R7" s="8"/>
      <c r="S7" s="12"/>
      <c r="T7" s="7"/>
      <c r="U7" s="10"/>
      <c r="W7" s="10"/>
      <c r="X7" s="10"/>
    </row>
    <row r="8" spans="1:24" ht="26.25">
      <c r="A8" s="6"/>
      <c r="B8" s="7"/>
      <c r="C8" s="8"/>
      <c r="D8" s="8"/>
      <c r="E8" s="9"/>
      <c r="F8" s="6"/>
      <c r="G8" s="6"/>
      <c r="H8" s="10"/>
      <c r="I8" s="7"/>
      <c r="J8" s="10"/>
      <c r="K8" s="10"/>
      <c r="L8" s="13"/>
      <c r="M8" s="6"/>
      <c r="N8" s="10"/>
      <c r="O8" s="14"/>
      <c r="P8" s="6"/>
      <c r="Q8" s="12"/>
      <c r="R8" s="8"/>
      <c r="S8" s="12"/>
      <c r="T8" s="7"/>
      <c r="U8" s="10"/>
      <c r="V8" s="10"/>
      <c r="W8" s="10"/>
      <c r="X8" s="10"/>
    </row>
    <row r="9" spans="1:16" ht="25.5">
      <c r="A9" s="4"/>
      <c r="P9" s="4"/>
    </row>
    <row r="10" spans="1:24" ht="25.5">
      <c r="A10" s="15" t="s">
        <v>0</v>
      </c>
      <c r="B10" s="9" t="s">
        <v>10</v>
      </c>
      <c r="C10" s="9" t="s">
        <v>210</v>
      </c>
      <c r="D10" s="9"/>
      <c r="E10" s="9" t="s">
        <v>214</v>
      </c>
      <c r="F10" s="15" t="s">
        <v>242</v>
      </c>
      <c r="G10" s="15" t="s">
        <v>246</v>
      </c>
      <c r="H10" s="16" t="s">
        <v>249</v>
      </c>
      <c r="I10" s="9"/>
      <c r="J10" s="16" t="s">
        <v>252</v>
      </c>
      <c r="K10" s="16"/>
      <c r="L10" s="16" t="s">
        <v>254</v>
      </c>
      <c r="M10" s="15" t="s">
        <v>257</v>
      </c>
      <c r="N10" s="16" t="s">
        <v>259</v>
      </c>
      <c r="O10" s="17" t="s">
        <v>263</v>
      </c>
      <c r="P10" s="15" t="s">
        <v>266</v>
      </c>
      <c r="Q10" s="16" t="s">
        <v>268</v>
      </c>
      <c r="R10" s="9"/>
      <c r="S10" s="16" t="s">
        <v>269</v>
      </c>
      <c r="T10" s="9"/>
      <c r="U10" s="16"/>
      <c r="V10" s="16"/>
      <c r="W10" s="16"/>
      <c r="X10" s="16"/>
    </row>
    <row r="11" spans="1:24" ht="25.5">
      <c r="A11" s="15" t="s">
        <v>1</v>
      </c>
      <c r="B11" s="9"/>
      <c r="C11" s="9" t="s">
        <v>211</v>
      </c>
      <c r="D11" s="9"/>
      <c r="E11" s="9" t="s">
        <v>215</v>
      </c>
      <c r="F11" s="15" t="s">
        <v>243</v>
      </c>
      <c r="G11" s="15"/>
      <c r="H11" s="16" t="s">
        <v>250</v>
      </c>
      <c r="I11" s="8"/>
      <c r="J11" s="16" t="s">
        <v>211</v>
      </c>
      <c r="K11" s="16"/>
      <c r="L11" s="16" t="s">
        <v>255</v>
      </c>
      <c r="M11" s="15" t="s">
        <v>258</v>
      </c>
      <c r="N11" s="16" t="s">
        <v>260</v>
      </c>
      <c r="O11" s="17" t="s">
        <v>264</v>
      </c>
      <c r="P11" s="15" t="s">
        <v>267</v>
      </c>
      <c r="Q11" s="16" t="s">
        <v>260</v>
      </c>
      <c r="R11" s="9"/>
      <c r="S11" s="16" t="s">
        <v>270</v>
      </c>
      <c r="T11" s="7"/>
      <c r="U11" s="16" t="s">
        <v>272</v>
      </c>
      <c r="V11" s="16"/>
      <c r="W11" s="10"/>
      <c r="X11" s="16" t="s">
        <v>274</v>
      </c>
    </row>
    <row r="12" spans="1:25" ht="25.5">
      <c r="A12" s="18" t="s">
        <v>2</v>
      </c>
      <c r="B12" s="19" t="s">
        <v>11</v>
      </c>
      <c r="C12" s="19" t="s">
        <v>212</v>
      </c>
      <c r="D12" s="19"/>
      <c r="E12" s="19" t="s">
        <v>216</v>
      </c>
      <c r="F12" s="18" t="s">
        <v>278</v>
      </c>
      <c r="G12" s="18" t="s">
        <v>247</v>
      </c>
      <c r="H12" s="20" t="s">
        <v>251</v>
      </c>
      <c r="I12" s="19"/>
      <c r="J12" s="20" t="s">
        <v>253</v>
      </c>
      <c r="K12" s="20"/>
      <c r="L12" s="20" t="s">
        <v>256</v>
      </c>
      <c r="M12" s="18" t="s">
        <v>244</v>
      </c>
      <c r="N12" s="20" t="s">
        <v>251</v>
      </c>
      <c r="O12" s="21" t="s">
        <v>265</v>
      </c>
      <c r="P12" s="18" t="s">
        <v>265</v>
      </c>
      <c r="Q12" s="20" t="s">
        <v>251</v>
      </c>
      <c r="R12" s="19"/>
      <c r="S12" s="20" t="s">
        <v>271</v>
      </c>
      <c r="T12" s="22"/>
      <c r="U12" s="20" t="s">
        <v>273</v>
      </c>
      <c r="V12" s="20"/>
      <c r="W12" s="23"/>
      <c r="X12" s="20" t="s">
        <v>273</v>
      </c>
      <c r="Y12" s="24"/>
    </row>
    <row r="13" spans="1:24" ht="25.5">
      <c r="A13" s="15"/>
      <c r="B13" s="25"/>
      <c r="C13" s="16"/>
      <c r="D13" s="16"/>
      <c r="E13" s="9"/>
      <c r="F13" s="15"/>
      <c r="G13" s="15"/>
      <c r="H13" s="16"/>
      <c r="I13" s="9"/>
      <c r="J13" s="16"/>
      <c r="K13" s="16"/>
      <c r="L13" s="16" t="s">
        <v>213</v>
      </c>
      <c r="M13" s="15" t="s">
        <v>245</v>
      </c>
      <c r="N13" s="16" t="s">
        <v>213</v>
      </c>
      <c r="O13" s="17" t="s">
        <v>248</v>
      </c>
      <c r="P13" s="15" t="s">
        <v>248</v>
      </c>
      <c r="Q13" s="16" t="s">
        <v>213</v>
      </c>
      <c r="R13" s="9"/>
      <c r="S13" s="16" t="s">
        <v>213</v>
      </c>
      <c r="T13" s="7"/>
      <c r="U13" s="10"/>
      <c r="V13" s="10"/>
      <c r="W13" s="10"/>
      <c r="X13" s="10"/>
    </row>
    <row r="14" spans="1:24" ht="25.5">
      <c r="A14" s="26" t="s">
        <v>3</v>
      </c>
      <c r="B14" s="25"/>
      <c r="C14" s="12"/>
      <c r="D14" s="12"/>
      <c r="E14" s="9"/>
      <c r="F14" s="15"/>
      <c r="G14" s="15"/>
      <c r="H14" s="16"/>
      <c r="I14" s="9"/>
      <c r="J14" s="16"/>
      <c r="K14" s="16"/>
      <c r="L14" s="16"/>
      <c r="M14" s="15"/>
      <c r="N14" s="16"/>
      <c r="O14" s="17"/>
      <c r="P14" s="15"/>
      <c r="Q14" s="12"/>
      <c r="R14" s="8"/>
      <c r="S14" s="12"/>
      <c r="T14" s="7"/>
      <c r="U14" s="10"/>
      <c r="V14" s="10"/>
      <c r="W14" s="10"/>
      <c r="X14" s="10"/>
    </row>
    <row r="15" spans="1:24" ht="25.5">
      <c r="A15" s="15"/>
      <c r="B15" s="25" t="s">
        <v>12</v>
      </c>
      <c r="C15" s="12"/>
      <c r="D15" s="12"/>
      <c r="E15" s="9"/>
      <c r="F15" s="15"/>
      <c r="G15" s="15"/>
      <c r="H15" s="12"/>
      <c r="I15" s="8"/>
      <c r="J15" s="12"/>
      <c r="K15" s="12"/>
      <c r="L15" s="12"/>
      <c r="M15" s="15"/>
      <c r="N15" s="16"/>
      <c r="O15" s="17"/>
      <c r="P15" s="15"/>
      <c r="Q15" s="12"/>
      <c r="R15" s="8"/>
      <c r="S15" s="12"/>
      <c r="T15" s="7"/>
      <c r="U15" s="10"/>
      <c r="V15" s="10"/>
      <c r="W15" s="10"/>
      <c r="X15" s="10"/>
    </row>
    <row r="16" spans="1:24" ht="25.5">
      <c r="A16" s="15">
        <v>310.2</v>
      </c>
      <c r="B16" s="25" t="s">
        <v>13</v>
      </c>
      <c r="C16" s="12">
        <v>32411629</v>
      </c>
      <c r="D16" s="12"/>
      <c r="E16" s="9" t="s">
        <v>217</v>
      </c>
      <c r="F16" s="15"/>
      <c r="G16" s="15">
        <v>0</v>
      </c>
      <c r="H16" s="12">
        <f aca="true" t="shared" si="0" ref="H16:H21">(G16/100)*C16</f>
        <v>0</v>
      </c>
      <c r="I16" s="8"/>
      <c r="J16" s="12">
        <v>12592667</v>
      </c>
      <c r="K16" s="12"/>
      <c r="L16" s="12">
        <f aca="true" t="shared" si="1" ref="L16:L21">C16-H16-J16</f>
        <v>19818962</v>
      </c>
      <c r="M16" s="15">
        <v>27</v>
      </c>
      <c r="N16" s="12">
        <f aca="true" t="shared" si="2" ref="N16:N21">L16/M16</f>
        <v>734035.6296296297</v>
      </c>
      <c r="O16" s="17">
        <f aca="true" t="shared" si="3" ref="O16:O22">(N16/C16)*100</f>
        <v>2.264729210709001</v>
      </c>
      <c r="P16" s="27">
        <v>3.81</v>
      </c>
      <c r="Q16" s="12">
        <f aca="true" t="shared" si="4" ref="Q16:Q21">(P16/100)*C16</f>
        <v>1234883.0649</v>
      </c>
      <c r="R16" s="8"/>
      <c r="S16" s="12">
        <f aca="true" t="shared" si="5" ref="S16:S21">N16-Q16</f>
        <v>-500847.43527037045</v>
      </c>
      <c r="T16" s="7"/>
      <c r="U16" s="10">
        <f aca="true" t="shared" si="6" ref="U16:U21">C16*F16</f>
        <v>0</v>
      </c>
      <c r="V16" s="10"/>
      <c r="W16" s="10"/>
      <c r="X16" s="10">
        <f aca="true" t="shared" si="7" ref="X16:X21">C16*M16</f>
        <v>875113983</v>
      </c>
    </row>
    <row r="17" spans="1:24" ht="25.5">
      <c r="A17" s="15">
        <v>311</v>
      </c>
      <c r="B17" s="25" t="s">
        <v>14</v>
      </c>
      <c r="C17" s="12">
        <v>6683493</v>
      </c>
      <c r="D17" s="12"/>
      <c r="E17" s="9" t="s">
        <v>217</v>
      </c>
      <c r="F17" s="15"/>
      <c r="G17" s="15">
        <v>-1.85</v>
      </c>
      <c r="H17" s="12">
        <f t="shared" si="0"/>
        <v>-123644.62050000002</v>
      </c>
      <c r="I17" s="8"/>
      <c r="J17" s="12">
        <v>3883898</v>
      </c>
      <c r="K17" s="12"/>
      <c r="L17" s="12">
        <f t="shared" si="1"/>
        <v>2923239.6205</v>
      </c>
      <c r="M17" s="15">
        <v>26.32</v>
      </c>
      <c r="N17" s="12">
        <f t="shared" si="2"/>
        <v>111065.33512537995</v>
      </c>
      <c r="O17" s="17">
        <f t="shared" si="3"/>
        <v>1.66178576270492</v>
      </c>
      <c r="P17" s="15">
        <v>3.45</v>
      </c>
      <c r="Q17" s="12">
        <f t="shared" si="4"/>
        <v>230580.50850000003</v>
      </c>
      <c r="R17" s="8"/>
      <c r="S17" s="12">
        <f t="shared" si="5"/>
        <v>-119515.17337462008</v>
      </c>
      <c r="T17" s="7"/>
      <c r="U17" s="10">
        <f t="shared" si="6"/>
        <v>0</v>
      </c>
      <c r="V17" s="10"/>
      <c r="W17" s="10"/>
      <c r="X17" s="10">
        <f t="shared" si="7"/>
        <v>175909535.76</v>
      </c>
    </row>
    <row r="18" spans="1:24" ht="25.5">
      <c r="A18" s="15">
        <v>312</v>
      </c>
      <c r="B18" s="25" t="s">
        <v>15</v>
      </c>
      <c r="C18" s="12">
        <v>20621060</v>
      </c>
      <c r="D18" s="12"/>
      <c r="E18" s="9" t="s">
        <v>217</v>
      </c>
      <c r="F18" s="15"/>
      <c r="G18" s="15">
        <v>-1.76</v>
      </c>
      <c r="H18" s="12">
        <f t="shared" si="0"/>
        <v>-362930.656</v>
      </c>
      <c r="I18" s="8"/>
      <c r="J18" s="12">
        <v>11002460</v>
      </c>
      <c r="K18" s="12"/>
      <c r="L18" s="12">
        <f t="shared" si="1"/>
        <v>9981530.656</v>
      </c>
      <c r="M18" s="15">
        <v>25.34</v>
      </c>
      <c r="N18" s="12">
        <f t="shared" si="2"/>
        <v>393904.1300710339</v>
      </c>
      <c r="O18" s="17">
        <f t="shared" si="3"/>
        <v>1.9102031130845547</v>
      </c>
      <c r="P18" s="15">
        <v>3.53</v>
      </c>
      <c r="Q18" s="12">
        <f t="shared" si="4"/>
        <v>727923.418</v>
      </c>
      <c r="R18" s="8"/>
      <c r="S18" s="12">
        <f t="shared" si="5"/>
        <v>-334019.28792896605</v>
      </c>
      <c r="T18" s="7"/>
      <c r="U18" s="10">
        <f t="shared" si="6"/>
        <v>0</v>
      </c>
      <c r="V18" s="10"/>
      <c r="W18" s="10"/>
      <c r="X18" s="10">
        <f t="shared" si="7"/>
        <v>522537660.4</v>
      </c>
    </row>
    <row r="19" spans="1:24" ht="25.5">
      <c r="A19" s="15">
        <v>314</v>
      </c>
      <c r="B19" s="25" t="s">
        <v>16</v>
      </c>
      <c r="C19" s="12">
        <v>15568602</v>
      </c>
      <c r="D19" s="12"/>
      <c r="E19" s="9" t="s">
        <v>217</v>
      </c>
      <c r="F19" s="15"/>
      <c r="G19" s="15">
        <v>-3.22</v>
      </c>
      <c r="H19" s="12">
        <f t="shared" si="0"/>
        <v>-501308.9844</v>
      </c>
      <c r="I19" s="8"/>
      <c r="J19" s="12">
        <v>8476332</v>
      </c>
      <c r="K19" s="12"/>
      <c r="L19" s="12">
        <f t="shared" si="1"/>
        <v>7593578.9844</v>
      </c>
      <c r="M19" s="15">
        <v>24.4</v>
      </c>
      <c r="N19" s="12">
        <f t="shared" si="2"/>
        <v>311212.25345901644</v>
      </c>
      <c r="O19" s="17">
        <f t="shared" si="3"/>
        <v>1.9989736615979807</v>
      </c>
      <c r="P19" s="15">
        <v>3.85</v>
      </c>
      <c r="Q19" s="12">
        <f t="shared" si="4"/>
        <v>599391.177</v>
      </c>
      <c r="R19" s="8"/>
      <c r="S19" s="12">
        <f t="shared" si="5"/>
        <v>-288178.9235409836</v>
      </c>
      <c r="T19" s="7"/>
      <c r="U19" s="10">
        <f t="shared" si="6"/>
        <v>0</v>
      </c>
      <c r="V19" s="10"/>
      <c r="W19" s="10"/>
      <c r="X19" s="10">
        <f t="shared" si="7"/>
        <v>379873888.79999995</v>
      </c>
    </row>
    <row r="20" spans="1:24" ht="25.5">
      <c r="A20" s="15">
        <v>315</v>
      </c>
      <c r="B20" s="25" t="s">
        <v>17</v>
      </c>
      <c r="C20" s="12">
        <v>4810398</v>
      </c>
      <c r="D20" s="12"/>
      <c r="E20" s="9" t="s">
        <v>217</v>
      </c>
      <c r="F20" s="15"/>
      <c r="G20" s="15">
        <v>-1.04</v>
      </c>
      <c r="H20" s="12">
        <f t="shared" si="0"/>
        <v>-50028.1392</v>
      </c>
      <c r="I20" s="8"/>
      <c r="J20" s="12">
        <v>2840093</v>
      </c>
      <c r="K20" s="12"/>
      <c r="L20" s="12">
        <f t="shared" si="1"/>
        <v>2020333.1392</v>
      </c>
      <c r="M20" s="15">
        <v>26.49</v>
      </c>
      <c r="N20" s="12">
        <f t="shared" si="2"/>
        <v>76267.76667421669</v>
      </c>
      <c r="O20" s="17">
        <f t="shared" si="3"/>
        <v>1.5854772655862714</v>
      </c>
      <c r="P20" s="15">
        <v>3.38</v>
      </c>
      <c r="Q20" s="12">
        <f t="shared" si="4"/>
        <v>162591.45239999998</v>
      </c>
      <c r="R20" s="8"/>
      <c r="S20" s="12">
        <f t="shared" si="5"/>
        <v>-86323.68572578329</v>
      </c>
      <c r="T20" s="7"/>
      <c r="U20" s="10">
        <f t="shared" si="6"/>
        <v>0</v>
      </c>
      <c r="V20" s="10"/>
      <c r="W20" s="10"/>
      <c r="X20" s="10">
        <f t="shared" si="7"/>
        <v>127427443.02</v>
      </c>
    </row>
    <row r="21" spans="1:24" ht="25.5">
      <c r="A21" s="15">
        <v>316</v>
      </c>
      <c r="B21" s="25" t="s">
        <v>18</v>
      </c>
      <c r="C21" s="12">
        <v>1058857</v>
      </c>
      <c r="D21" s="12"/>
      <c r="E21" s="9" t="s">
        <v>217</v>
      </c>
      <c r="F21" s="15"/>
      <c r="G21" s="15">
        <v>-2.02</v>
      </c>
      <c r="H21" s="12">
        <f t="shared" si="0"/>
        <v>-21388.9114</v>
      </c>
      <c r="I21" s="8"/>
      <c r="J21" s="12">
        <v>625492</v>
      </c>
      <c r="K21" s="12"/>
      <c r="L21" s="12">
        <f t="shared" si="1"/>
        <v>454753.9114000001</v>
      </c>
      <c r="M21" s="15">
        <v>22.38</v>
      </c>
      <c r="N21" s="12">
        <f t="shared" si="2"/>
        <v>20319.65645218946</v>
      </c>
      <c r="O21" s="17">
        <f t="shared" si="3"/>
        <v>1.9190180026376993</v>
      </c>
      <c r="P21" s="15">
        <v>3.68</v>
      </c>
      <c r="Q21" s="12">
        <f t="shared" si="4"/>
        <v>38965.9376</v>
      </c>
      <c r="R21" s="8"/>
      <c r="S21" s="12">
        <f t="shared" si="5"/>
        <v>-18646.281147810536</v>
      </c>
      <c r="T21" s="7"/>
      <c r="U21" s="10">
        <f t="shared" si="6"/>
        <v>0</v>
      </c>
      <c r="V21" s="10"/>
      <c r="W21" s="10"/>
      <c r="X21" s="10">
        <f t="shared" si="7"/>
        <v>23697219.66</v>
      </c>
    </row>
    <row r="22" spans="1:24" ht="25.5">
      <c r="A22" s="15"/>
      <c r="B22" s="9" t="s">
        <v>19</v>
      </c>
      <c r="C22" s="28">
        <f>SUM(C16:C21)</f>
        <v>81154039</v>
      </c>
      <c r="D22" s="12"/>
      <c r="E22" s="9"/>
      <c r="F22" s="15"/>
      <c r="G22" s="15">
        <f>(H22/C22)*100</f>
        <v>-1.3052970924835916</v>
      </c>
      <c r="H22" s="28">
        <f>SUM(H16:H21)</f>
        <v>-1059301.3115</v>
      </c>
      <c r="I22" s="8"/>
      <c r="J22" s="28">
        <f>SUM(J16:J21)</f>
        <v>39420942</v>
      </c>
      <c r="K22" s="12"/>
      <c r="L22" s="28">
        <f>SUM(L16:L21)</f>
        <v>42792398.3115</v>
      </c>
      <c r="M22" s="15">
        <f>X22/C22</f>
        <v>25.932901881075814</v>
      </c>
      <c r="N22" s="28">
        <f>SUM(N16:N21)</f>
        <v>1646804.771411466</v>
      </c>
      <c r="O22" s="17">
        <f t="shared" si="3"/>
        <v>2.0292332848787304</v>
      </c>
      <c r="P22" s="15">
        <f>(Q22/C22)*100</f>
        <v>3.689693815978771</v>
      </c>
      <c r="Q22" s="28">
        <f>SUM(Q16:Q21)</f>
        <v>2994335.5584</v>
      </c>
      <c r="R22" s="8"/>
      <c r="S22" s="28">
        <f>SUM(S16:S21)</f>
        <v>-1347530.786988534</v>
      </c>
      <c r="T22" s="7"/>
      <c r="U22" s="28">
        <f>SUM(U16:U21)</f>
        <v>0</v>
      </c>
      <c r="V22" s="12"/>
      <c r="W22" s="10"/>
      <c r="X22" s="28">
        <f>SUM(X16:X21)</f>
        <v>2104559730.6399999</v>
      </c>
    </row>
    <row r="23" spans="1:24" ht="25.5">
      <c r="A23" s="15"/>
      <c r="B23" s="25"/>
      <c r="C23" s="28"/>
      <c r="D23" s="12"/>
      <c r="E23" s="9"/>
      <c r="F23" s="15"/>
      <c r="G23" s="15"/>
      <c r="H23" s="28"/>
      <c r="I23" s="8"/>
      <c r="J23" s="28"/>
      <c r="K23" s="12"/>
      <c r="L23" s="28"/>
      <c r="M23" s="15"/>
      <c r="N23" s="28"/>
      <c r="O23" s="17"/>
      <c r="P23" s="15"/>
      <c r="Q23" s="28"/>
      <c r="R23" s="8"/>
      <c r="S23" s="28"/>
      <c r="T23" s="7"/>
      <c r="U23" s="29"/>
      <c r="V23" s="10"/>
      <c r="W23" s="10"/>
      <c r="X23" s="29"/>
    </row>
    <row r="24" spans="1:24" ht="25.5">
      <c r="A24" s="15"/>
      <c r="B24" s="25" t="s">
        <v>20</v>
      </c>
      <c r="C24" s="8"/>
      <c r="D24" s="8"/>
      <c r="E24" s="7"/>
      <c r="F24" s="6"/>
      <c r="G24" s="7"/>
      <c r="H24" s="8"/>
      <c r="I24" s="8"/>
      <c r="J24" s="12"/>
      <c r="K24" s="8"/>
      <c r="L24" s="8"/>
      <c r="M24" s="6"/>
      <c r="N24" s="8"/>
      <c r="O24" s="14"/>
      <c r="P24" s="6"/>
      <c r="Q24" s="8"/>
      <c r="R24" s="8"/>
      <c r="S24" s="8"/>
      <c r="T24" s="7"/>
      <c r="U24" s="7"/>
      <c r="V24" s="7"/>
      <c r="W24" s="7"/>
      <c r="X24" s="7"/>
    </row>
    <row r="25" spans="1:24" ht="25.5">
      <c r="A25" s="15">
        <v>311</v>
      </c>
      <c r="B25" s="25" t="s">
        <v>14</v>
      </c>
      <c r="C25" s="12">
        <v>12195375</v>
      </c>
      <c r="D25" s="12"/>
      <c r="E25" s="9" t="s">
        <v>217</v>
      </c>
      <c r="F25" s="15"/>
      <c r="G25" s="15">
        <v>-5.2</v>
      </c>
      <c r="H25" s="12">
        <f>(G25/100)*C25</f>
        <v>-634159.5</v>
      </c>
      <c r="I25" s="8"/>
      <c r="J25" s="12">
        <v>9025825</v>
      </c>
      <c r="K25" s="12"/>
      <c r="L25" s="12">
        <f>C25-H25-J25</f>
        <v>3803709.5</v>
      </c>
      <c r="M25" s="15">
        <v>13.83</v>
      </c>
      <c r="N25" s="12">
        <f>L25/M25</f>
        <v>275033.2248734635</v>
      </c>
      <c r="O25" s="17">
        <f aca="true" t="shared" si="8" ref="O25:O30">(N25/C25)*100</f>
        <v>2.255225648030204</v>
      </c>
      <c r="P25" s="15">
        <v>4.39</v>
      </c>
      <c r="Q25" s="12">
        <f>(P25/100)*C25</f>
        <v>535376.9624999999</v>
      </c>
      <c r="R25" s="8"/>
      <c r="S25" s="12">
        <f>N25-Q25</f>
        <v>-260343.7376265364</v>
      </c>
      <c r="T25" s="7"/>
      <c r="U25" s="10">
        <f>C25*F25</f>
        <v>0</v>
      </c>
      <c r="V25" s="10"/>
      <c r="W25" s="10"/>
      <c r="X25" s="10">
        <f>C25*M25</f>
        <v>168662036.25</v>
      </c>
    </row>
    <row r="26" spans="1:24" ht="25.5">
      <c r="A26" s="15">
        <v>312</v>
      </c>
      <c r="B26" s="25" t="s">
        <v>15</v>
      </c>
      <c r="C26" s="12">
        <v>53344029</v>
      </c>
      <c r="D26" s="12"/>
      <c r="E26" s="9" t="s">
        <v>217</v>
      </c>
      <c r="F26" s="15"/>
      <c r="G26" s="15">
        <v>-5.04</v>
      </c>
      <c r="H26" s="12">
        <f>(G26/100)*C26</f>
        <v>-2688539.0616</v>
      </c>
      <c r="I26" s="8"/>
      <c r="J26" s="12">
        <v>34194328</v>
      </c>
      <c r="K26" s="12"/>
      <c r="L26" s="12">
        <f>C26-H26-J26</f>
        <v>21838240.0616</v>
      </c>
      <c r="M26" s="15">
        <v>13.58</v>
      </c>
      <c r="N26" s="12">
        <f>L26/M26</f>
        <v>1608117.8248600883</v>
      </c>
      <c r="O26" s="17">
        <f t="shared" si="8"/>
        <v>3.014616359143192</v>
      </c>
      <c r="P26" s="15">
        <v>5.26</v>
      </c>
      <c r="Q26" s="12">
        <f>(P26/100)*C26</f>
        <v>2805895.9254</v>
      </c>
      <c r="R26" s="8"/>
      <c r="S26" s="12">
        <f>N26-Q26</f>
        <v>-1197778.1005399118</v>
      </c>
      <c r="T26" s="7"/>
      <c r="U26" s="10">
        <f>C26*F26</f>
        <v>0</v>
      </c>
      <c r="V26" s="10"/>
      <c r="W26" s="10"/>
      <c r="X26" s="10">
        <f>C26*M26</f>
        <v>724411913.82</v>
      </c>
    </row>
    <row r="27" spans="1:24" ht="25.5">
      <c r="A27" s="15">
        <v>314</v>
      </c>
      <c r="B27" s="25" t="s">
        <v>16</v>
      </c>
      <c r="C27" s="12">
        <v>20104051</v>
      </c>
      <c r="D27" s="12"/>
      <c r="E27" s="9" t="s">
        <v>217</v>
      </c>
      <c r="F27" s="15"/>
      <c r="G27" s="15">
        <v>-5.62</v>
      </c>
      <c r="H27" s="12">
        <f>(G27/100)*C27</f>
        <v>-1129847.6662</v>
      </c>
      <c r="I27" s="8"/>
      <c r="J27" s="12">
        <v>13823895</v>
      </c>
      <c r="K27" s="12"/>
      <c r="L27" s="12">
        <f>C27-H27-J27</f>
        <v>7410003.666200001</v>
      </c>
      <c r="M27" s="15">
        <v>13.33</v>
      </c>
      <c r="N27" s="12">
        <f>L27/M27</f>
        <v>555889.2472768193</v>
      </c>
      <c r="O27" s="17">
        <f t="shared" si="8"/>
        <v>2.7650608689602874</v>
      </c>
      <c r="P27" s="15">
        <v>4.66</v>
      </c>
      <c r="Q27" s="12">
        <f>(P27/100)*C27</f>
        <v>936848.7766000001</v>
      </c>
      <c r="R27" s="8"/>
      <c r="S27" s="12">
        <f>N27-Q27</f>
        <v>-380959.5293231808</v>
      </c>
      <c r="T27" s="7"/>
      <c r="U27" s="10">
        <f>C27*F27</f>
        <v>0</v>
      </c>
      <c r="V27" s="10"/>
      <c r="W27" s="10"/>
      <c r="X27" s="10">
        <f>C27*M27</f>
        <v>267986999.83</v>
      </c>
    </row>
    <row r="28" spans="1:24" ht="25.5">
      <c r="A28" s="15">
        <v>315</v>
      </c>
      <c r="B28" s="25" t="s">
        <v>17</v>
      </c>
      <c r="C28" s="12">
        <v>4483667</v>
      </c>
      <c r="D28" s="12"/>
      <c r="E28" s="9" t="s">
        <v>217</v>
      </c>
      <c r="F28" s="15"/>
      <c r="G28" s="15">
        <v>-4.84</v>
      </c>
      <c r="H28" s="12">
        <f>(G28/100)*C28</f>
        <v>-217009.4828</v>
      </c>
      <c r="I28" s="8"/>
      <c r="J28" s="12">
        <v>3394423</v>
      </c>
      <c r="K28" s="12"/>
      <c r="L28" s="12">
        <f>C28-H28-J28</f>
        <v>1306253.4828000003</v>
      </c>
      <c r="M28" s="15">
        <v>13.87</v>
      </c>
      <c r="N28" s="12">
        <f>L28/M28</f>
        <v>94178.33329488107</v>
      </c>
      <c r="O28" s="17">
        <f t="shared" si="8"/>
        <v>2.1004756440404933</v>
      </c>
      <c r="P28" s="15">
        <v>3.38</v>
      </c>
      <c r="Q28" s="12">
        <f>(P28/100)*C28</f>
        <v>151547.9446</v>
      </c>
      <c r="R28" s="8"/>
      <c r="S28" s="12">
        <f>N28-Q28</f>
        <v>-57369.61130511892</v>
      </c>
      <c r="T28" s="7"/>
      <c r="U28" s="10">
        <f>C28*F28</f>
        <v>0</v>
      </c>
      <c r="V28" s="10"/>
      <c r="W28" s="10"/>
      <c r="X28" s="10">
        <f>C28*M28</f>
        <v>62188461.29</v>
      </c>
    </row>
    <row r="29" spans="1:24" ht="25.5">
      <c r="A29" s="15">
        <v>316</v>
      </c>
      <c r="B29" s="25" t="s">
        <v>18</v>
      </c>
      <c r="C29" s="12">
        <v>324177</v>
      </c>
      <c r="D29" s="12"/>
      <c r="E29" s="9" t="s">
        <v>217</v>
      </c>
      <c r="F29" s="15"/>
      <c r="G29" s="15">
        <v>-4.79</v>
      </c>
      <c r="H29" s="12">
        <f>(G29/100)*C29</f>
        <v>-15528.0783</v>
      </c>
      <c r="I29" s="8"/>
      <c r="J29" s="12">
        <v>241990</v>
      </c>
      <c r="K29" s="12"/>
      <c r="L29" s="12">
        <f>C29-H29-J29</f>
        <v>97715.0783</v>
      </c>
      <c r="M29" s="15">
        <v>12.77</v>
      </c>
      <c r="N29" s="12">
        <f>L29/M29</f>
        <v>7651.924690681284</v>
      </c>
      <c r="O29" s="17">
        <f t="shared" si="8"/>
        <v>2.360415665109272</v>
      </c>
      <c r="P29" s="15">
        <v>5.15</v>
      </c>
      <c r="Q29" s="12">
        <f>(P29/100)*C29</f>
        <v>16695.1155</v>
      </c>
      <c r="R29" s="8"/>
      <c r="S29" s="12">
        <f>N29-Q29</f>
        <v>-9043.190809318716</v>
      </c>
      <c r="T29" s="7"/>
      <c r="U29" s="10">
        <f>C29*F29</f>
        <v>0</v>
      </c>
      <c r="V29" s="10"/>
      <c r="W29" s="10"/>
      <c r="X29" s="10">
        <f>C29*M29</f>
        <v>4139740.29</v>
      </c>
    </row>
    <row r="30" spans="1:24" ht="25.5">
      <c r="A30" s="15"/>
      <c r="B30" s="9" t="s">
        <v>21</v>
      </c>
      <c r="C30" s="28">
        <f>SUM(C25:C29)</f>
        <v>90451299</v>
      </c>
      <c r="D30" s="12"/>
      <c r="E30" s="9"/>
      <c r="F30" s="15"/>
      <c r="G30" s="15">
        <f>(H30/C30)*100</f>
        <v>-5.179675516766212</v>
      </c>
      <c r="H30" s="28">
        <f>SUM(H25:H29)</f>
        <v>-4685083.788900001</v>
      </c>
      <c r="I30" s="8"/>
      <c r="J30" s="28">
        <f>SUM(J25:J29)</f>
        <v>60680461</v>
      </c>
      <c r="K30" s="12"/>
      <c r="L30" s="28">
        <f>SUM(L25:L29)</f>
        <v>34455921.7889</v>
      </c>
      <c r="M30" s="15">
        <f>X30/C30</f>
        <v>13.569613317327814</v>
      </c>
      <c r="N30" s="28">
        <f>SUM(N25:N29)</f>
        <v>2540870.5549959335</v>
      </c>
      <c r="O30" s="17">
        <f t="shared" si="8"/>
        <v>2.809103443606635</v>
      </c>
      <c r="P30" s="15">
        <f>(Q30/C30)*100</f>
        <v>4.915755521211476</v>
      </c>
      <c r="Q30" s="28">
        <f>SUM(Q25:Q29)</f>
        <v>4446364.7246</v>
      </c>
      <c r="R30" s="8"/>
      <c r="S30" s="28">
        <f>SUM(S25:S29)</f>
        <v>-1905494.1696040668</v>
      </c>
      <c r="T30" s="7"/>
      <c r="U30" s="30">
        <f>SUM(U25:U29)</f>
        <v>0</v>
      </c>
      <c r="V30" s="16"/>
      <c r="W30" s="10"/>
      <c r="X30" s="30">
        <f>SUM(X25:X29)</f>
        <v>1227389151.48</v>
      </c>
    </row>
    <row r="31" spans="1:24" ht="25.5">
      <c r="A31" s="15"/>
      <c r="B31" s="25"/>
      <c r="C31" s="28"/>
      <c r="D31" s="12"/>
      <c r="E31" s="9"/>
      <c r="F31" s="15"/>
      <c r="G31" s="15"/>
      <c r="H31" s="28"/>
      <c r="I31" s="8"/>
      <c r="J31" s="28"/>
      <c r="K31" s="12"/>
      <c r="L31" s="28"/>
      <c r="M31" s="15"/>
      <c r="N31" s="28"/>
      <c r="O31" s="17"/>
      <c r="P31" s="15"/>
      <c r="Q31" s="28"/>
      <c r="R31" s="8"/>
      <c r="S31" s="28"/>
      <c r="T31" s="7"/>
      <c r="U31" s="29"/>
      <c r="V31" s="10"/>
      <c r="W31" s="10"/>
      <c r="X31" s="29"/>
    </row>
    <row r="32" spans="1:24" ht="25.5">
      <c r="A32" s="15"/>
      <c r="B32" s="25" t="s">
        <v>22</v>
      </c>
      <c r="C32" s="12"/>
      <c r="D32" s="12"/>
      <c r="E32" s="9"/>
      <c r="F32" s="15"/>
      <c r="G32" s="15"/>
      <c r="H32" s="12"/>
      <c r="I32" s="8"/>
      <c r="J32" s="12"/>
      <c r="K32" s="12"/>
      <c r="L32" s="12"/>
      <c r="M32" s="15"/>
      <c r="N32" s="12"/>
      <c r="O32" s="17"/>
      <c r="P32" s="15"/>
      <c r="Q32" s="12"/>
      <c r="R32" s="8"/>
      <c r="S32" s="12"/>
      <c r="T32" s="7"/>
      <c r="U32" s="10"/>
      <c r="V32" s="10"/>
      <c r="W32" s="10"/>
      <c r="X32" s="10"/>
    </row>
    <row r="33" spans="1:24" ht="25.5">
      <c r="A33" s="15">
        <v>311</v>
      </c>
      <c r="B33" s="25" t="s">
        <v>14</v>
      </c>
      <c r="C33" s="12">
        <v>46531254</v>
      </c>
      <c r="D33" s="12"/>
      <c r="E33" s="9" t="s">
        <v>217</v>
      </c>
      <c r="F33" s="15"/>
      <c r="G33" s="15">
        <v>-4.1</v>
      </c>
      <c r="H33" s="12">
        <f>(G33/100)*C33</f>
        <v>-1907781.4139999999</v>
      </c>
      <c r="I33" s="8"/>
      <c r="J33" s="12">
        <v>26467173</v>
      </c>
      <c r="K33" s="12"/>
      <c r="L33" s="12">
        <f>C33-H33-J33</f>
        <v>21971862.413999997</v>
      </c>
      <c r="M33" s="15">
        <v>37.56</v>
      </c>
      <c r="N33" s="12">
        <f>L33/M33</f>
        <v>584980.3624600638</v>
      </c>
      <c r="O33" s="17">
        <f aca="true" t="shared" si="9" ref="O33:O38">(N33/C33)*100</f>
        <v>1.2571772994986634</v>
      </c>
      <c r="P33" s="15">
        <v>2.37</v>
      </c>
      <c r="Q33" s="12">
        <f>(P33/100)*C33</f>
        <v>1102790.7198</v>
      </c>
      <c r="R33" s="8"/>
      <c r="S33" s="12">
        <f>N33-Q33</f>
        <v>-517810.3573399363</v>
      </c>
      <c r="T33" s="7"/>
      <c r="U33" s="10">
        <f>C33*F33</f>
        <v>0</v>
      </c>
      <c r="V33" s="10"/>
      <c r="W33" s="10"/>
      <c r="X33" s="10">
        <f>C33*M33</f>
        <v>1747713900.24</v>
      </c>
    </row>
    <row r="34" spans="1:24" ht="25.5">
      <c r="A34" s="15">
        <v>312</v>
      </c>
      <c r="B34" s="25" t="s">
        <v>15</v>
      </c>
      <c r="C34" s="12">
        <v>224663224</v>
      </c>
      <c r="D34" s="12"/>
      <c r="E34" s="9" t="s">
        <v>217</v>
      </c>
      <c r="F34" s="15"/>
      <c r="G34" s="15">
        <v>-3.77</v>
      </c>
      <c r="H34" s="12">
        <f>(G34/100)*C34</f>
        <v>-8469803.5448</v>
      </c>
      <c r="I34" s="8"/>
      <c r="J34" s="12">
        <v>126951548</v>
      </c>
      <c r="K34" s="12"/>
      <c r="L34" s="12">
        <f>C34-H34-J34</f>
        <v>106181479.54480001</v>
      </c>
      <c r="M34" s="15">
        <v>35.53</v>
      </c>
      <c r="N34" s="12">
        <f>L34/M34</f>
        <v>2988502.098080496</v>
      </c>
      <c r="O34" s="17">
        <f t="shared" si="9"/>
        <v>1.3302141956622575</v>
      </c>
      <c r="P34" s="15">
        <v>2.44</v>
      </c>
      <c r="Q34" s="12">
        <f>(P34/100)*C34</f>
        <v>5481782.6656</v>
      </c>
      <c r="R34" s="8"/>
      <c r="S34" s="12">
        <f>N34-Q34</f>
        <v>-2493280.567519504</v>
      </c>
      <c r="T34" s="7"/>
      <c r="U34" s="10">
        <f>C34*F34</f>
        <v>0</v>
      </c>
      <c r="V34" s="10"/>
      <c r="W34" s="10"/>
      <c r="X34" s="10">
        <f>C34*M34</f>
        <v>7982284348.72</v>
      </c>
    </row>
    <row r="35" spans="1:24" ht="25.5">
      <c r="A35" s="15">
        <v>314</v>
      </c>
      <c r="B35" s="25" t="s">
        <v>16</v>
      </c>
      <c r="C35" s="12">
        <v>52435858</v>
      </c>
      <c r="D35" s="12"/>
      <c r="E35" s="9" t="s">
        <v>217</v>
      </c>
      <c r="F35" s="15"/>
      <c r="G35" s="15">
        <v>-5.67</v>
      </c>
      <c r="H35" s="12">
        <f>(G35/100)*C35</f>
        <v>-2973113.1486</v>
      </c>
      <c r="I35" s="8"/>
      <c r="J35" s="12">
        <v>29375361</v>
      </c>
      <c r="K35" s="12"/>
      <c r="L35" s="12">
        <f>C35-H35-J35</f>
        <v>26033610.148599997</v>
      </c>
      <c r="M35" s="15">
        <v>33.64</v>
      </c>
      <c r="N35" s="12">
        <f>L35/M35</f>
        <v>773888.529982164</v>
      </c>
      <c r="O35" s="17">
        <f t="shared" si="9"/>
        <v>1.475876546126439</v>
      </c>
      <c r="P35" s="15">
        <v>2.46</v>
      </c>
      <c r="Q35" s="12">
        <f>(P35/100)*C35</f>
        <v>1289922.1068</v>
      </c>
      <c r="R35" s="8"/>
      <c r="S35" s="12">
        <f>N35-Q35</f>
        <v>-516033.5768178359</v>
      </c>
      <c r="T35" s="7"/>
      <c r="U35" s="10">
        <f>C35*F35</f>
        <v>0</v>
      </c>
      <c r="V35" s="10"/>
      <c r="W35" s="10"/>
      <c r="X35" s="10">
        <f>C35*M35</f>
        <v>1763942263.1200001</v>
      </c>
    </row>
    <row r="36" spans="1:24" ht="25.5">
      <c r="A36" s="15">
        <v>315</v>
      </c>
      <c r="B36" s="25" t="s">
        <v>17</v>
      </c>
      <c r="C36" s="12">
        <v>46931139</v>
      </c>
      <c r="D36" s="12"/>
      <c r="E36" s="9" t="s">
        <v>217</v>
      </c>
      <c r="F36" s="15"/>
      <c r="G36" s="15">
        <v>-2.93</v>
      </c>
      <c r="H36" s="12">
        <f>(G36/100)*C36</f>
        <v>-1375082.3727000002</v>
      </c>
      <c r="I36" s="8"/>
      <c r="J36" s="12">
        <v>27936097</v>
      </c>
      <c r="K36" s="12"/>
      <c r="L36" s="12">
        <f>C36-H36-J36</f>
        <v>20370124.3727</v>
      </c>
      <c r="M36" s="15">
        <v>37.92</v>
      </c>
      <c r="N36" s="12">
        <f>L36/M36</f>
        <v>537186.824174578</v>
      </c>
      <c r="O36" s="17">
        <f t="shared" si="9"/>
        <v>1.144627715458979</v>
      </c>
      <c r="P36" s="15">
        <v>2.19</v>
      </c>
      <c r="Q36" s="12">
        <f>(P36/100)*C36</f>
        <v>1027791.9441</v>
      </c>
      <c r="R36" s="8"/>
      <c r="S36" s="12">
        <f>N36-Q36</f>
        <v>-490605.119925422</v>
      </c>
      <c r="T36" s="7"/>
      <c r="U36" s="10">
        <f>C36*F36</f>
        <v>0</v>
      </c>
      <c r="V36" s="10"/>
      <c r="W36" s="10"/>
      <c r="X36" s="10">
        <f>C36*M36</f>
        <v>1779628790.88</v>
      </c>
    </row>
    <row r="37" spans="1:24" ht="25.5">
      <c r="A37" s="15">
        <v>316</v>
      </c>
      <c r="B37" s="25" t="s">
        <v>18</v>
      </c>
      <c r="C37" s="12">
        <v>3144722</v>
      </c>
      <c r="D37" s="12"/>
      <c r="E37" s="9" t="s">
        <v>217</v>
      </c>
      <c r="F37" s="15"/>
      <c r="G37" s="15">
        <v>-3.57</v>
      </c>
      <c r="H37" s="12">
        <f>(G37/100)*C37</f>
        <v>-112266.57539999999</v>
      </c>
      <c r="I37" s="8"/>
      <c r="J37" s="12">
        <v>1818876</v>
      </c>
      <c r="K37" s="12"/>
      <c r="L37" s="12">
        <f>C37-H37-J37</f>
        <v>1438112.5754</v>
      </c>
      <c r="M37" s="15">
        <v>29.73</v>
      </c>
      <c r="N37" s="12">
        <f>L37/M37</f>
        <v>48372.43778674739</v>
      </c>
      <c r="O37" s="17">
        <f t="shared" si="9"/>
        <v>1.5382103024288756</v>
      </c>
      <c r="P37" s="15">
        <v>2.44</v>
      </c>
      <c r="Q37" s="12">
        <f>(P37/100)*C37</f>
        <v>76731.2168</v>
      </c>
      <c r="R37" s="8"/>
      <c r="S37" s="12">
        <f>N37-Q37</f>
        <v>-28358.779013252606</v>
      </c>
      <c r="T37" s="7"/>
      <c r="U37" s="10">
        <f>C37*F37</f>
        <v>0</v>
      </c>
      <c r="V37" s="10"/>
      <c r="W37" s="10"/>
      <c r="X37" s="10">
        <f>C37*M37</f>
        <v>93492585.06</v>
      </c>
    </row>
    <row r="38" spans="1:24" ht="25.5">
      <c r="A38" s="15"/>
      <c r="B38" s="9" t="s">
        <v>23</v>
      </c>
      <c r="C38" s="28">
        <f>SUM(C33:C37)</f>
        <v>373706197</v>
      </c>
      <c r="D38" s="12"/>
      <c r="E38" s="9"/>
      <c r="F38" s="15"/>
      <c r="G38" s="15">
        <f>(H38/C38)*100</f>
        <v>-3.9705113735376463</v>
      </c>
      <c r="H38" s="28">
        <f>SUM(H33:H37)</f>
        <v>-14838047.0555</v>
      </c>
      <c r="I38" s="8"/>
      <c r="J38" s="28">
        <f>SUM(J33:J37)</f>
        <v>212549055</v>
      </c>
      <c r="K38" s="12"/>
      <c r="L38" s="28">
        <f>SUM(L33:L37)</f>
        <v>175995189.0555</v>
      </c>
      <c r="M38" s="15">
        <f>X38/C38</f>
        <v>35.76890614960822</v>
      </c>
      <c r="N38" s="28">
        <f>SUM(N33:N37)</f>
        <v>4932930.25248405</v>
      </c>
      <c r="O38" s="17">
        <f t="shared" si="9"/>
        <v>1.3200022616922378</v>
      </c>
      <c r="P38" s="15">
        <f>(Q38/C38)*100</f>
        <v>2.4026946101458413</v>
      </c>
      <c r="Q38" s="28">
        <f>SUM(Q33:Q37)</f>
        <v>8979018.6531</v>
      </c>
      <c r="R38" s="8"/>
      <c r="S38" s="28">
        <f>SUM(S33:S37)</f>
        <v>-4046088.4006159515</v>
      </c>
      <c r="T38" s="7"/>
      <c r="U38" s="30">
        <f>SUM(U33:U37)</f>
        <v>0</v>
      </c>
      <c r="V38" s="16"/>
      <c r="W38" s="10"/>
      <c r="X38" s="30">
        <f>SUM(X33:X37)</f>
        <v>13367061888.020002</v>
      </c>
    </row>
    <row r="39" spans="1:24" ht="25.5">
      <c r="A39" s="15"/>
      <c r="B39" s="25"/>
      <c r="C39" s="28"/>
      <c r="D39" s="12"/>
      <c r="E39" s="9"/>
      <c r="F39" s="15"/>
      <c r="G39" s="15"/>
      <c r="H39" s="28"/>
      <c r="I39" s="8"/>
      <c r="J39" s="28"/>
      <c r="K39" s="12"/>
      <c r="L39" s="28"/>
      <c r="M39" s="15"/>
      <c r="N39" s="28"/>
      <c r="O39" s="17"/>
      <c r="P39" s="15"/>
      <c r="Q39" s="28"/>
      <c r="R39" s="8"/>
      <c r="S39" s="28"/>
      <c r="T39" s="7"/>
      <c r="U39" s="29"/>
      <c r="V39" s="10"/>
      <c r="W39" s="10"/>
      <c r="X39" s="29"/>
    </row>
    <row r="40" spans="1:24" ht="25.5">
      <c r="A40" s="15"/>
      <c r="B40" s="25" t="s">
        <v>24</v>
      </c>
      <c r="C40" s="12"/>
      <c r="D40" s="12"/>
      <c r="E40" s="9"/>
      <c r="F40" s="15"/>
      <c r="G40" s="15"/>
      <c r="H40" s="12"/>
      <c r="I40" s="8"/>
      <c r="J40" s="12"/>
      <c r="K40" s="12"/>
      <c r="L40" s="12"/>
      <c r="M40" s="15"/>
      <c r="N40" s="12"/>
      <c r="O40" s="17"/>
      <c r="P40" s="15"/>
      <c r="Q40" s="12"/>
      <c r="R40" s="8"/>
      <c r="S40" s="12"/>
      <c r="T40" s="7"/>
      <c r="U40" s="10"/>
      <c r="V40" s="10"/>
      <c r="W40" s="10"/>
      <c r="X40" s="10"/>
    </row>
    <row r="41" spans="1:24" ht="25.5">
      <c r="A41" s="15">
        <v>311</v>
      </c>
      <c r="B41" s="25" t="s">
        <v>14</v>
      </c>
      <c r="C41" s="12">
        <v>57092259</v>
      </c>
      <c r="D41" s="12"/>
      <c r="E41" s="9" t="s">
        <v>217</v>
      </c>
      <c r="F41" s="15"/>
      <c r="G41" s="15">
        <v>-3.55</v>
      </c>
      <c r="H41" s="12">
        <f>(G41/100)*C41</f>
        <v>-2026775.1944999998</v>
      </c>
      <c r="I41" s="8"/>
      <c r="J41" s="12">
        <v>29520152</v>
      </c>
      <c r="K41" s="12"/>
      <c r="L41" s="12">
        <f>C41-H41-J41</f>
        <v>29598882.1945</v>
      </c>
      <c r="M41" s="15">
        <v>41.25</v>
      </c>
      <c r="N41" s="12">
        <f>L41/M41</f>
        <v>717548.659260606</v>
      </c>
      <c r="O41" s="17">
        <f aca="true" t="shared" si="10" ref="O41:O46">(N41/C41)*100</f>
        <v>1.256823029652069</v>
      </c>
      <c r="P41" s="15">
        <v>2.24</v>
      </c>
      <c r="Q41" s="12">
        <f>(P41/100)*C41</f>
        <v>1278866.6016000002</v>
      </c>
      <c r="R41" s="8"/>
      <c r="S41" s="12">
        <f>N41-Q41</f>
        <v>-561317.9423393941</v>
      </c>
      <c r="T41" s="7"/>
      <c r="U41" s="10">
        <f>C41*F41</f>
        <v>0</v>
      </c>
      <c r="V41" s="10"/>
      <c r="W41" s="10"/>
      <c r="X41" s="10">
        <f>C41*M41</f>
        <v>2355055683.75</v>
      </c>
    </row>
    <row r="42" spans="1:24" ht="25.5">
      <c r="A42" s="15">
        <v>312</v>
      </c>
      <c r="B42" s="25" t="s">
        <v>15</v>
      </c>
      <c r="C42" s="12">
        <v>109820198</v>
      </c>
      <c r="D42" s="12"/>
      <c r="E42" s="9" t="s">
        <v>217</v>
      </c>
      <c r="F42" s="15"/>
      <c r="G42" s="15">
        <v>-3.26</v>
      </c>
      <c r="H42" s="12">
        <f>(G42/100)*C42</f>
        <v>-3580138.4547999995</v>
      </c>
      <c r="I42" s="8"/>
      <c r="J42" s="12">
        <v>55503016</v>
      </c>
      <c r="K42" s="12"/>
      <c r="L42" s="12">
        <f>C42-H42-J42</f>
        <v>57897320.454799995</v>
      </c>
      <c r="M42" s="15">
        <v>38.8</v>
      </c>
      <c r="N42" s="12">
        <f>L42/M42</f>
        <v>1492198.9807938144</v>
      </c>
      <c r="O42" s="17">
        <f t="shared" si="10"/>
        <v>1.3587655166983166</v>
      </c>
      <c r="P42" s="15">
        <v>2.3</v>
      </c>
      <c r="Q42" s="12">
        <f>(P42/100)*C42</f>
        <v>2525864.554</v>
      </c>
      <c r="R42" s="8"/>
      <c r="S42" s="12">
        <f>N42-Q42</f>
        <v>-1033665.5732061856</v>
      </c>
      <c r="T42" s="7"/>
      <c r="U42" s="10">
        <f>C42*F42</f>
        <v>0</v>
      </c>
      <c r="V42" s="10"/>
      <c r="W42" s="10"/>
      <c r="X42" s="10">
        <f>C42*M42</f>
        <v>4261023682.3999996</v>
      </c>
    </row>
    <row r="43" spans="1:24" ht="25.5">
      <c r="A43" s="15">
        <v>314</v>
      </c>
      <c r="B43" s="25" t="s">
        <v>16</v>
      </c>
      <c r="C43" s="12">
        <v>31536371</v>
      </c>
      <c r="D43" s="12"/>
      <c r="E43" s="9" t="s">
        <v>217</v>
      </c>
      <c r="F43" s="15"/>
      <c r="G43" s="15">
        <v>-5.4</v>
      </c>
      <c r="H43" s="12">
        <f>(G43/100)*C43</f>
        <v>-1702964.0340000002</v>
      </c>
      <c r="I43" s="8"/>
      <c r="J43" s="12">
        <v>13746716</v>
      </c>
      <c r="K43" s="12"/>
      <c r="L43" s="12">
        <f>C43-H43-J43</f>
        <v>19492619.034</v>
      </c>
      <c r="M43" s="15">
        <v>36.53</v>
      </c>
      <c r="N43" s="12">
        <f>L43/M43</f>
        <v>533605.7770052012</v>
      </c>
      <c r="O43" s="17">
        <f t="shared" si="10"/>
        <v>1.692032913378655</v>
      </c>
      <c r="P43" s="15">
        <v>2.55</v>
      </c>
      <c r="Q43" s="12">
        <f>(P43/100)*C43</f>
        <v>804177.4604999999</v>
      </c>
      <c r="R43" s="8"/>
      <c r="S43" s="12">
        <f>N43-Q43</f>
        <v>-270571.6834947987</v>
      </c>
      <c r="T43" s="7"/>
      <c r="U43" s="10">
        <f>C43*F43</f>
        <v>0</v>
      </c>
      <c r="V43" s="10"/>
      <c r="W43" s="10"/>
      <c r="X43" s="10">
        <f>C43*M43</f>
        <v>1152023632.63</v>
      </c>
    </row>
    <row r="44" spans="1:24" ht="25.5">
      <c r="A44" s="15">
        <v>315</v>
      </c>
      <c r="B44" s="25" t="s">
        <v>17</v>
      </c>
      <c r="C44" s="12">
        <v>8906050</v>
      </c>
      <c r="D44" s="12"/>
      <c r="E44" s="9" t="s">
        <v>217</v>
      </c>
      <c r="F44" s="15"/>
      <c r="G44" s="15">
        <v>-2.24</v>
      </c>
      <c r="H44" s="12">
        <f>(G44/100)*C44</f>
        <v>-199495.52000000002</v>
      </c>
      <c r="I44" s="8"/>
      <c r="J44" s="12">
        <v>4672627</v>
      </c>
      <c r="K44" s="12"/>
      <c r="L44" s="12">
        <f>C44-H44-J44</f>
        <v>4432918.52</v>
      </c>
      <c r="M44" s="15">
        <v>41.68</v>
      </c>
      <c r="N44" s="12">
        <f>L44/M44</f>
        <v>106356.01055662187</v>
      </c>
      <c r="O44" s="17">
        <f t="shared" si="10"/>
        <v>1.194199567222527</v>
      </c>
      <c r="P44" s="15">
        <v>2.18</v>
      </c>
      <c r="Q44" s="12">
        <f>(P44/100)*C44</f>
        <v>194151.88999999998</v>
      </c>
      <c r="R44" s="8"/>
      <c r="S44" s="12">
        <f>N44-Q44</f>
        <v>-87795.87944337811</v>
      </c>
      <c r="T44" s="7"/>
      <c r="U44" s="10">
        <f>C44*F44</f>
        <v>0</v>
      </c>
      <c r="V44" s="10"/>
      <c r="W44" s="10"/>
      <c r="X44" s="10">
        <f>C44*M44</f>
        <v>371204164</v>
      </c>
    </row>
    <row r="45" spans="1:24" ht="25.5">
      <c r="A45" s="15">
        <v>316</v>
      </c>
      <c r="B45" s="25" t="s">
        <v>18</v>
      </c>
      <c r="C45" s="12">
        <v>2181451</v>
      </c>
      <c r="D45" s="12"/>
      <c r="E45" s="9" t="s">
        <v>217</v>
      </c>
      <c r="F45" s="15"/>
      <c r="G45" s="15">
        <v>-3.23</v>
      </c>
      <c r="H45" s="12">
        <f>(G45/100)*C45</f>
        <v>-70460.8673</v>
      </c>
      <c r="I45" s="8"/>
      <c r="J45" s="12">
        <v>1050111</v>
      </c>
      <c r="K45" s="12"/>
      <c r="L45" s="12">
        <f>C45-H45-J45</f>
        <v>1201800.8673</v>
      </c>
      <c r="M45" s="15">
        <v>31.9</v>
      </c>
      <c r="N45" s="12">
        <f>L45/M45</f>
        <v>37674.00837931035</v>
      </c>
      <c r="O45" s="17">
        <f t="shared" si="10"/>
        <v>1.7270160264571768</v>
      </c>
      <c r="P45" s="15">
        <v>2.62</v>
      </c>
      <c r="Q45" s="12">
        <f>(P45/100)*C45</f>
        <v>57154.016200000005</v>
      </c>
      <c r="R45" s="8"/>
      <c r="S45" s="12">
        <f>N45-Q45</f>
        <v>-19480.007820689658</v>
      </c>
      <c r="T45" s="7"/>
      <c r="U45" s="10">
        <f>C45*F45</f>
        <v>0</v>
      </c>
      <c r="V45" s="10"/>
      <c r="W45" s="10"/>
      <c r="X45" s="10">
        <f>C45*M45</f>
        <v>69588286.89999999</v>
      </c>
    </row>
    <row r="46" spans="1:24" ht="25.5">
      <c r="A46" s="15"/>
      <c r="B46" s="9" t="s">
        <v>25</v>
      </c>
      <c r="C46" s="28">
        <f>SUM(C41:C45)</f>
        <v>209536329</v>
      </c>
      <c r="D46" s="12"/>
      <c r="E46" s="9"/>
      <c r="F46" s="15"/>
      <c r="G46" s="15">
        <f>(H46/C46)*100</f>
        <v>-3.6174319301928777</v>
      </c>
      <c r="H46" s="28">
        <f>SUM(H41:H45)</f>
        <v>-7579834.070599999</v>
      </c>
      <c r="I46" s="8"/>
      <c r="J46" s="28">
        <f>SUM(J41:J45)</f>
        <v>104492622</v>
      </c>
      <c r="K46" s="12"/>
      <c r="L46" s="28">
        <f>SUM(L41:L45)</f>
        <v>112623541.07059999</v>
      </c>
      <c r="M46" s="15">
        <f>X46/C46</f>
        <v>39.1764783169414</v>
      </c>
      <c r="N46" s="28">
        <f>SUM(N41:N45)</f>
        <v>2887383.435995554</v>
      </c>
      <c r="O46" s="17">
        <f t="shared" si="10"/>
        <v>1.3779870296360657</v>
      </c>
      <c r="P46" s="15">
        <f>(Q46/C46)*100</f>
        <v>2.319509244766811</v>
      </c>
      <c r="Q46" s="28">
        <f>SUM(Q41:Q45)</f>
        <v>4860214.5223</v>
      </c>
      <c r="R46" s="8"/>
      <c r="S46" s="28">
        <f>SUM(S41:S45)</f>
        <v>-1972831.0863044462</v>
      </c>
      <c r="T46" s="7"/>
      <c r="U46" s="30">
        <f>SUM(U41:U45)</f>
        <v>0</v>
      </c>
      <c r="V46" s="16"/>
      <c r="W46" s="10"/>
      <c r="X46" s="30">
        <f>SUM(X41:X45)</f>
        <v>8208895449.679999</v>
      </c>
    </row>
    <row r="47" spans="1:24" ht="25.5">
      <c r="A47" s="15"/>
      <c r="B47" s="25"/>
      <c r="C47" s="28"/>
      <c r="D47" s="12"/>
      <c r="E47" s="9"/>
      <c r="F47" s="15"/>
      <c r="G47" s="15"/>
      <c r="H47" s="28"/>
      <c r="I47" s="8"/>
      <c r="J47" s="28"/>
      <c r="K47" s="12"/>
      <c r="L47" s="28"/>
      <c r="M47" s="15"/>
      <c r="N47" s="28"/>
      <c r="O47" s="17"/>
      <c r="P47" s="15"/>
      <c r="Q47" s="28"/>
      <c r="R47" s="8"/>
      <c r="S47" s="28"/>
      <c r="T47" s="7"/>
      <c r="U47" s="29"/>
      <c r="V47" s="10"/>
      <c r="W47" s="10"/>
      <c r="X47" s="29"/>
    </row>
    <row r="48" spans="1:24" ht="25.5">
      <c r="A48" s="15"/>
      <c r="B48" s="25" t="s">
        <v>26</v>
      </c>
      <c r="C48" s="12"/>
      <c r="D48" s="12"/>
      <c r="E48" s="9"/>
      <c r="F48" s="15"/>
      <c r="G48" s="15"/>
      <c r="H48" s="12"/>
      <c r="I48" s="8"/>
      <c r="J48" s="12"/>
      <c r="K48" s="12"/>
      <c r="L48" s="12"/>
      <c r="M48" s="15"/>
      <c r="N48" s="12"/>
      <c r="O48" s="17"/>
      <c r="P48" s="15"/>
      <c r="Q48" s="12"/>
      <c r="R48" s="8"/>
      <c r="S48" s="12"/>
      <c r="T48" s="7"/>
      <c r="U48" s="10"/>
      <c r="V48" s="10"/>
      <c r="W48" s="10"/>
      <c r="X48" s="10"/>
    </row>
    <row r="49" spans="1:24" ht="25.5">
      <c r="A49" s="15">
        <v>311</v>
      </c>
      <c r="B49" s="25" t="s">
        <v>14</v>
      </c>
      <c r="C49" s="12">
        <v>35748677</v>
      </c>
      <c r="D49" s="12"/>
      <c r="E49" s="9" t="s">
        <v>217</v>
      </c>
      <c r="F49" s="15"/>
      <c r="G49" s="15">
        <v>-3.61</v>
      </c>
      <c r="H49" s="12">
        <f>(G49/100)*C49</f>
        <v>-1290527.2397</v>
      </c>
      <c r="I49" s="8"/>
      <c r="J49" s="12">
        <v>17844955</v>
      </c>
      <c r="K49" s="12"/>
      <c r="L49" s="12">
        <f>C49-H49-J49</f>
        <v>19194249.239699997</v>
      </c>
      <c r="M49" s="15">
        <v>27.27</v>
      </c>
      <c r="N49" s="12">
        <f>L49/M49</f>
        <v>703859.5247414741</v>
      </c>
      <c r="O49" s="17">
        <f aca="true" t="shared" si="11" ref="O49:O54">(N49/C49)*100</f>
        <v>1.9689106949090005</v>
      </c>
      <c r="P49" s="15">
        <v>2.57</v>
      </c>
      <c r="Q49" s="12">
        <f>(P49/100)*C49</f>
        <v>918740.9988999999</v>
      </c>
      <c r="R49" s="8"/>
      <c r="S49" s="12">
        <f>N49-Q49</f>
        <v>-214881.47415852582</v>
      </c>
      <c r="T49" s="7"/>
      <c r="U49" s="10">
        <f>C49*F49</f>
        <v>0</v>
      </c>
      <c r="V49" s="10"/>
      <c r="W49" s="10"/>
      <c r="X49" s="10">
        <f>C49*M49</f>
        <v>974866421.79</v>
      </c>
    </row>
    <row r="50" spans="1:24" ht="25.5">
      <c r="A50" s="15">
        <v>312</v>
      </c>
      <c r="B50" s="25" t="s">
        <v>15</v>
      </c>
      <c r="C50" s="12">
        <v>90528120</v>
      </c>
      <c r="D50" s="12"/>
      <c r="E50" s="9" t="s">
        <v>217</v>
      </c>
      <c r="F50" s="15"/>
      <c r="G50" s="15">
        <v>-3.4</v>
      </c>
      <c r="H50" s="12">
        <f>(G50/100)*C50</f>
        <v>-3077956.08</v>
      </c>
      <c r="I50" s="8"/>
      <c r="J50" s="12">
        <v>36866078</v>
      </c>
      <c r="K50" s="12"/>
      <c r="L50" s="12">
        <f>C50-H50-J50</f>
        <v>56739998.08</v>
      </c>
      <c r="M50" s="15">
        <v>26.21</v>
      </c>
      <c r="N50" s="12">
        <f>L50/M50</f>
        <v>2164822.5135444487</v>
      </c>
      <c r="O50" s="17">
        <f t="shared" si="11"/>
        <v>2.391326047138114</v>
      </c>
      <c r="P50" s="15">
        <v>2.66</v>
      </c>
      <c r="Q50" s="12">
        <f>(P50/100)*C50</f>
        <v>2408047.992</v>
      </c>
      <c r="R50" s="8"/>
      <c r="S50" s="12">
        <f>N50-Q50</f>
        <v>-243225.47845555143</v>
      </c>
      <c r="T50" s="7"/>
      <c r="U50" s="10">
        <f>C50*F50</f>
        <v>0</v>
      </c>
      <c r="V50" s="10"/>
      <c r="W50" s="10"/>
      <c r="X50" s="10">
        <f>C50*M50</f>
        <v>2372742025.2000003</v>
      </c>
    </row>
    <row r="51" spans="1:24" ht="25.5">
      <c r="A51" s="15">
        <v>314</v>
      </c>
      <c r="B51" s="25" t="s">
        <v>16</v>
      </c>
      <c r="C51" s="12">
        <v>19618853</v>
      </c>
      <c r="D51" s="12"/>
      <c r="E51" s="9" t="s">
        <v>217</v>
      </c>
      <c r="F51" s="15"/>
      <c r="G51" s="15">
        <v>-4.79</v>
      </c>
      <c r="H51" s="12">
        <f>(G51/100)*C51</f>
        <v>-939743.0586999999</v>
      </c>
      <c r="I51" s="8"/>
      <c r="J51" s="12">
        <v>9183085</v>
      </c>
      <c r="K51" s="12"/>
      <c r="L51" s="12">
        <f>C51-H51-J51</f>
        <v>11375511.058699999</v>
      </c>
      <c r="M51" s="15">
        <v>25.21</v>
      </c>
      <c r="N51" s="12">
        <f>L51/M51</f>
        <v>451230.109428798</v>
      </c>
      <c r="O51" s="17">
        <f t="shared" si="11"/>
        <v>2.299982111231467</v>
      </c>
      <c r="P51" s="15">
        <v>2.77</v>
      </c>
      <c r="Q51" s="12">
        <f>(P51/100)*C51</f>
        <v>543442.2281</v>
      </c>
      <c r="R51" s="8"/>
      <c r="S51" s="12">
        <f>N51-Q51</f>
        <v>-92212.11867120193</v>
      </c>
      <c r="T51" s="7"/>
      <c r="U51" s="10">
        <f>C51*F51</f>
        <v>0</v>
      </c>
      <c r="V51" s="10"/>
      <c r="W51" s="10"/>
      <c r="X51" s="10">
        <f>C51*M51</f>
        <v>494591284.13</v>
      </c>
    </row>
    <row r="52" spans="1:24" ht="25.5">
      <c r="A52" s="15">
        <v>315</v>
      </c>
      <c r="B52" s="25" t="s">
        <v>17</v>
      </c>
      <c r="C52" s="12">
        <v>16399943</v>
      </c>
      <c r="D52" s="12"/>
      <c r="E52" s="9" t="s">
        <v>217</v>
      </c>
      <c r="F52" s="15"/>
      <c r="G52" s="15">
        <v>-2.79</v>
      </c>
      <c r="H52" s="12">
        <f>(G52/100)*C52</f>
        <v>-457558.4097</v>
      </c>
      <c r="I52" s="8"/>
      <c r="J52" s="12">
        <v>8301990</v>
      </c>
      <c r="K52" s="12"/>
      <c r="L52" s="12">
        <f>C52-H52-J52</f>
        <v>8555511.409699999</v>
      </c>
      <c r="M52" s="15">
        <v>27.45</v>
      </c>
      <c r="N52" s="12">
        <f>L52/M52</f>
        <v>311676.1897887067</v>
      </c>
      <c r="O52" s="17">
        <f t="shared" si="11"/>
        <v>1.9004711771785225</v>
      </c>
      <c r="P52" s="15">
        <v>2.5</v>
      </c>
      <c r="Q52" s="12">
        <f>(P52/100)*C52</f>
        <v>409998.575</v>
      </c>
      <c r="R52" s="8"/>
      <c r="S52" s="12">
        <f>N52-Q52</f>
        <v>-98322.3852112933</v>
      </c>
      <c r="T52" s="7"/>
      <c r="U52" s="10">
        <f>C52*F52</f>
        <v>0</v>
      </c>
      <c r="V52" s="10"/>
      <c r="W52" s="10"/>
      <c r="X52" s="10">
        <f>C52*M52</f>
        <v>450178435.34999996</v>
      </c>
    </row>
    <row r="53" spans="1:24" ht="25.5">
      <c r="A53" s="15">
        <v>316</v>
      </c>
      <c r="B53" s="25" t="s">
        <v>18</v>
      </c>
      <c r="C53" s="12">
        <v>1661857</v>
      </c>
      <c r="D53" s="12"/>
      <c r="E53" s="9" t="s">
        <v>217</v>
      </c>
      <c r="F53" s="15"/>
      <c r="G53" s="15">
        <v>-3.3</v>
      </c>
      <c r="H53" s="12">
        <f>(G53/100)*C53</f>
        <v>-54841.281</v>
      </c>
      <c r="I53" s="8"/>
      <c r="J53" s="12">
        <v>815762</v>
      </c>
      <c r="K53" s="12"/>
      <c r="L53" s="12">
        <f>C53-H53-J53</f>
        <v>900936.281</v>
      </c>
      <c r="M53" s="15">
        <v>23.05</v>
      </c>
      <c r="N53" s="12">
        <f>L53/M53</f>
        <v>39086.17271149674</v>
      </c>
      <c r="O53" s="17">
        <f t="shared" si="11"/>
        <v>2.3519576420532418</v>
      </c>
      <c r="P53" s="15">
        <v>2.79</v>
      </c>
      <c r="Q53" s="12">
        <f>(P53/100)*C53</f>
        <v>46365.810300000005</v>
      </c>
      <c r="R53" s="8"/>
      <c r="S53" s="12">
        <f>N53-Q53</f>
        <v>-7279.637588503261</v>
      </c>
      <c r="T53" s="7"/>
      <c r="U53" s="10">
        <f>C53*F53</f>
        <v>0</v>
      </c>
      <c r="V53" s="10"/>
      <c r="W53" s="10"/>
      <c r="X53" s="10">
        <f>C53*M53</f>
        <v>38305803.85</v>
      </c>
    </row>
    <row r="54" spans="1:24" ht="25.5">
      <c r="A54" s="15"/>
      <c r="B54" s="9" t="s">
        <v>27</v>
      </c>
      <c r="C54" s="28">
        <f>SUM(C49:C53)</f>
        <v>163957450</v>
      </c>
      <c r="D54" s="12"/>
      <c r="E54" s="9"/>
      <c r="F54" s="15"/>
      <c r="G54" s="15">
        <f>(H54/C54)*100</f>
        <v>-3.550083310700429</v>
      </c>
      <c r="H54" s="28">
        <f>SUM(H49:H53)</f>
        <v>-5820626.0691</v>
      </c>
      <c r="I54" s="8"/>
      <c r="J54" s="28">
        <f>SUM(J49:J53)</f>
        <v>73011870</v>
      </c>
      <c r="K54" s="12"/>
      <c r="L54" s="28">
        <f>SUM(L49:L53)</f>
        <v>96766206.0691</v>
      </c>
      <c r="M54" s="15">
        <f>X54/C54</f>
        <v>26.413462580199926</v>
      </c>
      <c r="N54" s="28">
        <f>SUM(N49:N53)</f>
        <v>3670674.510214924</v>
      </c>
      <c r="O54" s="17">
        <f t="shared" si="11"/>
        <v>2.2387970233831544</v>
      </c>
      <c r="P54" s="15">
        <f>(Q54/C54)*100</f>
        <v>2.6388527049548522</v>
      </c>
      <c r="Q54" s="28">
        <f>SUM(Q49:Q53)</f>
        <v>4326595.6043</v>
      </c>
      <c r="R54" s="8"/>
      <c r="S54" s="28">
        <f>SUM(S49:S53)</f>
        <v>-655921.0940850759</v>
      </c>
      <c r="T54" s="7"/>
      <c r="U54" s="30">
        <f>SUM(U49:U53)</f>
        <v>0</v>
      </c>
      <c r="V54" s="16"/>
      <c r="W54" s="10"/>
      <c r="X54" s="30">
        <f>SUM(X49:X53)</f>
        <v>4330683970.320001</v>
      </c>
    </row>
    <row r="55" spans="1:24" ht="25.5">
      <c r="A55" s="15"/>
      <c r="B55" s="25"/>
      <c r="C55" s="28"/>
      <c r="D55" s="12"/>
      <c r="E55" s="9"/>
      <c r="F55" s="15"/>
      <c r="G55" s="15"/>
      <c r="H55" s="28"/>
      <c r="I55" s="8"/>
      <c r="J55" s="28"/>
      <c r="K55" s="12"/>
      <c r="L55" s="28"/>
      <c r="M55" s="15"/>
      <c r="N55" s="28"/>
      <c r="O55" s="17"/>
      <c r="P55" s="15"/>
      <c r="Q55" s="28"/>
      <c r="R55" s="8"/>
      <c r="S55" s="28"/>
      <c r="T55" s="7"/>
      <c r="U55" s="29"/>
      <c r="V55" s="10"/>
      <c r="W55" s="10"/>
      <c r="X55" s="29"/>
    </row>
    <row r="56" spans="1:24" ht="25.5">
      <c r="A56" s="33"/>
      <c r="B56" s="53"/>
      <c r="C56" s="32"/>
      <c r="D56" s="32"/>
      <c r="E56" s="38"/>
      <c r="F56" s="33"/>
      <c r="G56" s="33"/>
      <c r="H56" s="32"/>
      <c r="I56" s="34"/>
      <c r="J56" s="32"/>
      <c r="K56" s="32"/>
      <c r="L56" s="32"/>
      <c r="M56" s="33"/>
      <c r="N56" s="32"/>
      <c r="O56" s="35"/>
      <c r="P56" s="15"/>
      <c r="Q56" s="28"/>
      <c r="R56" s="8"/>
      <c r="S56" s="28"/>
      <c r="T56" s="7"/>
      <c r="U56" s="29"/>
      <c r="V56" s="10"/>
      <c r="W56" s="10"/>
      <c r="X56" s="29"/>
    </row>
    <row r="57" spans="1:24" ht="25.5">
      <c r="A57" s="15"/>
      <c r="B57" s="25"/>
      <c r="C57" s="32"/>
      <c r="D57" s="12"/>
      <c r="E57" s="9"/>
      <c r="F57" s="15"/>
      <c r="G57" s="15"/>
      <c r="H57" s="32"/>
      <c r="I57" s="8"/>
      <c r="J57" s="32"/>
      <c r="K57" s="12"/>
      <c r="L57" s="32"/>
      <c r="M57" s="15"/>
      <c r="N57" s="32"/>
      <c r="O57" s="39" t="s">
        <v>277</v>
      </c>
      <c r="P57" s="15"/>
      <c r="Q57" s="28"/>
      <c r="R57" s="8"/>
      <c r="S57" s="28"/>
      <c r="T57" s="7"/>
      <c r="U57" s="29"/>
      <c r="V57" s="10"/>
      <c r="W57" s="10"/>
      <c r="X57" s="29"/>
    </row>
    <row r="58" spans="1:24" ht="25.5">
      <c r="A58" s="15"/>
      <c r="B58" s="25"/>
      <c r="C58" s="32"/>
      <c r="D58" s="32"/>
      <c r="E58" s="38"/>
      <c r="F58" s="33"/>
      <c r="G58" s="33"/>
      <c r="H58" s="32"/>
      <c r="I58" s="34"/>
      <c r="J58" s="32"/>
      <c r="K58" s="32"/>
      <c r="L58" s="32"/>
      <c r="M58" s="33"/>
      <c r="N58" s="32"/>
      <c r="O58" s="3" t="s">
        <v>286</v>
      </c>
      <c r="P58" s="15"/>
      <c r="Q58" s="28"/>
      <c r="R58" s="8"/>
      <c r="S58" s="28"/>
      <c r="T58" s="7"/>
      <c r="U58" s="29"/>
      <c r="V58" s="10"/>
      <c r="W58" s="10"/>
      <c r="X58" s="29"/>
    </row>
    <row r="59" spans="1:24" ht="25.5">
      <c r="A59" s="15"/>
      <c r="B59" s="25"/>
      <c r="C59" s="32"/>
      <c r="D59" s="12"/>
      <c r="E59" s="9"/>
      <c r="F59" s="15"/>
      <c r="G59" s="15"/>
      <c r="H59" s="32"/>
      <c r="I59" s="8"/>
      <c r="J59" s="32"/>
      <c r="K59" s="12"/>
      <c r="L59" s="32"/>
      <c r="M59" s="15"/>
      <c r="N59" s="32"/>
      <c r="O59" s="17"/>
      <c r="P59" s="15"/>
      <c r="Q59" s="28"/>
      <c r="R59" s="8"/>
      <c r="S59" s="28"/>
      <c r="T59" s="7"/>
      <c r="U59" s="29"/>
      <c r="V59" s="10"/>
      <c r="W59" s="10"/>
      <c r="X59" s="29"/>
    </row>
    <row r="60" spans="1:24" ht="25.5">
      <c r="A60" s="15"/>
      <c r="B60" s="25"/>
      <c r="C60" s="32"/>
      <c r="D60" s="32"/>
      <c r="E60" s="38"/>
      <c r="F60" s="33"/>
      <c r="G60" s="33"/>
      <c r="H60" s="32"/>
      <c r="I60" s="34"/>
      <c r="J60" s="32"/>
      <c r="K60" s="32"/>
      <c r="L60" s="32"/>
      <c r="M60" s="33"/>
      <c r="N60" s="32"/>
      <c r="O60" s="17"/>
      <c r="P60" s="15"/>
      <c r="Q60" s="28"/>
      <c r="R60" s="8"/>
      <c r="S60" s="28"/>
      <c r="T60" s="7"/>
      <c r="U60" s="29"/>
      <c r="V60" s="10"/>
      <c r="W60" s="10"/>
      <c r="X60" s="29"/>
    </row>
    <row r="61" spans="1:24" ht="25.5">
      <c r="A61" s="15"/>
      <c r="B61" s="25"/>
      <c r="C61" s="32"/>
      <c r="D61" s="12"/>
      <c r="E61" s="9"/>
      <c r="F61" s="15"/>
      <c r="G61" s="15"/>
      <c r="H61" s="32"/>
      <c r="I61" s="8"/>
      <c r="J61" s="32"/>
      <c r="K61" s="12"/>
      <c r="L61" s="32"/>
      <c r="M61" s="15"/>
      <c r="N61" s="32"/>
      <c r="O61" s="17"/>
      <c r="P61" s="15"/>
      <c r="Q61" s="28"/>
      <c r="R61" s="8"/>
      <c r="S61" s="28"/>
      <c r="T61" s="7"/>
      <c r="U61" s="29"/>
      <c r="V61" s="10"/>
      <c r="W61" s="10"/>
      <c r="X61" s="29"/>
    </row>
    <row r="62" spans="1:24" ht="25.5">
      <c r="A62" s="15" t="s">
        <v>0</v>
      </c>
      <c r="B62" s="9" t="s">
        <v>10</v>
      </c>
      <c r="C62" s="9" t="s">
        <v>210</v>
      </c>
      <c r="D62" s="9"/>
      <c r="E62" s="9" t="s">
        <v>214</v>
      </c>
      <c r="F62" s="15" t="s">
        <v>242</v>
      </c>
      <c r="G62" s="15" t="s">
        <v>246</v>
      </c>
      <c r="H62" s="16" t="s">
        <v>249</v>
      </c>
      <c r="I62" s="9"/>
      <c r="J62" s="16" t="s">
        <v>252</v>
      </c>
      <c r="K62" s="16"/>
      <c r="L62" s="16" t="s">
        <v>254</v>
      </c>
      <c r="M62" s="15" t="s">
        <v>257</v>
      </c>
      <c r="N62" s="16" t="s">
        <v>259</v>
      </c>
      <c r="O62" s="17" t="s">
        <v>263</v>
      </c>
      <c r="P62" s="15" t="s">
        <v>266</v>
      </c>
      <c r="Q62" s="16" t="s">
        <v>268</v>
      </c>
      <c r="R62" s="9"/>
      <c r="S62" s="16" t="s">
        <v>269</v>
      </c>
      <c r="T62" s="9"/>
      <c r="U62" s="16"/>
      <c r="V62" s="16"/>
      <c r="W62" s="16"/>
      <c r="X62" s="16"/>
    </row>
    <row r="63" spans="1:24" ht="25.5">
      <c r="A63" s="15" t="s">
        <v>1</v>
      </c>
      <c r="B63" s="9"/>
      <c r="C63" s="9" t="s">
        <v>211</v>
      </c>
      <c r="D63" s="9"/>
      <c r="E63" s="9" t="s">
        <v>215</v>
      </c>
      <c r="F63" s="15" t="s">
        <v>243</v>
      </c>
      <c r="G63" s="15"/>
      <c r="H63" s="16" t="s">
        <v>250</v>
      </c>
      <c r="I63" s="8"/>
      <c r="J63" s="16" t="s">
        <v>211</v>
      </c>
      <c r="K63" s="16"/>
      <c r="L63" s="16" t="s">
        <v>255</v>
      </c>
      <c r="M63" s="15" t="s">
        <v>258</v>
      </c>
      <c r="N63" s="16" t="s">
        <v>260</v>
      </c>
      <c r="O63" s="17" t="s">
        <v>264</v>
      </c>
      <c r="P63" s="15" t="s">
        <v>267</v>
      </c>
      <c r="Q63" s="16" t="s">
        <v>260</v>
      </c>
      <c r="R63" s="9"/>
      <c r="S63" s="16" t="s">
        <v>270</v>
      </c>
      <c r="T63" s="7"/>
      <c r="U63" s="16" t="s">
        <v>272</v>
      </c>
      <c r="V63" s="16"/>
      <c r="W63" s="10"/>
      <c r="X63" s="16" t="s">
        <v>274</v>
      </c>
    </row>
    <row r="64" spans="1:25" ht="25.5">
      <c r="A64" s="18" t="s">
        <v>2</v>
      </c>
      <c r="B64" s="19" t="s">
        <v>11</v>
      </c>
      <c r="C64" s="19" t="s">
        <v>212</v>
      </c>
      <c r="D64" s="19"/>
      <c r="E64" s="19" t="s">
        <v>216</v>
      </c>
      <c r="F64" s="18" t="s">
        <v>278</v>
      </c>
      <c r="G64" s="18" t="s">
        <v>247</v>
      </c>
      <c r="H64" s="20" t="s">
        <v>251</v>
      </c>
      <c r="I64" s="19"/>
      <c r="J64" s="20" t="s">
        <v>253</v>
      </c>
      <c r="K64" s="20"/>
      <c r="L64" s="20" t="s">
        <v>256</v>
      </c>
      <c r="M64" s="18" t="s">
        <v>244</v>
      </c>
      <c r="N64" s="20" t="s">
        <v>251</v>
      </c>
      <c r="O64" s="21" t="s">
        <v>265</v>
      </c>
      <c r="P64" s="18" t="s">
        <v>265</v>
      </c>
      <c r="Q64" s="20" t="s">
        <v>251</v>
      </c>
      <c r="R64" s="19"/>
      <c r="S64" s="20" t="s">
        <v>271</v>
      </c>
      <c r="T64" s="22"/>
      <c r="U64" s="20" t="s">
        <v>273</v>
      </c>
      <c r="V64" s="20"/>
      <c r="W64" s="23"/>
      <c r="X64" s="20" t="s">
        <v>273</v>
      </c>
      <c r="Y64" s="24"/>
    </row>
    <row r="65" spans="12:15" ht="25.5">
      <c r="L65" s="16" t="s">
        <v>213</v>
      </c>
      <c r="M65" s="15" t="s">
        <v>245</v>
      </c>
      <c r="N65" s="16" t="s">
        <v>213</v>
      </c>
      <c r="O65" s="17" t="s">
        <v>248</v>
      </c>
    </row>
    <row r="66" spans="1:24" ht="25.5">
      <c r="A66" s="15"/>
      <c r="B66" s="25"/>
      <c r="C66" s="28"/>
      <c r="D66" s="12"/>
      <c r="E66" s="9"/>
      <c r="F66" s="15"/>
      <c r="G66" s="15"/>
      <c r="H66" s="28"/>
      <c r="I66" s="8"/>
      <c r="J66" s="28"/>
      <c r="K66" s="12"/>
      <c r="L66" s="28"/>
      <c r="M66" s="15"/>
      <c r="N66" s="28"/>
      <c r="O66" s="17"/>
      <c r="P66" s="15"/>
      <c r="Q66" s="28"/>
      <c r="R66" s="8"/>
      <c r="S66" s="28"/>
      <c r="T66" s="7"/>
      <c r="U66" s="29"/>
      <c r="V66" s="10"/>
      <c r="W66" s="10"/>
      <c r="X66" s="29"/>
    </row>
    <row r="67" spans="1:24" ht="25.5">
      <c r="A67" s="15"/>
      <c r="B67" s="25" t="s">
        <v>28</v>
      </c>
      <c r="C67" s="12"/>
      <c r="D67" s="12"/>
      <c r="E67" s="9"/>
      <c r="F67" s="15"/>
      <c r="G67" s="15"/>
      <c r="H67" s="12"/>
      <c r="I67" s="8"/>
      <c r="J67" s="12"/>
      <c r="K67" s="12"/>
      <c r="L67" s="12"/>
      <c r="M67" s="15"/>
      <c r="N67" s="12"/>
      <c r="O67" s="17"/>
      <c r="P67" s="15"/>
      <c r="Q67" s="12"/>
      <c r="R67" s="8"/>
      <c r="S67" s="12"/>
      <c r="T67" s="7"/>
      <c r="U67" s="10"/>
      <c r="V67" s="10"/>
      <c r="W67" s="10"/>
      <c r="X67" s="10"/>
    </row>
    <row r="68" spans="1:24" ht="25.5">
      <c r="A68" s="15">
        <v>310.2</v>
      </c>
      <c r="B68" s="25" t="s">
        <v>13</v>
      </c>
      <c r="C68" s="12">
        <v>99970</v>
      </c>
      <c r="D68" s="12"/>
      <c r="E68" s="9" t="s">
        <v>217</v>
      </c>
      <c r="F68" s="15"/>
      <c r="G68" s="15">
        <v>0</v>
      </c>
      <c r="H68" s="12">
        <f aca="true" t="shared" si="12" ref="H68:H73">(G68/100)*C68</f>
        <v>0</v>
      </c>
      <c r="I68" s="8"/>
      <c r="J68" s="12">
        <v>63946</v>
      </c>
      <c r="K68" s="12"/>
      <c r="L68" s="12">
        <f aca="true" t="shared" si="13" ref="L68:L73">C68-H68-J68</f>
        <v>36024</v>
      </c>
      <c r="M68" s="15">
        <v>24</v>
      </c>
      <c r="N68" s="12">
        <f aca="true" t="shared" si="14" ref="N68:N73">L68/M68</f>
        <v>1501</v>
      </c>
      <c r="O68" s="17">
        <f aca="true" t="shared" si="15" ref="O68:O74">(N68/C68)*100</f>
        <v>1.5014504351305393</v>
      </c>
      <c r="P68" s="15">
        <v>2.42</v>
      </c>
      <c r="Q68" s="12">
        <f aca="true" t="shared" si="16" ref="Q68:Q73">(P68/100)*C68</f>
        <v>2419.274</v>
      </c>
      <c r="R68" s="8"/>
      <c r="S68" s="12">
        <f aca="true" t="shared" si="17" ref="S68:S73">N68-Q68</f>
        <v>-918.2739999999999</v>
      </c>
      <c r="T68" s="7"/>
      <c r="U68" s="10">
        <f aca="true" t="shared" si="18" ref="U68:U73">C68*F68</f>
        <v>0</v>
      </c>
      <c r="V68" s="10"/>
      <c r="W68" s="10"/>
      <c r="X68" s="10">
        <f aca="true" t="shared" si="19" ref="X68:X73">C68*M68</f>
        <v>2399280</v>
      </c>
    </row>
    <row r="69" spans="1:24" ht="25.5">
      <c r="A69" s="15">
        <v>311</v>
      </c>
      <c r="B69" s="25" t="s">
        <v>14</v>
      </c>
      <c r="C69" s="12">
        <v>50207724</v>
      </c>
      <c r="D69" s="12"/>
      <c r="E69" s="9" t="s">
        <v>217</v>
      </c>
      <c r="F69" s="15"/>
      <c r="G69" s="15">
        <v>-5.44</v>
      </c>
      <c r="H69" s="12">
        <f t="shared" si="12"/>
        <v>-2731300.1856</v>
      </c>
      <c r="I69" s="8"/>
      <c r="J69" s="12">
        <v>25821086</v>
      </c>
      <c r="K69" s="12"/>
      <c r="L69" s="12">
        <f t="shared" si="13"/>
        <v>27117938.185599998</v>
      </c>
      <c r="M69" s="15">
        <v>23.46</v>
      </c>
      <c r="N69" s="12">
        <f t="shared" si="14"/>
        <v>1155922.3438022165</v>
      </c>
      <c r="O69" s="17">
        <f t="shared" si="15"/>
        <v>2.3022799117566386</v>
      </c>
      <c r="P69" s="15">
        <v>3.53</v>
      </c>
      <c r="Q69" s="12">
        <f t="shared" si="16"/>
        <v>1772332.6572</v>
      </c>
      <c r="R69" s="8"/>
      <c r="S69" s="12">
        <f t="shared" si="17"/>
        <v>-616410.3133977836</v>
      </c>
      <c r="T69" s="7"/>
      <c r="U69" s="10">
        <f t="shared" si="18"/>
        <v>0</v>
      </c>
      <c r="V69" s="10"/>
      <c r="W69" s="10"/>
      <c r="X69" s="10">
        <f t="shared" si="19"/>
        <v>1177873205.04</v>
      </c>
    </row>
    <row r="70" spans="1:24" ht="25.5">
      <c r="A70" s="15">
        <v>312</v>
      </c>
      <c r="B70" s="25" t="s">
        <v>15</v>
      </c>
      <c r="C70" s="12">
        <v>280524596</v>
      </c>
      <c r="D70" s="12"/>
      <c r="E70" s="9" t="s">
        <v>217</v>
      </c>
      <c r="F70" s="15"/>
      <c r="G70" s="15">
        <v>-5.14</v>
      </c>
      <c r="H70" s="12">
        <f t="shared" si="12"/>
        <v>-14418964.234399999</v>
      </c>
      <c r="I70" s="8"/>
      <c r="J70" s="12">
        <v>145384914</v>
      </c>
      <c r="K70" s="12"/>
      <c r="L70" s="12">
        <f t="shared" si="13"/>
        <v>149558646.23439997</v>
      </c>
      <c r="M70" s="15">
        <v>22.69</v>
      </c>
      <c r="N70" s="12">
        <f t="shared" si="14"/>
        <v>6591390.314429263</v>
      </c>
      <c r="O70" s="17">
        <f t="shared" si="15"/>
        <v>2.349665736415235</v>
      </c>
      <c r="P70" s="15">
        <v>3.6</v>
      </c>
      <c r="Q70" s="12">
        <f t="shared" si="16"/>
        <v>10098885.456000002</v>
      </c>
      <c r="R70" s="8"/>
      <c r="S70" s="12">
        <f t="shared" si="17"/>
        <v>-3507495.1415707394</v>
      </c>
      <c r="T70" s="7"/>
      <c r="U70" s="10">
        <f t="shared" si="18"/>
        <v>0</v>
      </c>
      <c r="V70" s="10"/>
      <c r="W70" s="10"/>
      <c r="X70" s="10">
        <f t="shared" si="19"/>
        <v>6365103083.240001</v>
      </c>
    </row>
    <row r="71" spans="1:24" ht="25.5">
      <c r="A71" s="15">
        <v>314</v>
      </c>
      <c r="B71" s="25" t="s">
        <v>16</v>
      </c>
      <c r="C71" s="12">
        <v>67360848</v>
      </c>
      <c r="D71" s="12"/>
      <c r="E71" s="9" t="s">
        <v>217</v>
      </c>
      <c r="F71" s="15"/>
      <c r="G71" s="15">
        <v>-6.21</v>
      </c>
      <c r="H71" s="12">
        <f t="shared" si="12"/>
        <v>-4183108.6608</v>
      </c>
      <c r="I71" s="8"/>
      <c r="J71" s="12">
        <v>37398408</v>
      </c>
      <c r="K71" s="12"/>
      <c r="L71" s="12">
        <f t="shared" si="13"/>
        <v>34145548.660799995</v>
      </c>
      <c r="M71" s="15">
        <v>21.95</v>
      </c>
      <c r="N71" s="12">
        <f t="shared" si="14"/>
        <v>1555605.861539863</v>
      </c>
      <c r="O71" s="17">
        <f t="shared" si="15"/>
        <v>2.3093620518848916</v>
      </c>
      <c r="P71" s="15">
        <v>3.29</v>
      </c>
      <c r="Q71" s="12">
        <f t="shared" si="16"/>
        <v>2216171.8992</v>
      </c>
      <c r="R71" s="8"/>
      <c r="S71" s="12">
        <f t="shared" si="17"/>
        <v>-660566.0376601368</v>
      </c>
      <c r="T71" s="7"/>
      <c r="U71" s="10">
        <f t="shared" si="18"/>
        <v>0</v>
      </c>
      <c r="V71" s="10"/>
      <c r="W71" s="10"/>
      <c r="X71" s="10">
        <f t="shared" si="19"/>
        <v>1478570613.6</v>
      </c>
    </row>
    <row r="72" spans="1:24" ht="25.5">
      <c r="A72" s="15">
        <v>315</v>
      </c>
      <c r="B72" s="25" t="s">
        <v>17</v>
      </c>
      <c r="C72" s="12">
        <v>16807137</v>
      </c>
      <c r="D72" s="12"/>
      <c r="E72" s="9" t="s">
        <v>217</v>
      </c>
      <c r="F72" s="15"/>
      <c r="G72" s="15">
        <v>-4.76</v>
      </c>
      <c r="H72" s="12">
        <f t="shared" si="12"/>
        <v>-800019.7211999999</v>
      </c>
      <c r="I72" s="8"/>
      <c r="J72" s="12">
        <v>10405660</v>
      </c>
      <c r="K72" s="12"/>
      <c r="L72" s="12">
        <f t="shared" si="13"/>
        <v>7201496.7212000005</v>
      </c>
      <c r="M72" s="15">
        <v>23.6</v>
      </c>
      <c r="N72" s="12">
        <f t="shared" si="14"/>
        <v>305148.1661525424</v>
      </c>
      <c r="O72" s="17">
        <f t="shared" si="15"/>
        <v>1.8155868316688462</v>
      </c>
      <c r="P72" s="15">
        <v>2.93</v>
      </c>
      <c r="Q72" s="12">
        <f t="shared" si="16"/>
        <v>492449.11410000006</v>
      </c>
      <c r="R72" s="8"/>
      <c r="S72" s="12">
        <f t="shared" si="17"/>
        <v>-187300.94794745767</v>
      </c>
      <c r="T72" s="7"/>
      <c r="U72" s="10">
        <f t="shared" si="18"/>
        <v>0</v>
      </c>
      <c r="V72" s="10"/>
      <c r="W72" s="10"/>
      <c r="X72" s="10">
        <f t="shared" si="19"/>
        <v>396648433.20000005</v>
      </c>
    </row>
    <row r="73" spans="1:24" ht="25.5">
      <c r="A73" s="15">
        <v>316</v>
      </c>
      <c r="B73" s="25" t="s">
        <v>18</v>
      </c>
      <c r="C73" s="12">
        <v>4984660</v>
      </c>
      <c r="D73" s="12"/>
      <c r="E73" s="9" t="s">
        <v>217</v>
      </c>
      <c r="F73" s="15"/>
      <c r="G73" s="15">
        <v>-4.71</v>
      </c>
      <c r="H73" s="12">
        <f t="shared" si="12"/>
        <v>-234777.486</v>
      </c>
      <c r="I73" s="8"/>
      <c r="J73" s="12">
        <v>922277</v>
      </c>
      <c r="K73" s="12"/>
      <c r="L73" s="12">
        <f t="shared" si="13"/>
        <v>4297160.486</v>
      </c>
      <c r="M73" s="15">
        <v>20.33</v>
      </c>
      <c r="N73" s="12">
        <f t="shared" si="14"/>
        <v>211370.41249385144</v>
      </c>
      <c r="O73" s="17">
        <f t="shared" si="15"/>
        <v>4.240417851846494</v>
      </c>
      <c r="P73" s="15">
        <v>4.61</v>
      </c>
      <c r="Q73" s="12">
        <f t="shared" si="16"/>
        <v>229792.826</v>
      </c>
      <c r="R73" s="8"/>
      <c r="S73" s="12">
        <f t="shared" si="17"/>
        <v>-18422.413506148558</v>
      </c>
      <c r="T73" s="7"/>
      <c r="U73" s="10">
        <f t="shared" si="18"/>
        <v>0</v>
      </c>
      <c r="V73" s="10"/>
      <c r="W73" s="10"/>
      <c r="X73" s="10">
        <f t="shared" si="19"/>
        <v>101338137.8</v>
      </c>
    </row>
    <row r="74" spans="1:24" ht="25.5">
      <c r="A74" s="15"/>
      <c r="B74" s="9" t="s">
        <v>29</v>
      </c>
      <c r="C74" s="28">
        <f>SUM(C68:C73)</f>
        <v>419984935</v>
      </c>
      <c r="D74" s="12"/>
      <c r="E74" s="9"/>
      <c r="F74" s="15"/>
      <c r="G74" s="15">
        <f>(H74/C74)*100</f>
        <v>-5.325945867082113</v>
      </c>
      <c r="H74" s="28">
        <f>SUM(H68:H73)</f>
        <v>-22368170.288</v>
      </c>
      <c r="I74" s="8"/>
      <c r="J74" s="28">
        <f>SUM(J68:J73)</f>
        <v>219996291</v>
      </c>
      <c r="K74" s="12"/>
      <c r="L74" s="28">
        <f>SUM(L68:L73)</f>
        <v>222356814.28799993</v>
      </c>
      <c r="M74" s="15">
        <f>X74/C74</f>
        <v>22.672081685215687</v>
      </c>
      <c r="N74" s="28">
        <f>SUM(N68:N73)</f>
        <v>9820938.098417735</v>
      </c>
      <c r="O74" s="17">
        <f t="shared" si="15"/>
        <v>2.338402471130955</v>
      </c>
      <c r="P74" s="15">
        <f>(Q74/C74)*100</f>
        <v>3.526805366602019</v>
      </c>
      <c r="Q74" s="28">
        <f>SUM(Q68:Q73)</f>
        <v>14812051.2265</v>
      </c>
      <c r="R74" s="8"/>
      <c r="S74" s="28">
        <f>SUM(S68:S73)</f>
        <v>-4991113.128082266</v>
      </c>
      <c r="T74" s="7"/>
      <c r="U74" s="30">
        <f>SUM(U68:U73)</f>
        <v>0</v>
      </c>
      <c r="V74" s="16"/>
      <c r="W74" s="10"/>
      <c r="X74" s="30">
        <f>SUM(X68:X73)</f>
        <v>9521932752.880001</v>
      </c>
    </row>
    <row r="75" spans="1:24" ht="25.5">
      <c r="A75" s="15"/>
      <c r="B75" s="25"/>
      <c r="C75" s="28"/>
      <c r="D75" s="12"/>
      <c r="E75" s="9"/>
      <c r="F75" s="15"/>
      <c r="G75" s="15"/>
      <c r="H75" s="28"/>
      <c r="I75" s="8"/>
      <c r="J75" s="28"/>
      <c r="K75" s="12"/>
      <c r="L75" s="28"/>
      <c r="M75" s="15"/>
      <c r="N75" s="28"/>
      <c r="O75" s="17"/>
      <c r="P75" s="15"/>
      <c r="Q75" s="28"/>
      <c r="R75" s="8"/>
      <c r="S75" s="28"/>
      <c r="T75" s="7"/>
      <c r="U75" s="29"/>
      <c r="V75" s="10"/>
      <c r="W75" s="10"/>
      <c r="X75" s="29"/>
    </row>
    <row r="76" spans="1:24" ht="25.5">
      <c r="A76" s="15"/>
      <c r="B76" s="25" t="s">
        <v>30</v>
      </c>
      <c r="C76" s="12"/>
      <c r="D76" s="12"/>
      <c r="E76" s="9"/>
      <c r="F76" s="15"/>
      <c r="G76" s="15"/>
      <c r="H76" s="12"/>
      <c r="I76" s="8"/>
      <c r="J76" s="12"/>
      <c r="K76" s="12"/>
      <c r="L76" s="12"/>
      <c r="M76" s="15"/>
      <c r="N76" s="12"/>
      <c r="O76" s="17"/>
      <c r="P76" s="15"/>
      <c r="Q76" s="12"/>
      <c r="R76" s="8"/>
      <c r="S76" s="12"/>
      <c r="T76" s="7"/>
      <c r="U76" s="10"/>
      <c r="V76" s="10"/>
      <c r="W76" s="10"/>
      <c r="X76" s="10"/>
    </row>
    <row r="77" spans="1:24" ht="25.5">
      <c r="A77" s="15">
        <v>311</v>
      </c>
      <c r="B77" s="25" t="s">
        <v>14</v>
      </c>
      <c r="C77" s="12">
        <v>13877760</v>
      </c>
      <c r="D77" s="12"/>
      <c r="E77" s="9" t="s">
        <v>217</v>
      </c>
      <c r="F77" s="15"/>
      <c r="G77" s="15">
        <v>-8.61</v>
      </c>
      <c r="H77" s="12">
        <f>(G77/100)*C77</f>
        <v>-1194875.136</v>
      </c>
      <c r="I77" s="8"/>
      <c r="J77" s="12">
        <v>13890654</v>
      </c>
      <c r="K77" s="12"/>
      <c r="L77" s="12">
        <f>C77-H77-J77</f>
        <v>1181981.136</v>
      </c>
      <c r="M77" s="15">
        <v>10.9</v>
      </c>
      <c r="N77" s="12">
        <f>L77/M77</f>
        <v>108438.63633027521</v>
      </c>
      <c r="O77" s="17">
        <f aca="true" t="shared" si="20" ref="O77:O82">(N77/C77)*100</f>
        <v>0.7813842891812167</v>
      </c>
      <c r="P77" s="15">
        <v>6.59</v>
      </c>
      <c r="Q77" s="12">
        <f>(P77/100)*C77</f>
        <v>914544.384</v>
      </c>
      <c r="R77" s="8"/>
      <c r="S77" s="12">
        <f>N77-Q77</f>
        <v>-806105.7476697247</v>
      </c>
      <c r="T77" s="7"/>
      <c r="U77" s="10">
        <f>C77*F77</f>
        <v>0</v>
      </c>
      <c r="V77" s="10"/>
      <c r="W77" s="10"/>
      <c r="X77" s="10">
        <f>C77*M77</f>
        <v>151267584</v>
      </c>
    </row>
    <row r="78" spans="1:24" ht="25.5">
      <c r="A78" s="15">
        <v>312</v>
      </c>
      <c r="B78" s="25" t="s">
        <v>15</v>
      </c>
      <c r="C78" s="12">
        <v>35982433</v>
      </c>
      <c r="D78" s="12"/>
      <c r="E78" s="9" t="s">
        <v>217</v>
      </c>
      <c r="F78" s="15"/>
      <c r="G78" s="15">
        <v>-8.41</v>
      </c>
      <c r="H78" s="12">
        <f>(G78/100)*C78</f>
        <v>-3026122.6153</v>
      </c>
      <c r="I78" s="8"/>
      <c r="J78" s="12">
        <v>35698463</v>
      </c>
      <c r="K78" s="12"/>
      <c r="L78" s="12">
        <f>C78-H78-J78</f>
        <v>3310092.6152999997</v>
      </c>
      <c r="M78" s="15">
        <v>10.75</v>
      </c>
      <c r="N78" s="12">
        <f>L78/M78</f>
        <v>307915.5921209302</v>
      </c>
      <c r="O78" s="17">
        <f t="shared" si="20"/>
        <v>0.8557386659232582</v>
      </c>
      <c r="P78" s="15">
        <v>6.74</v>
      </c>
      <c r="Q78" s="12">
        <f>(P78/100)*C78</f>
        <v>2425215.9842</v>
      </c>
      <c r="R78" s="8"/>
      <c r="S78" s="12">
        <f>N78-Q78</f>
        <v>-2117300.3920790697</v>
      </c>
      <c r="T78" s="7"/>
      <c r="U78" s="10">
        <f>C78*F78</f>
        <v>0</v>
      </c>
      <c r="V78" s="10"/>
      <c r="W78" s="10"/>
      <c r="X78" s="10">
        <f>C78*M78</f>
        <v>386811154.75</v>
      </c>
    </row>
    <row r="79" spans="1:24" ht="25.5">
      <c r="A79" s="15">
        <v>314</v>
      </c>
      <c r="B79" s="25" t="s">
        <v>16</v>
      </c>
      <c r="C79" s="12">
        <v>14173972</v>
      </c>
      <c r="D79" s="12"/>
      <c r="E79" s="9" t="s">
        <v>217</v>
      </c>
      <c r="F79" s="15"/>
      <c r="G79" s="15">
        <v>-8.76</v>
      </c>
      <c r="H79" s="12">
        <f>(G79/100)*C79</f>
        <v>-1241639.9472</v>
      </c>
      <c r="I79" s="8"/>
      <c r="J79" s="12">
        <v>14574428</v>
      </c>
      <c r="K79" s="12"/>
      <c r="L79" s="12">
        <f>C79-H79-J79</f>
        <v>841183.9472000003</v>
      </c>
      <c r="M79" s="15">
        <v>10.6</v>
      </c>
      <c r="N79" s="12">
        <f>L79/M79</f>
        <v>79356.97615094343</v>
      </c>
      <c r="O79" s="17">
        <f t="shared" si="20"/>
        <v>0.5598781777679781</v>
      </c>
      <c r="P79" s="15">
        <v>6.15</v>
      </c>
      <c r="Q79" s="12">
        <f>(P79/100)*C79</f>
        <v>871699.278</v>
      </c>
      <c r="R79" s="8"/>
      <c r="S79" s="12">
        <f>N79-Q79</f>
        <v>-792342.3018490566</v>
      </c>
      <c r="T79" s="7"/>
      <c r="U79" s="10">
        <f>C79*F79</f>
        <v>0</v>
      </c>
      <c r="V79" s="10"/>
      <c r="W79" s="10"/>
      <c r="X79" s="10">
        <f>C79*M79</f>
        <v>150244103.2</v>
      </c>
    </row>
    <row r="80" spans="1:24" ht="25.5">
      <c r="A80" s="15">
        <v>315</v>
      </c>
      <c r="B80" s="25" t="s">
        <v>17</v>
      </c>
      <c r="C80" s="12">
        <v>5579284</v>
      </c>
      <c r="D80" s="12"/>
      <c r="E80" s="9" t="s">
        <v>217</v>
      </c>
      <c r="F80" s="15"/>
      <c r="G80" s="15">
        <v>-8.37</v>
      </c>
      <c r="H80" s="12">
        <f>(G80/100)*C80</f>
        <v>-466986.0708</v>
      </c>
      <c r="I80" s="8"/>
      <c r="J80" s="12">
        <v>5725824</v>
      </c>
      <c r="K80" s="12"/>
      <c r="L80" s="12">
        <f>C80-H80-J80</f>
        <v>320446.07079999987</v>
      </c>
      <c r="M80" s="15">
        <v>10.92</v>
      </c>
      <c r="N80" s="12">
        <f>L80/M80</f>
        <v>29344.878278388267</v>
      </c>
      <c r="O80" s="17">
        <f t="shared" si="20"/>
        <v>0.525961364906111</v>
      </c>
      <c r="P80" s="15">
        <v>6.3</v>
      </c>
      <c r="Q80" s="12">
        <f>(P80/100)*C80</f>
        <v>351494.892</v>
      </c>
      <c r="R80" s="8"/>
      <c r="S80" s="12">
        <f>N80-Q80</f>
        <v>-322150.0137216117</v>
      </c>
      <c r="T80" s="7"/>
      <c r="U80" s="10">
        <f>C80*F80</f>
        <v>0</v>
      </c>
      <c r="V80" s="10"/>
      <c r="W80" s="10"/>
      <c r="X80" s="10">
        <f>C80*M80</f>
        <v>60925781.28</v>
      </c>
    </row>
    <row r="81" spans="1:24" ht="25.5">
      <c r="A81" s="15">
        <v>316</v>
      </c>
      <c r="B81" s="25" t="s">
        <v>18</v>
      </c>
      <c r="C81" s="12">
        <v>761059</v>
      </c>
      <c r="D81" s="12"/>
      <c r="E81" s="9" t="s">
        <v>217</v>
      </c>
      <c r="F81" s="15"/>
      <c r="G81" s="15">
        <v>-7.97</v>
      </c>
      <c r="H81" s="12">
        <f>(G81/100)*C81</f>
        <v>-60656.402299999994</v>
      </c>
      <c r="I81" s="8"/>
      <c r="J81" s="12">
        <v>619103</v>
      </c>
      <c r="K81" s="12"/>
      <c r="L81" s="12">
        <f>C81-H81-J81</f>
        <v>202612.40229999996</v>
      </c>
      <c r="M81" s="15">
        <v>10.27</v>
      </c>
      <c r="N81" s="12">
        <f>L81/M81</f>
        <v>19728.56887049659</v>
      </c>
      <c r="O81" s="17">
        <f t="shared" si="20"/>
        <v>2.5922522262395673</v>
      </c>
      <c r="P81" s="15">
        <v>7.88</v>
      </c>
      <c r="Q81" s="12">
        <f>(P81/100)*C81</f>
        <v>59971.449199999995</v>
      </c>
      <c r="R81" s="8"/>
      <c r="S81" s="12">
        <f>N81-Q81</f>
        <v>-40242.8803295034</v>
      </c>
      <c r="T81" s="7"/>
      <c r="U81" s="10">
        <f>C81*F81</f>
        <v>0</v>
      </c>
      <c r="V81" s="10"/>
      <c r="W81" s="10"/>
      <c r="X81" s="10">
        <f>C81*M81</f>
        <v>7816075.93</v>
      </c>
    </row>
    <row r="82" spans="1:24" ht="25.5">
      <c r="A82" s="15"/>
      <c r="B82" s="9" t="s">
        <v>31</v>
      </c>
      <c r="C82" s="31">
        <f>SUM(C77:C81)</f>
        <v>70374508</v>
      </c>
      <c r="D82" s="12"/>
      <c r="E82" s="9"/>
      <c r="F82" s="15"/>
      <c r="G82" s="15">
        <f>(H82/C82)*100</f>
        <v>-8.512002913896037</v>
      </c>
      <c r="H82" s="31">
        <f>SUM(H77:H81)</f>
        <v>-5990280.1716</v>
      </c>
      <c r="I82" s="8"/>
      <c r="J82" s="31">
        <f>SUM(J77:J81)</f>
        <v>70508472</v>
      </c>
      <c r="K82" s="12"/>
      <c r="L82" s="31">
        <f>SUM(L77:L81)</f>
        <v>5856316.1716</v>
      </c>
      <c r="M82" s="15">
        <f>X82/C82</f>
        <v>10.757655302684318</v>
      </c>
      <c r="N82" s="31">
        <f>SUM(N77:N81)</f>
        <v>544784.6517510337</v>
      </c>
      <c r="O82" s="17">
        <f t="shared" si="20"/>
        <v>0.7741221462621575</v>
      </c>
      <c r="P82" s="15">
        <f>(Q82/C82)*100</f>
        <v>6.569034894567221</v>
      </c>
      <c r="Q82" s="28">
        <f>SUM(Q77:Q81)</f>
        <v>4622925.9874</v>
      </c>
      <c r="R82" s="8"/>
      <c r="S82" s="28">
        <f>SUM(S77:S81)</f>
        <v>-4078141.335648966</v>
      </c>
      <c r="T82" s="7"/>
      <c r="U82" s="30">
        <f>SUM(U77:U81)</f>
        <v>0</v>
      </c>
      <c r="V82" s="16"/>
      <c r="W82" s="10"/>
      <c r="X82" s="30">
        <f>SUM(X77:X81)</f>
        <v>757064699.16</v>
      </c>
    </row>
    <row r="83" spans="1:24" ht="25.5">
      <c r="A83" s="15"/>
      <c r="B83" s="25" t="s">
        <v>276</v>
      </c>
      <c r="C83" s="16"/>
      <c r="D83" s="16"/>
      <c r="E83" s="9"/>
      <c r="F83" s="15"/>
      <c r="G83" s="15"/>
      <c r="H83" s="16"/>
      <c r="I83" s="9"/>
      <c r="J83" s="16"/>
      <c r="K83" s="16"/>
      <c r="P83" s="15" t="s">
        <v>248</v>
      </c>
      <c r="Q83" s="16" t="s">
        <v>213</v>
      </c>
      <c r="R83" s="9"/>
      <c r="S83" s="16" t="s">
        <v>213</v>
      </c>
      <c r="T83" s="7"/>
      <c r="U83" s="10"/>
      <c r="V83" s="10"/>
      <c r="W83" s="10"/>
      <c r="X83" s="10"/>
    </row>
    <row r="84" spans="1:24" ht="25.5" hidden="1">
      <c r="A84" s="15"/>
      <c r="B84" s="9"/>
      <c r="C84" s="32"/>
      <c r="D84" s="12"/>
      <c r="E84" s="9"/>
      <c r="F84" s="15"/>
      <c r="G84" s="15"/>
      <c r="H84" s="32"/>
      <c r="I84" s="8"/>
      <c r="J84" s="32"/>
      <c r="K84" s="12"/>
      <c r="L84" s="32"/>
      <c r="M84" s="15"/>
      <c r="N84" s="3"/>
      <c r="O84" s="3"/>
      <c r="P84" s="15"/>
      <c r="Q84" s="28"/>
      <c r="R84" s="8"/>
      <c r="S84" s="28"/>
      <c r="T84" s="7"/>
      <c r="U84" s="30"/>
      <c r="V84" s="16"/>
      <c r="W84" s="10"/>
      <c r="X84" s="30"/>
    </row>
    <row r="85" spans="1:24" ht="25.5" hidden="1">
      <c r="A85" s="15"/>
      <c r="B85" s="9"/>
      <c r="C85" s="32"/>
      <c r="D85" s="12"/>
      <c r="E85" s="9"/>
      <c r="F85" s="15"/>
      <c r="G85" s="15"/>
      <c r="H85" s="32"/>
      <c r="I85" s="8"/>
      <c r="J85" s="32"/>
      <c r="K85" s="12"/>
      <c r="L85" s="32"/>
      <c r="M85" s="15"/>
      <c r="N85" s="32"/>
      <c r="O85" s="17"/>
      <c r="P85" s="15"/>
      <c r="Q85" s="28"/>
      <c r="R85" s="8"/>
      <c r="S85" s="28"/>
      <c r="T85" s="7"/>
      <c r="U85" s="30"/>
      <c r="V85" s="16"/>
      <c r="W85" s="10"/>
      <c r="X85" s="30"/>
    </row>
    <row r="86" spans="1:24" ht="25.5">
      <c r="A86" s="15">
        <v>311</v>
      </c>
      <c r="B86" s="25" t="s">
        <v>14</v>
      </c>
      <c r="C86" s="12">
        <v>5991642</v>
      </c>
      <c r="D86" s="12"/>
      <c r="E86" s="9" t="s">
        <v>217</v>
      </c>
      <c r="F86" s="15"/>
      <c r="G86" s="15">
        <v>-3.81</v>
      </c>
      <c r="H86" s="12">
        <f>(G86/100)*C86</f>
        <v>-228281.5602</v>
      </c>
      <c r="I86" s="8"/>
      <c r="J86" s="12">
        <v>3605752</v>
      </c>
      <c r="K86" s="12"/>
      <c r="L86" s="12">
        <f>C86-H86-J86</f>
        <v>2614171.5602</v>
      </c>
      <c r="M86" s="15">
        <v>23.46</v>
      </c>
      <c r="N86" s="12">
        <f>L86/M86</f>
        <v>111431.01279624894</v>
      </c>
      <c r="O86" s="17">
        <f aca="true" t="shared" si="21" ref="O86:O91">(N86/C86)*100</f>
        <v>1.8597742120815786</v>
      </c>
      <c r="P86" s="15">
        <v>2.4</v>
      </c>
      <c r="Q86" s="12">
        <f>(P86/100)*C86</f>
        <v>143799.408</v>
      </c>
      <c r="R86" s="8"/>
      <c r="S86" s="12">
        <f>N86-Q86</f>
        <v>-32368.39520375106</v>
      </c>
      <c r="T86" s="7"/>
      <c r="U86" s="10">
        <f>C86*F86</f>
        <v>0</v>
      </c>
      <c r="V86" s="10"/>
      <c r="W86" s="10"/>
      <c r="X86" s="10">
        <f>C86*M86</f>
        <v>140563921.32</v>
      </c>
    </row>
    <row r="87" spans="1:24" ht="25.5">
      <c r="A87" s="15">
        <v>312</v>
      </c>
      <c r="B87" s="25" t="s">
        <v>15</v>
      </c>
      <c r="C87" s="12">
        <v>51076299</v>
      </c>
      <c r="D87" s="12"/>
      <c r="E87" s="9" t="s">
        <v>217</v>
      </c>
      <c r="F87" s="15"/>
      <c r="G87" s="15">
        <v>-3.68</v>
      </c>
      <c r="H87" s="12">
        <f>(G87/100)*C87</f>
        <v>-1879607.8032</v>
      </c>
      <c r="I87" s="8"/>
      <c r="J87" s="12">
        <v>22378947</v>
      </c>
      <c r="K87" s="12"/>
      <c r="L87" s="12">
        <f>C87-H87-J87</f>
        <v>30576959.8032</v>
      </c>
      <c r="M87" s="15">
        <v>22.69</v>
      </c>
      <c r="N87" s="12">
        <f>L87/M87</f>
        <v>1347596.2892551783</v>
      </c>
      <c r="O87" s="17">
        <f t="shared" si="21"/>
        <v>2.638398465901334</v>
      </c>
      <c r="P87" s="15">
        <v>3.36</v>
      </c>
      <c r="Q87" s="12">
        <f>(P87/100)*C87</f>
        <v>1716163.6464</v>
      </c>
      <c r="R87" s="8"/>
      <c r="S87" s="12">
        <f>N87-Q87</f>
        <v>-368567.35714482167</v>
      </c>
      <c r="T87" s="7"/>
      <c r="U87" s="10">
        <f>C87*F87</f>
        <v>0</v>
      </c>
      <c r="V87" s="10"/>
      <c r="W87" s="10"/>
      <c r="X87" s="10">
        <f>C87*M87</f>
        <v>1158921224.3100002</v>
      </c>
    </row>
    <row r="88" spans="1:24" ht="25.5">
      <c r="A88" s="15">
        <v>314</v>
      </c>
      <c r="B88" s="25" t="s">
        <v>16</v>
      </c>
      <c r="C88" s="12">
        <v>6477476</v>
      </c>
      <c r="D88" s="12"/>
      <c r="E88" s="9" t="s">
        <v>217</v>
      </c>
      <c r="F88" s="15"/>
      <c r="G88" s="15">
        <v>-4.82</v>
      </c>
      <c r="H88" s="12">
        <f>(G88/100)*C88</f>
        <v>-312214.3432</v>
      </c>
      <c r="I88" s="8"/>
      <c r="J88" s="12">
        <v>3798370</v>
      </c>
      <c r="K88" s="12"/>
      <c r="L88" s="12">
        <f>C88-H88-J88</f>
        <v>2991320.3432</v>
      </c>
      <c r="M88" s="15">
        <v>21.95</v>
      </c>
      <c r="N88" s="12">
        <f>L88/M88</f>
        <v>136278.83112528475</v>
      </c>
      <c r="O88" s="17">
        <f t="shared" si="21"/>
        <v>2.103887858871029</v>
      </c>
      <c r="P88" s="15">
        <v>2.8</v>
      </c>
      <c r="Q88" s="12">
        <f>(P88/100)*C88</f>
        <v>181369.32799999998</v>
      </c>
      <c r="R88" s="8"/>
      <c r="S88" s="12">
        <f>N88-Q88</f>
        <v>-45090.49687471523</v>
      </c>
      <c r="T88" s="7"/>
      <c r="U88" s="10">
        <f>C88*F88</f>
        <v>0</v>
      </c>
      <c r="V88" s="10"/>
      <c r="W88" s="10"/>
      <c r="X88" s="10">
        <f>C88*M88</f>
        <v>142180598.2</v>
      </c>
    </row>
    <row r="89" spans="1:24" ht="25.5">
      <c r="A89" s="15">
        <v>315</v>
      </c>
      <c r="B89" s="25" t="s">
        <v>17</v>
      </c>
      <c r="C89" s="12">
        <v>2480826</v>
      </c>
      <c r="D89" s="12"/>
      <c r="E89" s="9" t="s">
        <v>217</v>
      </c>
      <c r="F89" s="15"/>
      <c r="G89" s="15">
        <v>-3.17</v>
      </c>
      <c r="H89" s="12">
        <f>(G89/100)*C89</f>
        <v>-78642.1842</v>
      </c>
      <c r="I89" s="8"/>
      <c r="J89" s="12">
        <v>1591175</v>
      </c>
      <c r="K89" s="12"/>
      <c r="L89" s="12">
        <f>C89-H89-J89</f>
        <v>968293.1842</v>
      </c>
      <c r="M89" s="15">
        <v>23.6</v>
      </c>
      <c r="N89" s="12">
        <f>L89/M89</f>
        <v>41029.37221186441</v>
      </c>
      <c r="O89" s="17">
        <f t="shared" si="21"/>
        <v>1.6538593279764244</v>
      </c>
      <c r="P89" s="15">
        <v>2.36</v>
      </c>
      <c r="Q89" s="12">
        <f>(P89/100)*C89</f>
        <v>58547.4936</v>
      </c>
      <c r="R89" s="8"/>
      <c r="S89" s="12">
        <f>N89-Q89</f>
        <v>-17518.121388135594</v>
      </c>
      <c r="T89" s="7"/>
      <c r="U89" s="10">
        <f>C89*F89</f>
        <v>0</v>
      </c>
      <c r="V89" s="10"/>
      <c r="W89" s="10"/>
      <c r="X89" s="10">
        <f>C89*M89</f>
        <v>58547493.6</v>
      </c>
    </row>
    <row r="90" spans="1:24" ht="25.5">
      <c r="A90" s="15">
        <v>316</v>
      </c>
      <c r="B90" s="25" t="s">
        <v>18</v>
      </c>
      <c r="C90" s="12">
        <v>1107141</v>
      </c>
      <c r="D90" s="12"/>
      <c r="E90" s="9" t="s">
        <v>217</v>
      </c>
      <c r="F90" s="15"/>
      <c r="G90" s="15">
        <v>-3.51</v>
      </c>
      <c r="H90" s="12">
        <f>(G90/100)*C90</f>
        <v>-38860.6491</v>
      </c>
      <c r="I90" s="8"/>
      <c r="J90" s="12">
        <v>612107</v>
      </c>
      <c r="K90" s="12"/>
      <c r="L90" s="12">
        <f>C90-H90-J90</f>
        <v>533894.6491</v>
      </c>
      <c r="M90" s="15">
        <v>20.33</v>
      </c>
      <c r="N90" s="12">
        <f>L90/M90</f>
        <v>26261.419040826368</v>
      </c>
      <c r="O90" s="17">
        <f t="shared" si="21"/>
        <v>2.372003118015354</v>
      </c>
      <c r="P90" s="15">
        <v>3.02</v>
      </c>
      <c r="Q90" s="12">
        <f>(P90/100)*C90</f>
        <v>33435.6582</v>
      </c>
      <c r="R90" s="8"/>
      <c r="S90" s="12">
        <f>N90-Q90</f>
        <v>-7174.2391591736305</v>
      </c>
      <c r="T90" s="7"/>
      <c r="U90" s="10">
        <f>C90*F90</f>
        <v>0</v>
      </c>
      <c r="V90" s="10"/>
      <c r="W90" s="10"/>
      <c r="X90" s="10">
        <f>C90*M90</f>
        <v>22508176.529999997</v>
      </c>
    </row>
    <row r="91" spans="1:24" ht="25.5">
      <c r="A91" s="15"/>
      <c r="B91" s="9" t="s">
        <v>32</v>
      </c>
      <c r="C91" s="28">
        <f>SUM(C86:C90)</f>
        <v>67133384</v>
      </c>
      <c r="D91" s="12"/>
      <c r="E91" s="9"/>
      <c r="F91" s="15"/>
      <c r="G91" s="15">
        <f>(H91/C91)*100</f>
        <v>-3.779947305948409</v>
      </c>
      <c r="H91" s="28">
        <f>SUM(H86:H90)</f>
        <v>-2537606.5399</v>
      </c>
      <c r="I91" s="8"/>
      <c r="J91" s="28">
        <f>SUM(J86:J90)</f>
        <v>31986351</v>
      </c>
      <c r="K91" s="12"/>
      <c r="L91" s="28">
        <f>SUM(L86:L90)</f>
        <v>37684639.5399</v>
      </c>
      <c r="M91" s="15">
        <f>X91/C91</f>
        <v>22.68202976271835</v>
      </c>
      <c r="N91" s="28">
        <f>SUM(N86:N90)</f>
        <v>1662596.924429403</v>
      </c>
      <c r="O91" s="17">
        <f t="shared" si="21"/>
        <v>2.4765576012515664</v>
      </c>
      <c r="P91" s="15">
        <f>(Q91/C91)*100</f>
        <v>3.177726798637173</v>
      </c>
      <c r="Q91" s="28">
        <f>SUM(Q86:Q90)</f>
        <v>2133315.5342</v>
      </c>
      <c r="R91" s="8"/>
      <c r="S91" s="28">
        <f>SUM(S86:S90)</f>
        <v>-470718.60977059713</v>
      </c>
      <c r="T91" s="7"/>
      <c r="U91" s="30">
        <f>SUM(U86:U90)</f>
        <v>0</v>
      </c>
      <c r="V91" s="16"/>
      <c r="W91" s="10"/>
      <c r="X91" s="30">
        <f>SUM(X86:X90)</f>
        <v>1522721413.96</v>
      </c>
    </row>
    <row r="92" spans="1:24" ht="25.5">
      <c r="A92" s="15"/>
      <c r="B92" s="9"/>
      <c r="C92" s="28"/>
      <c r="D92" s="12"/>
      <c r="E92" s="9"/>
      <c r="F92" s="15"/>
      <c r="G92" s="15"/>
      <c r="H92" s="28"/>
      <c r="I92" s="8"/>
      <c r="J92" s="28"/>
      <c r="K92" s="12"/>
      <c r="L92" s="28"/>
      <c r="M92" s="15"/>
      <c r="N92" s="28"/>
      <c r="O92" s="17"/>
      <c r="P92" s="15"/>
      <c r="Q92" s="28"/>
      <c r="R92" s="8"/>
      <c r="S92" s="28"/>
      <c r="T92" s="7"/>
      <c r="U92" s="29"/>
      <c r="V92" s="10"/>
      <c r="W92" s="10"/>
      <c r="X92" s="29"/>
    </row>
    <row r="93" spans="1:24" ht="25.5">
      <c r="A93" s="15"/>
      <c r="B93" s="25" t="s">
        <v>33</v>
      </c>
      <c r="C93" s="12"/>
      <c r="D93" s="12"/>
      <c r="E93" s="9"/>
      <c r="F93" s="15"/>
      <c r="G93" s="15"/>
      <c r="H93" s="12"/>
      <c r="I93" s="8"/>
      <c r="J93" s="12"/>
      <c r="K93" s="12"/>
      <c r="L93" s="12"/>
      <c r="M93" s="15"/>
      <c r="N93" s="12"/>
      <c r="O93" s="17"/>
      <c r="P93" s="15"/>
      <c r="Q93" s="12"/>
      <c r="R93" s="8"/>
      <c r="S93" s="12"/>
      <c r="T93" s="7"/>
      <c r="U93" s="10"/>
      <c r="V93" s="10"/>
      <c r="W93" s="10"/>
      <c r="X93" s="10"/>
    </row>
    <row r="94" spans="1:24" ht="25.5">
      <c r="A94" s="15">
        <v>310.2</v>
      </c>
      <c r="B94" s="25" t="s">
        <v>13</v>
      </c>
      <c r="C94" s="12">
        <v>246338</v>
      </c>
      <c r="D94" s="12"/>
      <c r="E94" s="9" t="s">
        <v>217</v>
      </c>
      <c r="F94" s="15"/>
      <c r="G94" s="15">
        <v>0</v>
      </c>
      <c r="H94" s="12">
        <f aca="true" t="shared" si="22" ref="H94:H99">(G94/100)*C94</f>
        <v>0</v>
      </c>
      <c r="I94" s="12"/>
      <c r="J94" s="12">
        <v>132252</v>
      </c>
      <c r="K94" s="12"/>
      <c r="L94" s="12">
        <f aca="true" t="shared" si="23" ref="L94:L99">C94-H94-J94</f>
        <v>114086</v>
      </c>
      <c r="M94" s="15">
        <v>39</v>
      </c>
      <c r="N94" s="12">
        <f aca="true" t="shared" si="24" ref="N94:N99">L94/M94</f>
        <v>2925.2820512820513</v>
      </c>
      <c r="O94" s="17">
        <f aca="true" t="shared" si="25" ref="O94:O100">(N94/C94)*100</f>
        <v>1.1875074293377599</v>
      </c>
      <c r="P94" s="15">
        <v>2.39</v>
      </c>
      <c r="Q94" s="12">
        <f aca="true" t="shared" si="26" ref="Q94:Q99">(P94/100)*C94</f>
        <v>5887.4782000000005</v>
      </c>
      <c r="R94" s="8"/>
      <c r="S94" s="12">
        <f aca="true" t="shared" si="27" ref="S94:S99">N94-Q94</f>
        <v>-2962.196148717949</v>
      </c>
      <c r="T94" s="7"/>
      <c r="U94" s="10">
        <f aca="true" t="shared" si="28" ref="U94:U99">C94*F94</f>
        <v>0</v>
      </c>
      <c r="V94" s="10"/>
      <c r="W94" s="10"/>
      <c r="X94" s="10">
        <f aca="true" t="shared" si="29" ref="X94:X99">C94*M94</f>
        <v>9607182</v>
      </c>
    </row>
    <row r="95" spans="1:24" ht="25.5">
      <c r="A95" s="15">
        <v>311</v>
      </c>
      <c r="B95" s="25" t="s">
        <v>14</v>
      </c>
      <c r="C95" s="12">
        <v>201765763</v>
      </c>
      <c r="D95" s="12"/>
      <c r="E95" s="9" t="s">
        <v>217</v>
      </c>
      <c r="F95" s="15"/>
      <c r="G95" s="15">
        <v>-4.44</v>
      </c>
      <c r="H95" s="12">
        <f t="shared" si="22"/>
        <v>-8958399.8772</v>
      </c>
      <c r="I95" s="8"/>
      <c r="J95" s="12">
        <v>108840913</v>
      </c>
      <c r="K95" s="12"/>
      <c r="L95" s="12">
        <f t="shared" si="23"/>
        <v>101883249.8772</v>
      </c>
      <c r="M95" s="15">
        <v>37.56</v>
      </c>
      <c r="N95" s="12">
        <f t="shared" si="24"/>
        <v>2712546.58884984</v>
      </c>
      <c r="O95" s="17">
        <f t="shared" si="25"/>
        <v>1.3444038019720126</v>
      </c>
      <c r="P95" s="15">
        <v>2.62</v>
      </c>
      <c r="Q95" s="12">
        <f t="shared" si="26"/>
        <v>5286262.9906</v>
      </c>
      <c r="R95" s="8"/>
      <c r="S95" s="12">
        <f t="shared" si="27"/>
        <v>-2573716.40175016</v>
      </c>
      <c r="T95" s="7"/>
      <c r="U95" s="10">
        <f t="shared" si="28"/>
        <v>0</v>
      </c>
      <c r="V95" s="10"/>
      <c r="W95" s="10"/>
      <c r="X95" s="10">
        <f t="shared" si="29"/>
        <v>7578322058.280001</v>
      </c>
    </row>
    <row r="96" spans="1:24" ht="25.5">
      <c r="A96" s="15">
        <v>312</v>
      </c>
      <c r="B96" s="25" t="s">
        <v>15</v>
      </c>
      <c r="C96" s="12">
        <v>514488895</v>
      </c>
      <c r="D96" s="12"/>
      <c r="E96" s="9" t="s">
        <v>217</v>
      </c>
      <c r="F96" s="15"/>
      <c r="G96" s="15">
        <v>-4.08</v>
      </c>
      <c r="H96" s="12">
        <f t="shared" si="22"/>
        <v>-20991146.916</v>
      </c>
      <c r="I96" s="8"/>
      <c r="J96" s="12">
        <v>249724780</v>
      </c>
      <c r="K96" s="12"/>
      <c r="L96" s="12">
        <f t="shared" si="23"/>
        <v>285755261.916</v>
      </c>
      <c r="M96" s="15">
        <v>35.3</v>
      </c>
      <c r="N96" s="12">
        <f t="shared" si="24"/>
        <v>8095049.912634562</v>
      </c>
      <c r="O96" s="17">
        <f t="shared" si="25"/>
        <v>1.573415867923556</v>
      </c>
      <c r="P96" s="15">
        <v>2.76</v>
      </c>
      <c r="Q96" s="12">
        <f t="shared" si="26"/>
        <v>14199893.502</v>
      </c>
      <c r="R96" s="8"/>
      <c r="S96" s="12">
        <f t="shared" si="27"/>
        <v>-6104843.589365439</v>
      </c>
      <c r="T96" s="7"/>
      <c r="U96" s="10">
        <f t="shared" si="28"/>
        <v>0</v>
      </c>
      <c r="V96" s="10"/>
      <c r="W96" s="10"/>
      <c r="X96" s="10">
        <f t="shared" si="29"/>
        <v>18161457993.5</v>
      </c>
    </row>
    <row r="97" spans="1:24" ht="25.5">
      <c r="A97" s="15">
        <v>314</v>
      </c>
      <c r="B97" s="25" t="s">
        <v>16</v>
      </c>
      <c r="C97" s="12">
        <v>147308254</v>
      </c>
      <c r="D97" s="12"/>
      <c r="E97" s="9" t="s">
        <v>217</v>
      </c>
      <c r="F97" s="15"/>
      <c r="G97" s="15">
        <v>-5.94</v>
      </c>
      <c r="H97" s="12">
        <f t="shared" si="22"/>
        <v>-8750110.2876</v>
      </c>
      <c r="I97" s="8"/>
      <c r="J97" s="12">
        <v>56473769</v>
      </c>
      <c r="K97" s="12"/>
      <c r="L97" s="12">
        <f t="shared" si="23"/>
        <v>99584595.28760001</v>
      </c>
      <c r="M97" s="15">
        <v>33.64</v>
      </c>
      <c r="N97" s="12">
        <f t="shared" si="24"/>
        <v>2960303.0703804996</v>
      </c>
      <c r="O97" s="17">
        <f t="shared" si="25"/>
        <v>2.009597554785015</v>
      </c>
      <c r="P97" s="15">
        <v>3.21</v>
      </c>
      <c r="Q97" s="12">
        <f t="shared" si="26"/>
        <v>4728594.953399999</v>
      </c>
      <c r="R97" s="8"/>
      <c r="S97" s="12">
        <f t="shared" si="27"/>
        <v>-1768291.8830194995</v>
      </c>
      <c r="T97" s="7"/>
      <c r="U97" s="10">
        <f t="shared" si="28"/>
        <v>0</v>
      </c>
      <c r="V97" s="10"/>
      <c r="W97" s="10"/>
      <c r="X97" s="10">
        <f t="shared" si="29"/>
        <v>4955449664.56</v>
      </c>
    </row>
    <row r="98" spans="1:24" ht="25.5">
      <c r="A98" s="15">
        <v>315</v>
      </c>
      <c r="B98" s="25" t="s">
        <v>17</v>
      </c>
      <c r="C98" s="12">
        <v>98414791</v>
      </c>
      <c r="D98" s="12"/>
      <c r="E98" s="9" t="s">
        <v>217</v>
      </c>
      <c r="F98" s="15"/>
      <c r="G98" s="15">
        <v>-3.28</v>
      </c>
      <c r="H98" s="12">
        <f t="shared" si="22"/>
        <v>-3228005.1447999994</v>
      </c>
      <c r="I98" s="8"/>
      <c r="J98" s="12">
        <v>52321888</v>
      </c>
      <c r="K98" s="12"/>
      <c r="L98" s="12">
        <f t="shared" si="23"/>
        <v>49320908.14479999</v>
      </c>
      <c r="M98" s="15">
        <v>37.92</v>
      </c>
      <c r="N98" s="12">
        <f t="shared" si="24"/>
        <v>1300656.8603586496</v>
      </c>
      <c r="O98" s="17">
        <f t="shared" si="25"/>
        <v>1.321607094972797</v>
      </c>
      <c r="P98" s="15">
        <v>2.58</v>
      </c>
      <c r="Q98" s="12">
        <f t="shared" si="26"/>
        <v>2539101.6078</v>
      </c>
      <c r="R98" s="8"/>
      <c r="S98" s="12">
        <f t="shared" si="27"/>
        <v>-1238444.7474413502</v>
      </c>
      <c r="T98" s="7"/>
      <c r="U98" s="10">
        <f t="shared" si="28"/>
        <v>0</v>
      </c>
      <c r="V98" s="10"/>
      <c r="W98" s="10"/>
      <c r="X98" s="10">
        <f t="shared" si="29"/>
        <v>3731888874.7200003</v>
      </c>
    </row>
    <row r="99" spans="1:24" ht="25.5">
      <c r="A99" s="15">
        <v>316</v>
      </c>
      <c r="B99" s="25" t="s">
        <v>18</v>
      </c>
      <c r="C99" s="12">
        <v>3933490</v>
      </c>
      <c r="D99" s="12"/>
      <c r="E99" s="9" t="s">
        <v>217</v>
      </c>
      <c r="F99" s="15"/>
      <c r="G99" s="15">
        <v>-3.78</v>
      </c>
      <c r="H99" s="12">
        <f t="shared" si="22"/>
        <v>-148685.922</v>
      </c>
      <c r="I99" s="8"/>
      <c r="J99" s="12">
        <v>1999160</v>
      </c>
      <c r="K99" s="12"/>
      <c r="L99" s="12">
        <f t="shared" si="23"/>
        <v>2083015.9219999998</v>
      </c>
      <c r="M99" s="15">
        <v>29.73</v>
      </c>
      <c r="N99" s="12">
        <f t="shared" si="24"/>
        <v>70064.44406323579</v>
      </c>
      <c r="O99" s="17">
        <f t="shared" si="25"/>
        <v>1.781228478100511</v>
      </c>
      <c r="P99" s="15">
        <v>2.86</v>
      </c>
      <c r="Q99" s="12">
        <f t="shared" si="26"/>
        <v>112497.814</v>
      </c>
      <c r="R99" s="8"/>
      <c r="S99" s="12">
        <f t="shared" si="27"/>
        <v>-42433.36993676421</v>
      </c>
      <c r="T99" s="7"/>
      <c r="U99" s="10">
        <f t="shared" si="28"/>
        <v>0</v>
      </c>
      <c r="V99" s="10"/>
      <c r="W99" s="10"/>
      <c r="X99" s="10">
        <f t="shared" si="29"/>
        <v>116942657.7</v>
      </c>
    </row>
    <row r="100" spans="1:24" ht="25.5">
      <c r="A100" s="15"/>
      <c r="B100" s="9" t="s">
        <v>34</v>
      </c>
      <c r="C100" s="28">
        <f>SUM(C94:C99)</f>
        <v>966157531</v>
      </c>
      <c r="D100" s="12"/>
      <c r="E100" s="9"/>
      <c r="F100" s="15"/>
      <c r="G100" s="15">
        <f>(H100/C100)*100</f>
        <v>-4.355019424632524</v>
      </c>
      <c r="H100" s="28">
        <f>SUM(H94:H99)</f>
        <v>-42076348.147599995</v>
      </c>
      <c r="I100" s="8"/>
      <c r="J100" s="28">
        <f>SUM(J94:J99)</f>
        <v>469492762</v>
      </c>
      <c r="K100" s="12"/>
      <c r="L100" s="28">
        <f>SUM(L94:L99)</f>
        <v>538741117.1476</v>
      </c>
      <c r="M100" s="15">
        <f>X100/C100</f>
        <v>35.76401085959138</v>
      </c>
      <c r="N100" s="28">
        <f>SUM(N94:N99)</f>
        <v>15141546.158338068</v>
      </c>
      <c r="O100" s="17">
        <f t="shared" si="25"/>
        <v>1.5671922717060587</v>
      </c>
      <c r="P100" s="15">
        <f>(Q100/C100)*100</f>
        <v>2.781351641298752</v>
      </c>
      <c r="Q100" s="28">
        <f>SUM(Q94:Q99)</f>
        <v>26872238.345999997</v>
      </c>
      <c r="R100" s="8"/>
      <c r="S100" s="28">
        <f>SUM(S94:S99)</f>
        <v>-11730692.187661929</v>
      </c>
      <c r="T100" s="7"/>
      <c r="U100" s="30">
        <f>SUM(U94:U99)</f>
        <v>0</v>
      </c>
      <c r="V100" s="16"/>
      <c r="W100" s="10"/>
      <c r="X100" s="30">
        <f>SUM(X94:X99)</f>
        <v>34553668430.759995</v>
      </c>
    </row>
    <row r="101" spans="1:24" ht="25.5">
      <c r="A101" s="15"/>
      <c r="B101" s="25"/>
      <c r="C101" s="28"/>
      <c r="D101" s="12"/>
      <c r="E101" s="9"/>
      <c r="F101" s="15"/>
      <c r="G101" s="15"/>
      <c r="H101" s="28"/>
      <c r="I101" s="8"/>
      <c r="J101" s="28"/>
      <c r="K101" s="12"/>
      <c r="L101" s="28"/>
      <c r="M101" s="15"/>
      <c r="N101" s="28"/>
      <c r="O101" s="17"/>
      <c r="P101" s="15"/>
      <c r="Q101" s="28"/>
      <c r="R101" s="8"/>
      <c r="S101" s="28"/>
      <c r="T101" s="7"/>
      <c r="U101" s="29"/>
      <c r="V101" s="10"/>
      <c r="W101" s="10"/>
      <c r="X101" s="29"/>
    </row>
    <row r="102" spans="1:24" ht="25.5">
      <c r="A102" s="15"/>
      <c r="B102" s="25" t="s">
        <v>35</v>
      </c>
      <c r="C102" s="12"/>
      <c r="D102" s="12"/>
      <c r="E102" s="9"/>
      <c r="F102" s="15"/>
      <c r="G102" s="15"/>
      <c r="H102" s="12"/>
      <c r="I102" s="8"/>
      <c r="J102" s="12"/>
      <c r="K102" s="12"/>
      <c r="L102" s="12"/>
      <c r="M102" s="15"/>
      <c r="N102" s="12"/>
      <c r="O102" s="17"/>
      <c r="P102" s="15"/>
      <c r="Q102" s="12"/>
      <c r="R102" s="8"/>
      <c r="S102" s="12"/>
      <c r="T102" s="7"/>
      <c r="U102" s="10"/>
      <c r="V102" s="10"/>
      <c r="W102" s="10"/>
      <c r="X102" s="10"/>
    </row>
    <row r="103" spans="1:24" ht="25.5">
      <c r="A103" s="15">
        <v>311</v>
      </c>
      <c r="B103" s="25" t="s">
        <v>14</v>
      </c>
      <c r="C103" s="12">
        <v>100385029</v>
      </c>
      <c r="D103" s="12"/>
      <c r="E103" s="9" t="s">
        <v>217</v>
      </c>
      <c r="F103" s="15"/>
      <c r="G103" s="15">
        <v>-4.9</v>
      </c>
      <c r="H103" s="12">
        <f>(G103/100)*C103</f>
        <v>-4918866.421</v>
      </c>
      <c r="I103" s="8"/>
      <c r="J103" s="12">
        <v>56344440</v>
      </c>
      <c r="K103" s="12"/>
      <c r="L103" s="12">
        <f>C103-H103-J103</f>
        <v>48959455.421000004</v>
      </c>
      <c r="M103" s="15">
        <v>31.97</v>
      </c>
      <c r="N103" s="12">
        <f>L103/M103</f>
        <v>1531418.6869252427</v>
      </c>
      <c r="O103" s="17">
        <f aca="true" t="shared" si="30" ref="O103:O108">(N103/C103)*100</f>
        <v>1.5255448966650622</v>
      </c>
      <c r="P103" s="15">
        <v>3.14</v>
      </c>
      <c r="Q103" s="12">
        <f>(P103/100)*C103</f>
        <v>3152089.9106000005</v>
      </c>
      <c r="R103" s="8"/>
      <c r="S103" s="12">
        <f>N103-Q103</f>
        <v>-1620671.2236747579</v>
      </c>
      <c r="T103" s="7"/>
      <c r="U103" s="10">
        <f>C103*F103</f>
        <v>0</v>
      </c>
      <c r="V103" s="10"/>
      <c r="W103" s="10"/>
      <c r="X103" s="10">
        <f>C103*M103</f>
        <v>3209309377.13</v>
      </c>
    </row>
    <row r="104" spans="1:24" ht="25.5">
      <c r="A104" s="15">
        <v>312</v>
      </c>
      <c r="B104" s="25" t="s">
        <v>15</v>
      </c>
      <c r="C104" s="12">
        <v>383517679</v>
      </c>
      <c r="D104" s="12"/>
      <c r="E104" s="9" t="s">
        <v>217</v>
      </c>
      <c r="F104" s="15"/>
      <c r="G104" s="15">
        <v>-4.54</v>
      </c>
      <c r="H104" s="12">
        <f>(G104/100)*C104</f>
        <v>-17411702.6266</v>
      </c>
      <c r="I104" s="8"/>
      <c r="J104" s="12">
        <v>132204891</v>
      </c>
      <c r="K104" s="12"/>
      <c r="L104" s="12">
        <f>C104-H104-J104</f>
        <v>268724490.6266</v>
      </c>
      <c r="M104" s="15">
        <v>30.51</v>
      </c>
      <c r="N104" s="12">
        <f>L104/M104</f>
        <v>8807751.249642741</v>
      </c>
      <c r="O104" s="17">
        <f t="shared" si="30"/>
        <v>2.296569814619352</v>
      </c>
      <c r="P104" s="15">
        <v>3.44</v>
      </c>
      <c r="Q104" s="12">
        <f>(P104/100)*C104</f>
        <v>13193008.1576</v>
      </c>
      <c r="R104" s="8"/>
      <c r="S104" s="12">
        <f>N104-Q104</f>
        <v>-4385256.90795726</v>
      </c>
      <c r="T104" s="7"/>
      <c r="U104" s="10">
        <f>C104*F104</f>
        <v>0</v>
      </c>
      <c r="V104" s="10"/>
      <c r="W104" s="10"/>
      <c r="X104" s="10">
        <f>C104*M104</f>
        <v>11701124386.29</v>
      </c>
    </row>
    <row r="105" spans="1:24" ht="25.5">
      <c r="A105" s="15">
        <v>314</v>
      </c>
      <c r="B105" s="25" t="s">
        <v>16</v>
      </c>
      <c r="C105" s="12">
        <v>95025076</v>
      </c>
      <c r="D105" s="12"/>
      <c r="E105" s="9" t="s">
        <v>217</v>
      </c>
      <c r="F105" s="15"/>
      <c r="G105" s="15">
        <v>-6.08</v>
      </c>
      <c r="H105" s="12">
        <f>(G105/100)*C105</f>
        <v>-5777524.6208</v>
      </c>
      <c r="I105" s="8"/>
      <c r="J105" s="12">
        <v>38270232</v>
      </c>
      <c r="K105" s="12"/>
      <c r="L105" s="12">
        <f>C105-H105-J105</f>
        <v>62532368.6208</v>
      </c>
      <c r="M105" s="15">
        <v>29.13</v>
      </c>
      <c r="N105" s="12">
        <f>L105/M105</f>
        <v>2146665.5894541712</v>
      </c>
      <c r="O105" s="17">
        <f t="shared" si="30"/>
        <v>2.2590516943697803</v>
      </c>
      <c r="P105" s="15">
        <v>3.83</v>
      </c>
      <c r="Q105" s="12">
        <f>(P105/100)*C105</f>
        <v>3639460.4108</v>
      </c>
      <c r="R105" s="8"/>
      <c r="S105" s="12">
        <f>N105-Q105</f>
        <v>-1492794.821345829</v>
      </c>
      <c r="T105" s="7"/>
      <c r="U105" s="10">
        <f>C105*F105</f>
        <v>0</v>
      </c>
      <c r="V105" s="10"/>
      <c r="W105" s="10"/>
      <c r="X105" s="10">
        <f>C105*M105</f>
        <v>2768080463.88</v>
      </c>
    </row>
    <row r="106" spans="1:24" ht="25.5">
      <c r="A106" s="15">
        <v>315</v>
      </c>
      <c r="B106" s="25" t="s">
        <v>17</v>
      </c>
      <c r="C106" s="12">
        <v>30826358</v>
      </c>
      <c r="D106" s="12"/>
      <c r="E106" s="9" t="s">
        <v>217</v>
      </c>
      <c r="F106" s="15"/>
      <c r="G106" s="15">
        <v>-3.93</v>
      </c>
      <c r="H106" s="12">
        <f>(G106/100)*C106</f>
        <v>-1211475.8694</v>
      </c>
      <c r="I106" s="8"/>
      <c r="J106" s="12">
        <v>16503930</v>
      </c>
      <c r="K106" s="12"/>
      <c r="L106" s="12">
        <f>C106-H106-J106</f>
        <v>15533903.869399998</v>
      </c>
      <c r="M106" s="15">
        <v>32.23</v>
      </c>
      <c r="N106" s="12">
        <f>L106/M106</f>
        <v>481970.3341421036</v>
      </c>
      <c r="O106" s="17">
        <f t="shared" si="30"/>
        <v>1.5635007357732742</v>
      </c>
      <c r="P106" s="15">
        <v>3.09</v>
      </c>
      <c r="Q106" s="12">
        <f>(P106/100)*C106</f>
        <v>952534.4622</v>
      </c>
      <c r="R106" s="8"/>
      <c r="S106" s="12">
        <f>N106-Q106</f>
        <v>-470564.12805789633</v>
      </c>
      <c r="T106" s="7"/>
      <c r="U106" s="10">
        <f>C106*F106</f>
        <v>0</v>
      </c>
      <c r="V106" s="10"/>
      <c r="W106" s="10"/>
      <c r="X106" s="10">
        <f>C106*M106</f>
        <v>993533518.3399999</v>
      </c>
    </row>
    <row r="107" spans="1:24" ht="25.5">
      <c r="A107" s="15">
        <v>316</v>
      </c>
      <c r="B107" s="25" t="s">
        <v>18</v>
      </c>
      <c r="C107" s="12">
        <v>2276528</v>
      </c>
      <c r="D107" s="12"/>
      <c r="E107" s="9" t="s">
        <v>217</v>
      </c>
      <c r="F107" s="15"/>
      <c r="G107" s="15">
        <v>-4.15</v>
      </c>
      <c r="H107" s="12">
        <f>(G107/100)*C107</f>
        <v>-94475.91200000001</v>
      </c>
      <c r="I107" s="8"/>
      <c r="J107" s="12">
        <v>1078570</v>
      </c>
      <c r="K107" s="12"/>
      <c r="L107" s="12">
        <f>C107-H107-J107</f>
        <v>1292433.912</v>
      </c>
      <c r="M107" s="15">
        <v>26.22</v>
      </c>
      <c r="N107" s="12">
        <f>L107/M107</f>
        <v>49291.911212814644</v>
      </c>
      <c r="O107" s="17">
        <f t="shared" si="30"/>
        <v>2.165223147390001</v>
      </c>
      <c r="P107" s="15">
        <v>3.84</v>
      </c>
      <c r="Q107" s="12">
        <f>(P107/100)*C107</f>
        <v>87418.6752</v>
      </c>
      <c r="R107" s="8"/>
      <c r="S107" s="12">
        <f>N107-Q107</f>
        <v>-38126.76398718535</v>
      </c>
      <c r="T107" s="7"/>
      <c r="U107" s="10">
        <f>C107*F107</f>
        <v>0</v>
      </c>
      <c r="V107" s="10"/>
      <c r="W107" s="10"/>
      <c r="X107" s="10">
        <f>C107*M107</f>
        <v>59690564.16</v>
      </c>
    </row>
    <row r="108" spans="1:24" ht="25.5">
      <c r="A108" s="15"/>
      <c r="B108" s="9" t="s">
        <v>36</v>
      </c>
      <c r="C108" s="28">
        <f>SUM(C103:C107)</f>
        <v>612030670</v>
      </c>
      <c r="D108" s="12"/>
      <c r="E108" s="9"/>
      <c r="F108" s="15"/>
      <c r="G108" s="15">
        <f>(H108/C108)*100</f>
        <v>-4.805975728275186</v>
      </c>
      <c r="H108" s="28">
        <f>SUM(H103:H107)</f>
        <v>-29414045.4498</v>
      </c>
      <c r="I108" s="8"/>
      <c r="J108" s="28">
        <f>SUM(J103:J107)</f>
        <v>244402063</v>
      </c>
      <c r="K108" s="12"/>
      <c r="L108" s="28">
        <f>SUM(L103:L107)</f>
        <v>397042652.4498001</v>
      </c>
      <c r="M108" s="15">
        <f>X108/C108</f>
        <v>30.60588174412894</v>
      </c>
      <c r="N108" s="28">
        <f>SUM(N103:N107)</f>
        <v>13017097.771377074</v>
      </c>
      <c r="O108" s="17">
        <f t="shared" si="30"/>
        <v>2.126870173250807</v>
      </c>
      <c r="P108" s="15">
        <f>(Q108/C108)*100</f>
        <v>3.4352055619042754</v>
      </c>
      <c r="Q108" s="28">
        <f>SUM(Q103:Q107)</f>
        <v>21024511.616400003</v>
      </c>
      <c r="R108" s="8"/>
      <c r="S108" s="28">
        <f>SUM(S103:S107)</f>
        <v>-8007413.845022927</v>
      </c>
      <c r="T108" s="7"/>
      <c r="U108" s="30">
        <f>SUM(U103:U107)</f>
        <v>0</v>
      </c>
      <c r="V108" s="16"/>
      <c r="W108" s="10"/>
      <c r="X108" s="30">
        <f>SUM(X103:X107)</f>
        <v>18731738309.800003</v>
      </c>
    </row>
    <row r="109" spans="1:24" ht="25.5">
      <c r="A109" s="15"/>
      <c r="B109" s="25"/>
      <c r="C109" s="28"/>
      <c r="D109" s="12"/>
      <c r="E109" s="9"/>
      <c r="F109" s="15"/>
      <c r="G109" s="15"/>
      <c r="H109" s="28"/>
      <c r="I109" s="8"/>
      <c r="J109" s="28"/>
      <c r="K109" s="12"/>
      <c r="L109" s="28"/>
      <c r="M109" s="15"/>
      <c r="N109" s="28"/>
      <c r="O109" s="17"/>
      <c r="P109" s="15"/>
      <c r="Q109" s="28"/>
      <c r="R109" s="8"/>
      <c r="S109" s="28"/>
      <c r="T109" s="7"/>
      <c r="U109" s="29"/>
      <c r="V109" s="10"/>
      <c r="W109" s="10"/>
      <c r="X109" s="29"/>
    </row>
    <row r="110" spans="1:24" ht="25.5">
      <c r="A110" s="15"/>
      <c r="B110" s="25" t="s">
        <v>37</v>
      </c>
      <c r="C110" s="12"/>
      <c r="D110" s="12"/>
      <c r="E110" s="9"/>
      <c r="F110" s="15"/>
      <c r="G110" s="15"/>
      <c r="H110" s="12"/>
      <c r="I110" s="8"/>
      <c r="J110" s="12"/>
      <c r="K110" s="12"/>
      <c r="L110" s="12"/>
      <c r="M110" s="15"/>
      <c r="N110" s="12"/>
      <c r="O110" s="17"/>
      <c r="P110" s="15"/>
      <c r="Q110" s="12"/>
      <c r="R110" s="8"/>
      <c r="S110" s="12"/>
      <c r="T110" s="7"/>
      <c r="U110" s="10"/>
      <c r="V110" s="10"/>
      <c r="W110" s="10"/>
      <c r="X110" s="10"/>
    </row>
    <row r="111" spans="1:24" ht="25.5">
      <c r="A111" s="15">
        <v>311</v>
      </c>
      <c r="B111" s="25" t="s">
        <v>14</v>
      </c>
      <c r="C111" s="12">
        <v>5733734</v>
      </c>
      <c r="D111" s="12"/>
      <c r="E111" s="9" t="s">
        <v>217</v>
      </c>
      <c r="F111" s="15"/>
      <c r="G111" s="15">
        <v>-0.76</v>
      </c>
      <c r="H111" s="12">
        <f>(G111/100)*C111</f>
        <v>-43576.3784</v>
      </c>
      <c r="I111" s="8"/>
      <c r="J111" s="12">
        <v>2856370</v>
      </c>
      <c r="K111" s="12"/>
      <c r="L111" s="12">
        <f>C111-H111-J111</f>
        <v>2920940.3784</v>
      </c>
      <c r="M111" s="15">
        <v>9.92</v>
      </c>
      <c r="N111" s="12">
        <f>L111/M111</f>
        <v>294449.6349193548</v>
      </c>
      <c r="O111" s="17">
        <f>(N111/C111)*100</f>
        <v>5.13539056606663</v>
      </c>
      <c r="P111" s="15">
        <v>5.78</v>
      </c>
      <c r="Q111" s="12">
        <f>(P111/100)*C111</f>
        <v>331409.8252</v>
      </c>
      <c r="R111" s="8"/>
      <c r="S111" s="12">
        <f>N111-Q111</f>
        <v>-36960.19028064521</v>
      </c>
      <c r="T111" s="7"/>
      <c r="U111" s="10">
        <f>C111*F111</f>
        <v>0</v>
      </c>
      <c r="V111" s="10"/>
      <c r="W111" s="10"/>
      <c r="X111" s="10">
        <f>C111*M111</f>
        <v>56878641.28</v>
      </c>
    </row>
    <row r="112" spans="1:24" ht="25.5">
      <c r="A112" s="15">
        <v>312</v>
      </c>
      <c r="B112" s="25" t="s">
        <v>15</v>
      </c>
      <c r="C112" s="12">
        <v>5798092</v>
      </c>
      <c r="D112" s="12"/>
      <c r="E112" s="9" t="s">
        <v>217</v>
      </c>
      <c r="F112" s="15"/>
      <c r="G112" s="15">
        <v>-0.75</v>
      </c>
      <c r="H112" s="12">
        <f>(G112/100)*C112</f>
        <v>-43485.689999999995</v>
      </c>
      <c r="I112" s="8"/>
      <c r="J112" s="12">
        <v>2887994</v>
      </c>
      <c r="K112" s="12"/>
      <c r="L112" s="12">
        <f>C112-H112-J112</f>
        <v>2953583.6900000004</v>
      </c>
      <c r="M112" s="15">
        <v>9.8</v>
      </c>
      <c r="N112" s="12">
        <f>L112/M112</f>
        <v>301386.09081632656</v>
      </c>
      <c r="O112" s="17">
        <f>(N112/C112)*100</f>
        <v>5.198021880582898</v>
      </c>
      <c r="P112" s="15">
        <v>5.82</v>
      </c>
      <c r="Q112" s="12">
        <f>(P112/100)*C112</f>
        <v>337448.9544</v>
      </c>
      <c r="R112" s="8"/>
      <c r="S112" s="12">
        <f>N112-Q112</f>
        <v>-36062.86358367343</v>
      </c>
      <c r="T112" s="7"/>
      <c r="U112" s="10">
        <f>C112*F112</f>
        <v>0</v>
      </c>
      <c r="V112" s="10"/>
      <c r="W112" s="10"/>
      <c r="X112" s="10">
        <f>C112*M112</f>
        <v>56821301.6</v>
      </c>
    </row>
    <row r="113" spans="1:24" ht="25.5">
      <c r="A113" s="15">
        <v>314</v>
      </c>
      <c r="B113" s="25" t="s">
        <v>16</v>
      </c>
      <c r="C113" s="12">
        <v>18601252</v>
      </c>
      <c r="D113" s="12"/>
      <c r="E113" s="9" t="s">
        <v>217</v>
      </c>
      <c r="F113" s="15"/>
      <c r="G113" s="15">
        <v>-1.21</v>
      </c>
      <c r="H113" s="12">
        <f>(G113/100)*C113</f>
        <v>-225075.14919999999</v>
      </c>
      <c r="I113" s="8"/>
      <c r="J113" s="12">
        <v>9333978</v>
      </c>
      <c r="K113" s="12"/>
      <c r="L113" s="12">
        <f>C113-H113-J113</f>
        <v>9492349.1492</v>
      </c>
      <c r="M113" s="15">
        <v>9.68</v>
      </c>
      <c r="N113" s="12">
        <f>L113/M113</f>
        <v>980614.5815289257</v>
      </c>
      <c r="O113" s="17">
        <f>(N113/C113)*100</f>
        <v>5.271766553826192</v>
      </c>
      <c r="P113" s="15">
        <v>5.96</v>
      </c>
      <c r="Q113" s="12">
        <f>(P113/100)*C113</f>
        <v>1108634.6192</v>
      </c>
      <c r="R113" s="8"/>
      <c r="S113" s="12">
        <f>N113-Q113</f>
        <v>-128020.03767107439</v>
      </c>
      <c r="T113" s="7"/>
      <c r="U113" s="10">
        <f>C113*F113</f>
        <v>0</v>
      </c>
      <c r="V113" s="10"/>
      <c r="W113" s="10"/>
      <c r="X113" s="10">
        <f>C113*M113</f>
        <v>180060119.35999998</v>
      </c>
    </row>
    <row r="114" spans="1:24" ht="25.5">
      <c r="A114" s="15">
        <v>315</v>
      </c>
      <c r="B114" s="25" t="s">
        <v>17</v>
      </c>
      <c r="C114" s="12">
        <v>4302276</v>
      </c>
      <c r="D114" s="12"/>
      <c r="E114" s="9" t="s">
        <v>217</v>
      </c>
      <c r="F114" s="15"/>
      <c r="G114" s="15">
        <v>-0.52</v>
      </c>
      <c r="H114" s="12">
        <f>(G114/100)*C114</f>
        <v>-22371.835199999998</v>
      </c>
      <c r="I114" s="8"/>
      <c r="J114" s="12">
        <v>2117716</v>
      </c>
      <c r="K114" s="12"/>
      <c r="L114" s="12">
        <f>C114-H114-J114</f>
        <v>2206931.8351999996</v>
      </c>
      <c r="M114" s="15">
        <v>9.94</v>
      </c>
      <c r="N114" s="12">
        <f>L114/M114</f>
        <v>222025.33553319916</v>
      </c>
      <c r="O114" s="17">
        <f>(N114/C114)*100</f>
        <v>5.160648352946189</v>
      </c>
      <c r="P114" s="15">
        <v>5.72</v>
      </c>
      <c r="Q114" s="12">
        <f>(P114/100)*C114</f>
        <v>246090.18720000001</v>
      </c>
      <c r="R114" s="8"/>
      <c r="S114" s="12">
        <f>N114-Q114</f>
        <v>-24064.851666800852</v>
      </c>
      <c r="T114" s="7"/>
      <c r="U114" s="10">
        <f>C114*F114</f>
        <v>0</v>
      </c>
      <c r="V114" s="10"/>
      <c r="W114" s="10"/>
      <c r="X114" s="10">
        <f>C114*M114</f>
        <v>42764623.44</v>
      </c>
    </row>
    <row r="115" spans="1:24" ht="25.5">
      <c r="A115" s="15"/>
      <c r="B115" s="9" t="s">
        <v>38</v>
      </c>
      <c r="C115" s="28">
        <f>SUM(C111:C114)</f>
        <v>34435354</v>
      </c>
      <c r="D115" s="12"/>
      <c r="E115" s="9"/>
      <c r="F115" s="15"/>
      <c r="G115" s="15">
        <f>(H115/C115)*100</f>
        <v>-0.9714116857924562</v>
      </c>
      <c r="H115" s="28">
        <f>SUM(H111:H114)</f>
        <v>-334509.05279999995</v>
      </c>
      <c r="I115" s="8"/>
      <c r="J115" s="28">
        <f>SUM(J111:J114)</f>
        <v>17196058</v>
      </c>
      <c r="K115" s="12"/>
      <c r="L115" s="28">
        <f>SUM(L111:L114)</f>
        <v>17573805.0528</v>
      </c>
      <c r="M115" s="15">
        <f>X115/C115</f>
        <v>9.772650679879755</v>
      </c>
      <c r="N115" s="28">
        <f>SUM(N111:N114)</f>
        <v>1798475.642797806</v>
      </c>
      <c r="O115" s="17">
        <f>(N115/C115)*100</f>
        <v>5.222759268854347</v>
      </c>
      <c r="P115" s="15">
        <f>(Q115/C115)*100</f>
        <v>5.876470983861528</v>
      </c>
      <c r="Q115" s="28">
        <f>SUM(Q111:Q114)</f>
        <v>2023583.5860000001</v>
      </c>
      <c r="R115" s="8"/>
      <c r="S115" s="28">
        <f>SUM(S111:S114)</f>
        <v>-225107.94320219388</v>
      </c>
      <c r="T115" s="7"/>
      <c r="U115" s="30">
        <f>SUM(U111:U114)</f>
        <v>0</v>
      </c>
      <c r="V115" s="16"/>
      <c r="W115" s="10"/>
      <c r="X115" s="30">
        <f>SUM(X111:X114)</f>
        <v>336524685.68</v>
      </c>
    </row>
    <row r="116" spans="1:24" s="54" customFormat="1" ht="25.5">
      <c r="A116" s="33"/>
      <c r="B116" s="53"/>
      <c r="C116" s="32"/>
      <c r="D116" s="32"/>
      <c r="E116" s="38"/>
      <c r="F116" s="33"/>
      <c r="G116" s="33"/>
      <c r="H116" s="32"/>
      <c r="I116" s="34"/>
      <c r="J116" s="32"/>
      <c r="K116" s="32"/>
      <c r="L116" s="32"/>
      <c r="M116" s="33"/>
      <c r="N116" s="32"/>
      <c r="O116" s="39" t="s">
        <v>277</v>
      </c>
      <c r="P116" s="33"/>
      <c r="Q116" s="32"/>
      <c r="R116" s="34"/>
      <c r="S116" s="32"/>
      <c r="T116" s="36"/>
      <c r="U116" s="37"/>
      <c r="V116" s="37"/>
      <c r="W116" s="37"/>
      <c r="X116" s="37"/>
    </row>
    <row r="117" spans="1:24" ht="25.5">
      <c r="A117" s="15"/>
      <c r="B117" s="25"/>
      <c r="C117" s="32"/>
      <c r="D117" s="32"/>
      <c r="E117" s="38"/>
      <c r="F117" s="33"/>
      <c r="G117" s="33"/>
      <c r="H117" s="32"/>
      <c r="I117" s="34"/>
      <c r="J117" s="32"/>
      <c r="K117" s="32"/>
      <c r="L117" s="32"/>
      <c r="M117" s="33"/>
      <c r="N117" s="32"/>
      <c r="O117" s="3" t="s">
        <v>287</v>
      </c>
      <c r="P117" s="15"/>
      <c r="Q117" s="32"/>
      <c r="R117" s="8"/>
      <c r="S117" s="32"/>
      <c r="T117" s="7"/>
      <c r="U117" s="37"/>
      <c r="V117" s="10"/>
      <c r="W117" s="10"/>
      <c r="X117" s="37"/>
    </row>
    <row r="118" spans="1:24" ht="25.5">
      <c r="A118" s="15"/>
      <c r="B118" s="25"/>
      <c r="C118" s="32"/>
      <c r="D118" s="32"/>
      <c r="E118" s="38"/>
      <c r="F118" s="33"/>
      <c r="G118" s="33"/>
      <c r="H118" s="32"/>
      <c r="I118" s="34"/>
      <c r="J118" s="32"/>
      <c r="K118" s="32"/>
      <c r="L118" s="32"/>
      <c r="M118" s="33"/>
      <c r="N118" s="32"/>
      <c r="O118" s="3"/>
      <c r="P118" s="15"/>
      <c r="Q118" s="28"/>
      <c r="R118" s="8"/>
      <c r="S118" s="28"/>
      <c r="T118" s="7"/>
      <c r="U118" s="29"/>
      <c r="V118" s="10"/>
      <c r="W118" s="10"/>
      <c r="X118" s="29"/>
    </row>
    <row r="119" spans="1:24" ht="25.5">
      <c r="A119" s="15"/>
      <c r="B119" s="25"/>
      <c r="C119" s="32"/>
      <c r="D119" s="32"/>
      <c r="E119" s="38"/>
      <c r="F119" s="33"/>
      <c r="G119" s="33"/>
      <c r="H119" s="32"/>
      <c r="I119" s="34"/>
      <c r="J119" s="32"/>
      <c r="K119" s="32"/>
      <c r="L119" s="32"/>
      <c r="M119" s="33"/>
      <c r="N119" s="32"/>
      <c r="O119" s="3"/>
      <c r="P119" s="15"/>
      <c r="Q119" s="28"/>
      <c r="R119" s="8"/>
      <c r="S119" s="28"/>
      <c r="T119" s="7"/>
      <c r="U119" s="29"/>
      <c r="V119" s="10"/>
      <c r="W119" s="10"/>
      <c r="X119" s="29"/>
    </row>
    <row r="120" spans="1:24" ht="25.5">
      <c r="A120" s="15"/>
      <c r="B120" s="25"/>
      <c r="C120" s="32"/>
      <c r="D120" s="32"/>
      <c r="E120" s="38"/>
      <c r="F120" s="33"/>
      <c r="G120" s="33"/>
      <c r="H120" s="32"/>
      <c r="I120" s="34"/>
      <c r="J120" s="32"/>
      <c r="K120" s="32"/>
      <c r="L120" s="32"/>
      <c r="M120" s="33"/>
      <c r="N120" s="32"/>
      <c r="O120" s="3"/>
      <c r="P120" s="15"/>
      <c r="Q120" s="28"/>
      <c r="R120" s="8"/>
      <c r="S120" s="28"/>
      <c r="T120" s="7"/>
      <c r="U120" s="29"/>
      <c r="V120" s="10"/>
      <c r="W120" s="10"/>
      <c r="X120" s="29"/>
    </row>
    <row r="121" spans="1:24" ht="25.5">
      <c r="A121" s="15" t="s">
        <v>0</v>
      </c>
      <c r="B121" s="9" t="s">
        <v>10</v>
      </c>
      <c r="C121" s="9" t="s">
        <v>210</v>
      </c>
      <c r="D121" s="9"/>
      <c r="E121" s="9" t="s">
        <v>214</v>
      </c>
      <c r="F121" s="15" t="s">
        <v>242</v>
      </c>
      <c r="G121" s="15" t="s">
        <v>246</v>
      </c>
      <c r="H121" s="16" t="s">
        <v>249</v>
      </c>
      <c r="I121" s="9"/>
      <c r="J121" s="16" t="s">
        <v>252</v>
      </c>
      <c r="K121" s="16"/>
      <c r="L121" s="16" t="s">
        <v>254</v>
      </c>
      <c r="M121" s="15" t="s">
        <v>257</v>
      </c>
      <c r="N121" s="16" t="s">
        <v>259</v>
      </c>
      <c r="O121" s="17" t="s">
        <v>263</v>
      </c>
      <c r="P121" s="15" t="s">
        <v>266</v>
      </c>
      <c r="Q121" s="16" t="s">
        <v>268</v>
      </c>
      <c r="R121" s="9"/>
      <c r="S121" s="16" t="s">
        <v>269</v>
      </c>
      <c r="T121" s="9"/>
      <c r="U121" s="16"/>
      <c r="V121" s="16"/>
      <c r="W121" s="16"/>
      <c r="X121" s="16"/>
    </row>
    <row r="122" spans="1:24" ht="25.5">
      <c r="A122" s="15" t="s">
        <v>1</v>
      </c>
      <c r="B122" s="9"/>
      <c r="C122" s="9" t="s">
        <v>211</v>
      </c>
      <c r="D122" s="9"/>
      <c r="E122" s="9" t="s">
        <v>215</v>
      </c>
      <c r="F122" s="15" t="s">
        <v>243</v>
      </c>
      <c r="G122" s="15"/>
      <c r="H122" s="16" t="s">
        <v>250</v>
      </c>
      <c r="I122" s="8"/>
      <c r="J122" s="16" t="s">
        <v>211</v>
      </c>
      <c r="K122" s="16"/>
      <c r="L122" s="16" t="s">
        <v>255</v>
      </c>
      <c r="M122" s="15" t="s">
        <v>258</v>
      </c>
      <c r="N122" s="16" t="s">
        <v>260</v>
      </c>
      <c r="O122" s="17" t="s">
        <v>264</v>
      </c>
      <c r="P122" s="15" t="s">
        <v>267</v>
      </c>
      <c r="Q122" s="16" t="s">
        <v>260</v>
      </c>
      <c r="R122" s="9"/>
      <c r="S122" s="16" t="s">
        <v>270</v>
      </c>
      <c r="T122" s="7"/>
      <c r="U122" s="16" t="s">
        <v>272</v>
      </c>
      <c r="V122" s="16"/>
      <c r="W122" s="10"/>
      <c r="X122" s="16" t="s">
        <v>274</v>
      </c>
    </row>
    <row r="123" spans="1:25" ht="25.5">
      <c r="A123" s="18" t="s">
        <v>2</v>
      </c>
      <c r="B123" s="19" t="s">
        <v>11</v>
      </c>
      <c r="C123" s="19" t="s">
        <v>212</v>
      </c>
      <c r="D123" s="19"/>
      <c r="E123" s="19" t="s">
        <v>216</v>
      </c>
      <c r="F123" s="18" t="s">
        <v>278</v>
      </c>
      <c r="G123" s="18" t="s">
        <v>247</v>
      </c>
      <c r="H123" s="20" t="s">
        <v>251</v>
      </c>
      <c r="I123" s="19"/>
      <c r="J123" s="20" t="s">
        <v>253</v>
      </c>
      <c r="K123" s="20"/>
      <c r="L123" s="20" t="s">
        <v>256</v>
      </c>
      <c r="M123" s="18" t="s">
        <v>244</v>
      </c>
      <c r="N123" s="20" t="s">
        <v>251</v>
      </c>
      <c r="O123" s="21" t="s">
        <v>265</v>
      </c>
      <c r="P123" s="18" t="s">
        <v>265</v>
      </c>
      <c r="Q123" s="20" t="s">
        <v>251</v>
      </c>
      <c r="R123" s="19"/>
      <c r="S123" s="20" t="s">
        <v>271</v>
      </c>
      <c r="T123" s="22"/>
      <c r="U123" s="20" t="s">
        <v>273</v>
      </c>
      <c r="V123" s="20"/>
      <c r="W123" s="23"/>
      <c r="X123" s="20" t="s">
        <v>273</v>
      </c>
      <c r="Y123" s="24"/>
    </row>
    <row r="124" spans="12:15" ht="25.5">
      <c r="L124" s="16" t="s">
        <v>213</v>
      </c>
      <c r="M124" s="15" t="s">
        <v>245</v>
      </c>
      <c r="N124" s="16" t="s">
        <v>213</v>
      </c>
      <c r="O124" s="17" t="s">
        <v>248</v>
      </c>
    </row>
    <row r="125" spans="1:24" ht="25.5">
      <c r="A125" s="15"/>
      <c r="B125" s="25"/>
      <c r="C125" s="28"/>
      <c r="D125" s="12"/>
      <c r="E125" s="9"/>
      <c r="F125" s="15"/>
      <c r="G125" s="15"/>
      <c r="H125" s="28"/>
      <c r="I125" s="8"/>
      <c r="J125" s="28"/>
      <c r="K125" s="12"/>
      <c r="L125" s="28"/>
      <c r="M125" s="15"/>
      <c r="N125" s="28"/>
      <c r="O125" s="17"/>
      <c r="P125" s="15"/>
      <c r="Q125" s="28"/>
      <c r="R125" s="8"/>
      <c r="S125" s="28"/>
      <c r="T125" s="7"/>
      <c r="U125" s="29"/>
      <c r="V125" s="10"/>
      <c r="W125" s="10"/>
      <c r="X125" s="29"/>
    </row>
    <row r="126" spans="1:24" ht="25.5">
      <c r="A126" s="15">
        <v>311</v>
      </c>
      <c r="B126" s="25" t="s">
        <v>14</v>
      </c>
      <c r="C126" s="12">
        <v>133223694</v>
      </c>
      <c r="D126" s="12"/>
      <c r="E126" s="9" t="s">
        <v>217</v>
      </c>
      <c r="F126" s="15"/>
      <c r="G126" s="15">
        <v>-5.21</v>
      </c>
      <c r="H126" s="12">
        <f>(G126/100)*C126</f>
        <v>-6940954.4574</v>
      </c>
      <c r="I126" s="8"/>
      <c r="J126" s="12">
        <v>80879275</v>
      </c>
      <c r="K126" s="12"/>
      <c r="L126" s="12">
        <f>C126-H126-J126</f>
        <v>59285373.457399994</v>
      </c>
      <c r="M126" s="15">
        <v>32.91</v>
      </c>
      <c r="N126" s="12">
        <f>L126/M126</f>
        <v>1801439.4851838348</v>
      </c>
      <c r="O126" s="17">
        <f aca="true" t="shared" si="31" ref="O126:O131">(N126/C126)*100</f>
        <v>1.3521915142090526</v>
      </c>
      <c r="P126" s="15">
        <v>3.03</v>
      </c>
      <c r="Q126" s="12">
        <f>(P126/100)*C126</f>
        <v>4036677.9281999995</v>
      </c>
      <c r="R126" s="8"/>
      <c r="S126" s="12">
        <f>N126-Q126</f>
        <v>-2235238.443016165</v>
      </c>
      <c r="T126" s="7"/>
      <c r="U126" s="10">
        <f>C126*F126</f>
        <v>0</v>
      </c>
      <c r="V126" s="10"/>
      <c r="W126" s="10"/>
      <c r="X126" s="10">
        <f>C126*M126</f>
        <v>4384391769.54</v>
      </c>
    </row>
    <row r="127" spans="1:24" ht="25.5">
      <c r="A127" s="15">
        <v>312</v>
      </c>
      <c r="B127" s="25" t="s">
        <v>15</v>
      </c>
      <c r="C127" s="12">
        <v>563605760</v>
      </c>
      <c r="D127" s="12"/>
      <c r="E127" s="9" t="s">
        <v>217</v>
      </c>
      <c r="F127" s="15"/>
      <c r="G127" s="15">
        <v>-4.81</v>
      </c>
      <c r="H127" s="12">
        <f>(G127/100)*C127</f>
        <v>-27109437.055999998</v>
      </c>
      <c r="I127" s="8"/>
      <c r="J127" s="12">
        <v>285062675</v>
      </c>
      <c r="K127" s="12"/>
      <c r="L127" s="12">
        <f>C127-H127-J127</f>
        <v>305652522.056</v>
      </c>
      <c r="M127" s="15">
        <v>31.36</v>
      </c>
      <c r="N127" s="12">
        <f>L127/M127</f>
        <v>9746572.769642858</v>
      </c>
      <c r="O127" s="17">
        <f t="shared" si="31"/>
        <v>1.729324549423139</v>
      </c>
      <c r="P127" s="15">
        <v>3.27</v>
      </c>
      <c r="Q127" s="12">
        <f>(P127/100)*C127</f>
        <v>18429908.351999998</v>
      </c>
      <c r="R127" s="8"/>
      <c r="S127" s="12">
        <f>N127-Q127</f>
        <v>-8683335.58235714</v>
      </c>
      <c r="T127" s="7"/>
      <c r="U127" s="10">
        <f>C127*F127</f>
        <v>0</v>
      </c>
      <c r="V127" s="10"/>
      <c r="W127" s="10"/>
      <c r="X127" s="10">
        <f>C127*M127</f>
        <v>17674676633.6</v>
      </c>
    </row>
    <row r="128" spans="1:24" ht="25.5">
      <c r="A128" s="15">
        <v>314</v>
      </c>
      <c r="B128" s="25" t="s">
        <v>16</v>
      </c>
      <c r="C128" s="12">
        <v>141995226</v>
      </c>
      <c r="D128" s="12"/>
      <c r="E128" s="9" t="s">
        <v>217</v>
      </c>
      <c r="F128" s="15"/>
      <c r="G128" s="15">
        <v>-6.38</v>
      </c>
      <c r="H128" s="12">
        <f>(G128/100)*C128</f>
        <v>-9059295.4188</v>
      </c>
      <c r="I128" s="8"/>
      <c r="J128" s="12">
        <v>63767675</v>
      </c>
      <c r="K128" s="12"/>
      <c r="L128" s="12">
        <f>C128-H128-J128</f>
        <v>87286846.4188</v>
      </c>
      <c r="M128" s="15">
        <v>29.9</v>
      </c>
      <c r="N128" s="12">
        <f>L128/M128</f>
        <v>2919292.522367893</v>
      </c>
      <c r="O128" s="17">
        <f t="shared" si="31"/>
        <v>2.055908923563312</v>
      </c>
      <c r="P128" s="15">
        <v>3.57</v>
      </c>
      <c r="Q128" s="12">
        <f>(P128/100)*C128</f>
        <v>5069229.5682</v>
      </c>
      <c r="R128" s="8"/>
      <c r="S128" s="12">
        <f>N128-Q128</f>
        <v>-2149937.045832107</v>
      </c>
      <c r="T128" s="7"/>
      <c r="U128" s="10">
        <f>C128*F128</f>
        <v>0</v>
      </c>
      <c r="V128" s="10"/>
      <c r="W128" s="10"/>
      <c r="X128" s="10">
        <f>C128*M128</f>
        <v>4245657257.3999996</v>
      </c>
    </row>
    <row r="129" spans="1:24" ht="25.5">
      <c r="A129" s="15">
        <v>315</v>
      </c>
      <c r="B129" s="25" t="s">
        <v>17</v>
      </c>
      <c r="C129" s="12">
        <v>53139468</v>
      </c>
      <c r="D129" s="12"/>
      <c r="E129" s="9" t="s">
        <v>217</v>
      </c>
      <c r="F129" s="15"/>
      <c r="G129" s="15">
        <v>-4.22</v>
      </c>
      <c r="H129" s="12">
        <f>(G129/100)*C129</f>
        <v>-2242485.5495999996</v>
      </c>
      <c r="I129" s="8"/>
      <c r="J129" s="12">
        <v>33416331</v>
      </c>
      <c r="K129" s="12"/>
      <c r="L129" s="12">
        <f>C129-H129-J129</f>
        <v>21965622.549599998</v>
      </c>
      <c r="M129" s="15">
        <v>33.18</v>
      </c>
      <c r="N129" s="12">
        <f>L129/M129</f>
        <v>662013.9406148281</v>
      </c>
      <c r="O129" s="17">
        <f t="shared" si="31"/>
        <v>1.2458046072550597</v>
      </c>
      <c r="P129" s="15">
        <v>2.85</v>
      </c>
      <c r="Q129" s="12">
        <f>(P129/100)*C129</f>
        <v>1514474.838</v>
      </c>
      <c r="R129" s="8"/>
      <c r="S129" s="12">
        <f>N129-Q129</f>
        <v>-852460.8973851718</v>
      </c>
      <c r="T129" s="7"/>
      <c r="U129" s="10">
        <f>C129*F129</f>
        <v>0</v>
      </c>
      <c r="V129" s="10"/>
      <c r="W129" s="10"/>
      <c r="X129" s="10">
        <f>C129*M129</f>
        <v>1763167548.24</v>
      </c>
    </row>
    <row r="130" spans="1:24" ht="25.5">
      <c r="A130" s="15">
        <v>316</v>
      </c>
      <c r="B130" s="25" t="s">
        <v>18</v>
      </c>
      <c r="C130" s="12">
        <v>3880932</v>
      </c>
      <c r="D130" s="12"/>
      <c r="E130" s="9" t="s">
        <v>217</v>
      </c>
      <c r="F130" s="15"/>
      <c r="G130" s="15">
        <v>-4.34</v>
      </c>
      <c r="H130" s="12">
        <f>(G130/100)*C130</f>
        <v>-168432.4488</v>
      </c>
      <c r="I130" s="8"/>
      <c r="J130" s="12">
        <v>2282229</v>
      </c>
      <c r="K130" s="12"/>
      <c r="L130" s="12">
        <f>C130-H130-J130</f>
        <v>1767135.4488</v>
      </c>
      <c r="M130" s="15">
        <v>26.83</v>
      </c>
      <c r="N130" s="12">
        <f>L130/M130</f>
        <v>65864.16134178158</v>
      </c>
      <c r="O130" s="17">
        <f t="shared" si="31"/>
        <v>1.6971222722217647</v>
      </c>
      <c r="P130" s="15">
        <v>3.26</v>
      </c>
      <c r="Q130" s="12">
        <f>(P130/100)*C130</f>
        <v>126518.38319999998</v>
      </c>
      <c r="R130" s="8"/>
      <c r="S130" s="12">
        <f>N130-Q130</f>
        <v>-60654.2218582184</v>
      </c>
      <c r="T130" s="7"/>
      <c r="U130" s="10">
        <f>C130*F130</f>
        <v>0</v>
      </c>
      <c r="V130" s="10"/>
      <c r="W130" s="10"/>
      <c r="X130" s="10">
        <f>C130*M130</f>
        <v>104125405.55999999</v>
      </c>
    </row>
    <row r="131" spans="1:24" ht="25.5">
      <c r="A131" s="15"/>
      <c r="B131" s="9" t="s">
        <v>39</v>
      </c>
      <c r="C131" s="28">
        <f>SUM(C125:C130)</f>
        <v>895845080</v>
      </c>
      <c r="D131" s="12"/>
      <c r="E131" s="9"/>
      <c r="F131" s="15"/>
      <c r="G131" s="15">
        <f>(H131/C131)*100</f>
        <v>-5.081303223834191</v>
      </c>
      <c r="H131" s="28">
        <f>SUM(H125:H130)</f>
        <v>-45520604.930599995</v>
      </c>
      <c r="I131" s="8"/>
      <c r="J131" s="28">
        <f>SUM(J125:J130)</f>
        <v>465408185</v>
      </c>
      <c r="K131" s="12"/>
      <c r="L131" s="28">
        <f>SUM(L125:L130)</f>
        <v>475957499.9306</v>
      </c>
      <c r="M131" s="15">
        <f>X131/C131</f>
        <v>31.44742237613227</v>
      </c>
      <c r="N131" s="28">
        <f>SUM(N125:N130)</f>
        <v>15195182.879151195</v>
      </c>
      <c r="O131" s="17">
        <f t="shared" si="31"/>
        <v>1.6961842196143102</v>
      </c>
      <c r="P131" s="15">
        <f>(Q131/C131)*100</f>
        <v>3.256903422364054</v>
      </c>
      <c r="Q131" s="28">
        <f>SUM(Q125:Q130)</f>
        <v>29176809.069599997</v>
      </c>
      <c r="R131" s="8"/>
      <c r="S131" s="28">
        <f>SUM(S125:S130)</f>
        <v>-13981626.190448804</v>
      </c>
      <c r="T131" s="7"/>
      <c r="U131" s="30">
        <f>SUM(U125:U130)</f>
        <v>0</v>
      </c>
      <c r="V131" s="16"/>
      <c r="W131" s="10"/>
      <c r="X131" s="30">
        <f>SUM(X125:X130)</f>
        <v>28172018614.340004</v>
      </c>
    </row>
    <row r="132" spans="1:24" ht="25.5">
      <c r="A132" s="15"/>
      <c r="B132" s="25"/>
      <c r="C132" s="28"/>
      <c r="D132" s="12"/>
      <c r="E132" s="9"/>
      <c r="F132" s="15"/>
      <c r="G132" s="15"/>
      <c r="H132" s="28"/>
      <c r="I132" s="8"/>
      <c r="J132" s="28"/>
      <c r="K132" s="12"/>
      <c r="L132" s="28"/>
      <c r="M132" s="15"/>
      <c r="N132" s="28"/>
      <c r="O132" s="17"/>
      <c r="P132" s="15"/>
      <c r="Q132" s="28"/>
      <c r="R132" s="8"/>
      <c r="S132" s="28"/>
      <c r="T132" s="7"/>
      <c r="U132" s="29"/>
      <c r="V132" s="10"/>
      <c r="W132" s="10"/>
      <c r="X132" s="29"/>
    </row>
    <row r="133" spans="1:24" ht="25.5">
      <c r="A133" s="15"/>
      <c r="B133" s="25" t="s">
        <v>40</v>
      </c>
      <c r="C133" s="12"/>
      <c r="D133" s="12"/>
      <c r="E133" s="9"/>
      <c r="F133" s="15"/>
      <c r="G133" s="15"/>
      <c r="H133" s="12"/>
      <c r="I133" s="8"/>
      <c r="J133" s="12"/>
      <c r="K133" s="12"/>
      <c r="L133" s="12"/>
      <c r="M133" s="15"/>
      <c r="N133" s="12"/>
      <c r="O133" s="17"/>
      <c r="P133" s="15"/>
      <c r="Q133" s="12"/>
      <c r="R133" s="8"/>
      <c r="S133" s="12"/>
      <c r="T133" s="7"/>
      <c r="U133" s="10"/>
      <c r="V133" s="10"/>
      <c r="W133" s="10"/>
      <c r="X133" s="10"/>
    </row>
    <row r="134" spans="1:24" ht="25.5">
      <c r="A134" s="15">
        <v>310.2</v>
      </c>
      <c r="B134" s="25" t="s">
        <v>13</v>
      </c>
      <c r="C134" s="12">
        <v>15016</v>
      </c>
      <c r="D134" s="12"/>
      <c r="E134" s="9" t="s">
        <v>217</v>
      </c>
      <c r="F134" s="15"/>
      <c r="G134" s="15">
        <v>0</v>
      </c>
      <c r="H134" s="12">
        <f aca="true" t="shared" si="32" ref="H134:H139">(G134/100)*C134</f>
        <v>0</v>
      </c>
      <c r="I134" s="8"/>
      <c r="J134" s="12">
        <v>10483</v>
      </c>
      <c r="K134" s="12"/>
      <c r="L134" s="12">
        <f aca="true" t="shared" si="33" ref="L134:L139">C134-H134-J134</f>
        <v>4533</v>
      </c>
      <c r="M134" s="15">
        <v>26</v>
      </c>
      <c r="N134" s="12">
        <f aca="true" t="shared" si="34" ref="N134:N139">L134/M134</f>
        <v>174.34615384615384</v>
      </c>
      <c r="O134" s="17">
        <f aca="true" t="shared" si="35" ref="O134:O140">(N134/C134)*100</f>
        <v>1.1610692184746525</v>
      </c>
      <c r="P134" s="15">
        <v>1.52</v>
      </c>
      <c r="Q134" s="12">
        <f aca="true" t="shared" si="36" ref="Q134:Q139">(P134/100)*C134</f>
        <v>228.2432</v>
      </c>
      <c r="R134" s="8"/>
      <c r="S134" s="12">
        <f aca="true" t="shared" si="37" ref="S134:S139">N134-Q134</f>
        <v>-53.89704615384616</v>
      </c>
      <c r="T134" s="7"/>
      <c r="U134" s="10">
        <f aca="true" t="shared" si="38" ref="U134:U139">C134*F134</f>
        <v>0</v>
      </c>
      <c r="V134" s="10"/>
      <c r="W134" s="10"/>
      <c r="X134" s="10">
        <f aca="true" t="shared" si="39" ref="X134:X139">C134*M134</f>
        <v>390416</v>
      </c>
    </row>
    <row r="135" spans="1:24" ht="25.5">
      <c r="A135" s="15">
        <v>311</v>
      </c>
      <c r="B135" s="25" t="s">
        <v>14</v>
      </c>
      <c r="C135" s="12">
        <v>60389753</v>
      </c>
      <c r="D135" s="12"/>
      <c r="E135" s="9" t="s">
        <v>217</v>
      </c>
      <c r="F135" s="15"/>
      <c r="G135" s="15">
        <v>-5.45</v>
      </c>
      <c r="H135" s="12">
        <f t="shared" si="32"/>
        <v>-3291241.5385</v>
      </c>
      <c r="I135" s="8"/>
      <c r="J135" s="12">
        <v>31204990</v>
      </c>
      <c r="K135" s="12"/>
      <c r="L135" s="12">
        <f t="shared" si="33"/>
        <v>32476004.538499996</v>
      </c>
      <c r="M135" s="15">
        <v>16.49</v>
      </c>
      <c r="N135" s="12">
        <f t="shared" si="34"/>
        <v>1969436.2970588235</v>
      </c>
      <c r="O135" s="17">
        <f t="shared" si="35"/>
        <v>3.2612093926908816</v>
      </c>
      <c r="P135" s="15">
        <v>2.87</v>
      </c>
      <c r="Q135" s="12">
        <f t="shared" si="36"/>
        <v>1733185.9111</v>
      </c>
      <c r="R135" s="8"/>
      <c r="S135" s="12">
        <f t="shared" si="37"/>
        <v>236250.3859588236</v>
      </c>
      <c r="T135" s="7"/>
      <c r="U135" s="10">
        <f t="shared" si="38"/>
        <v>0</v>
      </c>
      <c r="V135" s="10"/>
      <c r="W135" s="10"/>
      <c r="X135" s="10">
        <f t="shared" si="39"/>
        <v>995827026.9699999</v>
      </c>
    </row>
    <row r="136" spans="1:24" ht="25.5">
      <c r="A136" s="15">
        <v>312</v>
      </c>
      <c r="B136" s="25" t="s">
        <v>15</v>
      </c>
      <c r="C136" s="12">
        <v>233299215</v>
      </c>
      <c r="D136" s="12"/>
      <c r="E136" s="9" t="s">
        <v>217</v>
      </c>
      <c r="F136" s="15"/>
      <c r="G136" s="15">
        <v>-5.25</v>
      </c>
      <c r="H136" s="12">
        <f t="shared" si="32"/>
        <v>-12248208.7875</v>
      </c>
      <c r="I136" s="8"/>
      <c r="J136" s="12">
        <v>112612707</v>
      </c>
      <c r="K136" s="12"/>
      <c r="L136" s="12">
        <f t="shared" si="33"/>
        <v>132934716.7875</v>
      </c>
      <c r="M136" s="15">
        <v>24.46</v>
      </c>
      <c r="N136" s="12">
        <f t="shared" si="34"/>
        <v>5434779.917722812</v>
      </c>
      <c r="O136" s="17">
        <f t="shared" si="35"/>
        <v>2.3295320208097623</v>
      </c>
      <c r="P136" s="15">
        <v>2.9</v>
      </c>
      <c r="Q136" s="12">
        <f t="shared" si="36"/>
        <v>6765677.234999999</v>
      </c>
      <c r="R136" s="8"/>
      <c r="S136" s="12">
        <f t="shared" si="37"/>
        <v>-1330897.3172771875</v>
      </c>
      <c r="T136" s="7"/>
      <c r="U136" s="10">
        <f t="shared" si="38"/>
        <v>0</v>
      </c>
      <c r="V136" s="10"/>
      <c r="W136" s="10"/>
      <c r="X136" s="10">
        <f t="shared" si="39"/>
        <v>5706498798.900001</v>
      </c>
    </row>
    <row r="137" spans="1:24" ht="25.5">
      <c r="A137" s="15">
        <v>314</v>
      </c>
      <c r="B137" s="25" t="s">
        <v>16</v>
      </c>
      <c r="C137" s="12">
        <v>59084843</v>
      </c>
      <c r="D137" s="12"/>
      <c r="E137" s="9" t="s">
        <v>217</v>
      </c>
      <c r="F137" s="15"/>
      <c r="G137" s="15">
        <v>-6.41</v>
      </c>
      <c r="H137" s="12">
        <f t="shared" si="32"/>
        <v>-3787338.4363</v>
      </c>
      <c r="I137" s="8"/>
      <c r="J137" s="12">
        <v>27361118</v>
      </c>
      <c r="K137" s="12"/>
      <c r="L137" s="12">
        <f t="shared" si="33"/>
        <v>35511063.4363</v>
      </c>
      <c r="M137" s="15">
        <v>23.59</v>
      </c>
      <c r="N137" s="12">
        <f t="shared" si="34"/>
        <v>1505343.9354090716</v>
      </c>
      <c r="O137" s="17">
        <f t="shared" si="35"/>
        <v>2.5477666673482937</v>
      </c>
      <c r="P137" s="15">
        <v>2.63</v>
      </c>
      <c r="Q137" s="12">
        <f t="shared" si="36"/>
        <v>1553931.3709</v>
      </c>
      <c r="R137" s="8"/>
      <c r="S137" s="12">
        <f t="shared" si="37"/>
        <v>-48587.43549092836</v>
      </c>
      <c r="T137" s="7"/>
      <c r="U137" s="10">
        <f t="shared" si="38"/>
        <v>0</v>
      </c>
      <c r="V137" s="10"/>
      <c r="W137" s="10"/>
      <c r="X137" s="10">
        <f t="shared" si="39"/>
        <v>1393811446.37</v>
      </c>
    </row>
    <row r="138" spans="1:24" ht="25.5">
      <c r="A138" s="15">
        <v>315</v>
      </c>
      <c r="B138" s="25" t="s">
        <v>17</v>
      </c>
      <c r="C138" s="12">
        <v>20068312</v>
      </c>
      <c r="D138" s="12"/>
      <c r="E138" s="9" t="s">
        <v>217</v>
      </c>
      <c r="F138" s="15"/>
      <c r="G138" s="15">
        <v>-4.85</v>
      </c>
      <c r="H138" s="12">
        <f t="shared" si="32"/>
        <v>-973313.1319999999</v>
      </c>
      <c r="I138" s="8"/>
      <c r="J138" s="12">
        <v>11036112</v>
      </c>
      <c r="K138" s="12"/>
      <c r="L138" s="12">
        <f t="shared" si="33"/>
        <v>10005513.132</v>
      </c>
      <c r="M138" s="15">
        <v>25.52</v>
      </c>
      <c r="N138" s="12">
        <f t="shared" si="34"/>
        <v>392065.56159874605</v>
      </c>
      <c r="O138" s="17">
        <f t="shared" si="35"/>
        <v>1.9536549043025944</v>
      </c>
      <c r="P138" s="15">
        <v>2.4</v>
      </c>
      <c r="Q138" s="12">
        <f t="shared" si="36"/>
        <v>481639.488</v>
      </c>
      <c r="R138" s="8"/>
      <c r="S138" s="12">
        <f t="shared" si="37"/>
        <v>-89573.92640125396</v>
      </c>
      <c r="T138" s="7"/>
      <c r="U138" s="10">
        <f t="shared" si="38"/>
        <v>0</v>
      </c>
      <c r="V138" s="10"/>
      <c r="W138" s="10"/>
      <c r="X138" s="10">
        <f t="shared" si="39"/>
        <v>512143322.24</v>
      </c>
    </row>
    <row r="139" spans="1:24" ht="25.5">
      <c r="A139" s="15">
        <v>316</v>
      </c>
      <c r="B139" s="25" t="s">
        <v>18</v>
      </c>
      <c r="C139" s="12">
        <v>1774799</v>
      </c>
      <c r="D139" s="12"/>
      <c r="E139" s="9" t="s">
        <v>217</v>
      </c>
      <c r="F139" s="15"/>
      <c r="G139" s="15">
        <v>-4.77</v>
      </c>
      <c r="H139" s="12">
        <f t="shared" si="32"/>
        <v>-84657.91229999998</v>
      </c>
      <c r="I139" s="8"/>
      <c r="J139" s="12">
        <v>1033304</v>
      </c>
      <c r="K139" s="12"/>
      <c r="L139" s="12">
        <f t="shared" si="33"/>
        <v>826152.9123</v>
      </c>
      <c r="M139" s="15">
        <v>21.71</v>
      </c>
      <c r="N139" s="12">
        <f t="shared" si="34"/>
        <v>38054.026361123906</v>
      </c>
      <c r="O139" s="17">
        <f t="shared" si="35"/>
        <v>2.1441316093328826</v>
      </c>
      <c r="P139" s="15">
        <v>2.72</v>
      </c>
      <c r="Q139" s="12">
        <f t="shared" si="36"/>
        <v>48274.5328</v>
      </c>
      <c r="R139" s="8"/>
      <c r="S139" s="12">
        <f t="shared" si="37"/>
        <v>-10220.506438876095</v>
      </c>
      <c r="T139" s="7"/>
      <c r="U139" s="10">
        <f t="shared" si="38"/>
        <v>0</v>
      </c>
      <c r="V139" s="10"/>
      <c r="W139" s="10"/>
      <c r="X139" s="10">
        <f t="shared" si="39"/>
        <v>38530886.29</v>
      </c>
    </row>
    <row r="140" spans="1:24" ht="25.5">
      <c r="A140" s="15"/>
      <c r="B140" s="9" t="s">
        <v>41</v>
      </c>
      <c r="C140" s="28">
        <f>SUM(C134:C139)</f>
        <v>374631938</v>
      </c>
      <c r="D140" s="12"/>
      <c r="E140" s="9"/>
      <c r="F140" s="15"/>
      <c r="G140" s="15">
        <f>(H140/C140)*100</f>
        <v>-5.44127655410949</v>
      </c>
      <c r="H140" s="28">
        <f>SUM(H134:H139)</f>
        <v>-20384759.8066</v>
      </c>
      <c r="I140" s="8"/>
      <c r="J140" s="28">
        <f>SUM(J134:J139)</f>
        <v>183258714</v>
      </c>
      <c r="K140" s="12"/>
      <c r="L140" s="28">
        <f>SUM(L134:L139)</f>
        <v>211757983.80659997</v>
      </c>
      <c r="M140" s="15">
        <f>X140/C140</f>
        <v>23.081859872742623</v>
      </c>
      <c r="N140" s="28">
        <f>SUM(N134:N139)</f>
        <v>9339854.084304424</v>
      </c>
      <c r="O140" s="17">
        <f t="shared" si="35"/>
        <v>2.493074705313679</v>
      </c>
      <c r="P140" s="15">
        <f>(Q140/C140)*100</f>
        <v>2.8248890998182863</v>
      </c>
      <c r="Q140" s="28">
        <f>SUM(Q134:Q139)</f>
        <v>10582936.781</v>
      </c>
      <c r="R140" s="8"/>
      <c r="S140" s="28">
        <f>SUM(S134:S139)</f>
        <v>-1243082.6966955762</v>
      </c>
      <c r="T140" s="7"/>
      <c r="U140" s="30">
        <f>SUM(U134:U139)</f>
        <v>0</v>
      </c>
      <c r="V140" s="16"/>
      <c r="W140" s="10"/>
      <c r="X140" s="30">
        <f>SUM(X134:X139)</f>
        <v>8647201896.770002</v>
      </c>
    </row>
    <row r="141" spans="1:24" ht="25.5">
      <c r="A141" s="15"/>
      <c r="B141" s="9"/>
      <c r="C141" s="28"/>
      <c r="D141" s="12"/>
      <c r="E141" s="9"/>
      <c r="F141" s="15"/>
      <c r="G141" s="15"/>
      <c r="H141" s="28"/>
      <c r="I141" s="8"/>
      <c r="J141" s="28"/>
      <c r="K141" s="12"/>
      <c r="L141" s="28"/>
      <c r="M141" s="15"/>
      <c r="N141" s="28"/>
      <c r="O141" s="17"/>
      <c r="P141" s="15"/>
      <c r="Q141" s="28"/>
      <c r="R141" s="8"/>
      <c r="S141" s="28"/>
      <c r="T141" s="7"/>
      <c r="U141" s="30"/>
      <c r="V141" s="16"/>
      <c r="W141" s="10"/>
      <c r="X141" s="30"/>
    </row>
    <row r="142" spans="1:24" ht="25.5">
      <c r="A142" s="15"/>
      <c r="B142" s="25" t="s">
        <v>42</v>
      </c>
      <c r="C142" s="12"/>
      <c r="D142" s="12"/>
      <c r="E142" s="9"/>
      <c r="F142" s="15"/>
      <c r="G142" s="15"/>
      <c r="H142" s="12"/>
      <c r="I142" s="8"/>
      <c r="J142" s="12"/>
      <c r="K142" s="12"/>
      <c r="L142" s="12"/>
      <c r="M142" s="15"/>
      <c r="N142" s="12"/>
      <c r="O142" s="17"/>
      <c r="P142" s="15"/>
      <c r="Q142" s="12"/>
      <c r="R142" s="8"/>
      <c r="S142" s="12"/>
      <c r="T142" s="7"/>
      <c r="U142" s="16"/>
      <c r="V142" s="16"/>
      <c r="W142" s="10"/>
      <c r="X142" s="16"/>
    </row>
    <row r="143" spans="1:24" ht="25.5">
      <c r="A143" s="15">
        <v>310.2</v>
      </c>
      <c r="B143" s="25" t="s">
        <v>13</v>
      </c>
      <c r="C143" s="12">
        <v>164797</v>
      </c>
      <c r="D143" s="12"/>
      <c r="E143" s="9" t="s">
        <v>217</v>
      </c>
      <c r="F143" s="15"/>
      <c r="G143" s="15">
        <v>0</v>
      </c>
      <c r="H143" s="12">
        <f aca="true" t="shared" si="40" ref="H143:H148">(G143/100)*C143</f>
        <v>0</v>
      </c>
      <c r="I143" s="8"/>
      <c r="J143" s="12">
        <v>87693</v>
      </c>
      <c r="K143" s="12"/>
      <c r="L143" s="12">
        <f aca="true" t="shared" si="41" ref="L143:L148">C143-H143-J143</f>
        <v>77104</v>
      </c>
      <c r="M143" s="15">
        <v>36</v>
      </c>
      <c r="N143" s="12">
        <f aca="true" t="shared" si="42" ref="N143:N148">L143/M143</f>
        <v>2141.777777777778</v>
      </c>
      <c r="O143" s="17">
        <f aca="true" t="shared" si="43" ref="O143:O151">(N143/C143)*100</f>
        <v>1.2996460965780796</v>
      </c>
      <c r="P143" s="15">
        <v>2.85</v>
      </c>
      <c r="Q143" s="12">
        <f aca="true" t="shared" si="44" ref="Q143:Q148">(P143/100)*C143</f>
        <v>4696.7145</v>
      </c>
      <c r="R143" s="8"/>
      <c r="S143" s="12">
        <f aca="true" t="shared" si="45" ref="S143:S148">N143-Q143</f>
        <v>-2554.936722222222</v>
      </c>
      <c r="T143" s="7"/>
      <c r="U143" s="10">
        <f aca="true" t="shared" si="46" ref="U143:U148">C143*F143</f>
        <v>0</v>
      </c>
      <c r="V143" s="10"/>
      <c r="W143" s="10"/>
      <c r="X143" s="10">
        <f aca="true" t="shared" si="47" ref="X143:X148">C143*M143</f>
        <v>5932692</v>
      </c>
    </row>
    <row r="144" spans="1:24" ht="25.5">
      <c r="A144" s="15">
        <v>311</v>
      </c>
      <c r="B144" s="25" t="s">
        <v>14</v>
      </c>
      <c r="C144" s="12">
        <v>49345431</v>
      </c>
      <c r="D144" s="12"/>
      <c r="E144" s="9" t="s">
        <v>217</v>
      </c>
      <c r="F144" s="15"/>
      <c r="G144" s="15">
        <v>-3.51</v>
      </c>
      <c r="H144" s="12">
        <f t="shared" si="40"/>
        <v>-1732024.6280999999</v>
      </c>
      <c r="I144" s="8"/>
      <c r="J144" s="12">
        <v>27979376</v>
      </c>
      <c r="K144" s="12"/>
      <c r="L144" s="12">
        <f t="shared" si="41"/>
        <v>23098079.6281</v>
      </c>
      <c r="M144" s="15">
        <v>34.78</v>
      </c>
      <c r="N144" s="12">
        <f t="shared" si="42"/>
        <v>664119.5982777458</v>
      </c>
      <c r="O144" s="17">
        <f t="shared" si="43"/>
        <v>1.3458583395041088</v>
      </c>
      <c r="P144" s="15">
        <v>2.95</v>
      </c>
      <c r="Q144" s="12">
        <f t="shared" si="44"/>
        <v>1455690.2145</v>
      </c>
      <c r="R144" s="8"/>
      <c r="S144" s="12">
        <f t="shared" si="45"/>
        <v>-791570.6162222542</v>
      </c>
      <c r="T144" s="7"/>
      <c r="U144" s="10">
        <f t="shared" si="46"/>
        <v>0</v>
      </c>
      <c r="V144" s="10"/>
      <c r="W144" s="10"/>
      <c r="X144" s="10">
        <f t="shared" si="47"/>
        <v>1716234090.18</v>
      </c>
    </row>
    <row r="145" spans="1:24" ht="25.5">
      <c r="A145" s="15">
        <v>312</v>
      </c>
      <c r="B145" s="25" t="s">
        <v>15</v>
      </c>
      <c r="C145" s="12">
        <v>209108760</v>
      </c>
      <c r="D145" s="12"/>
      <c r="E145" s="9" t="s">
        <v>217</v>
      </c>
      <c r="F145" s="15"/>
      <c r="G145" s="15">
        <v>-3.26</v>
      </c>
      <c r="H145" s="12">
        <f t="shared" si="40"/>
        <v>-6816945.575999999</v>
      </c>
      <c r="I145" s="8"/>
      <c r="J145" s="12">
        <v>103984948</v>
      </c>
      <c r="K145" s="12"/>
      <c r="L145" s="12">
        <f t="shared" si="41"/>
        <v>111940757.576</v>
      </c>
      <c r="M145" s="15">
        <v>33.04</v>
      </c>
      <c r="N145" s="12">
        <f t="shared" si="42"/>
        <v>3388037.4569007265</v>
      </c>
      <c r="O145" s="17">
        <f t="shared" si="43"/>
        <v>1.6202274151024216</v>
      </c>
      <c r="P145" s="15">
        <v>3.15</v>
      </c>
      <c r="Q145" s="12">
        <f t="shared" si="44"/>
        <v>6586925.94</v>
      </c>
      <c r="R145" s="8"/>
      <c r="S145" s="12">
        <f t="shared" si="45"/>
        <v>-3198888.483099274</v>
      </c>
      <c r="T145" s="7"/>
      <c r="U145" s="10">
        <f t="shared" si="46"/>
        <v>0</v>
      </c>
      <c r="V145" s="10"/>
      <c r="W145" s="10"/>
      <c r="X145" s="10">
        <f t="shared" si="47"/>
        <v>6908953430.4</v>
      </c>
    </row>
    <row r="146" spans="1:24" ht="25.5">
      <c r="A146" s="15">
        <v>314</v>
      </c>
      <c r="B146" s="25" t="s">
        <v>16</v>
      </c>
      <c r="C146" s="12">
        <v>48780563</v>
      </c>
      <c r="D146" s="12"/>
      <c r="E146" s="9" t="s">
        <v>217</v>
      </c>
      <c r="F146" s="15"/>
      <c r="G146" s="15">
        <v>-5.06</v>
      </c>
      <c r="H146" s="12">
        <f t="shared" si="40"/>
        <v>-2468296.4878</v>
      </c>
      <c r="I146" s="8"/>
      <c r="J146" s="12">
        <v>25713091</v>
      </c>
      <c r="K146" s="12"/>
      <c r="L146" s="12">
        <f t="shared" si="41"/>
        <v>25535768.487800002</v>
      </c>
      <c r="M146" s="15">
        <v>31.42</v>
      </c>
      <c r="N146" s="12">
        <f t="shared" si="42"/>
        <v>812723.3764417568</v>
      </c>
      <c r="O146" s="17">
        <f t="shared" si="43"/>
        <v>1.6660803534427364</v>
      </c>
      <c r="P146" s="15">
        <v>3.09</v>
      </c>
      <c r="Q146" s="12">
        <f t="shared" si="44"/>
        <v>1507319.3967</v>
      </c>
      <c r="R146" s="8"/>
      <c r="S146" s="12">
        <f t="shared" si="45"/>
        <v>-694596.0202582431</v>
      </c>
      <c r="T146" s="7"/>
      <c r="U146" s="10">
        <f t="shared" si="46"/>
        <v>0</v>
      </c>
      <c r="V146" s="10"/>
      <c r="W146" s="10"/>
      <c r="X146" s="10">
        <f t="shared" si="47"/>
        <v>1532685289.46</v>
      </c>
    </row>
    <row r="147" spans="1:24" ht="25.5">
      <c r="A147" s="15">
        <v>315</v>
      </c>
      <c r="B147" s="25" t="s">
        <v>17</v>
      </c>
      <c r="C147" s="12">
        <v>19417597</v>
      </c>
      <c r="D147" s="12"/>
      <c r="E147" s="9" t="s">
        <v>217</v>
      </c>
      <c r="F147" s="15"/>
      <c r="G147" s="15">
        <v>-2.43</v>
      </c>
      <c r="H147" s="12">
        <f t="shared" si="40"/>
        <v>-471847.6071</v>
      </c>
      <c r="I147" s="8"/>
      <c r="J147" s="12">
        <v>11348510</v>
      </c>
      <c r="K147" s="12"/>
      <c r="L147" s="12">
        <f t="shared" si="41"/>
        <v>8540934.607099999</v>
      </c>
      <c r="M147" s="15">
        <v>35.08</v>
      </c>
      <c r="N147" s="12">
        <f t="shared" si="42"/>
        <v>243470.19974629415</v>
      </c>
      <c r="O147" s="17">
        <f t="shared" si="43"/>
        <v>1.253863697687691</v>
      </c>
      <c r="P147" s="15">
        <v>2.84</v>
      </c>
      <c r="Q147" s="12">
        <f t="shared" si="44"/>
        <v>551459.7548</v>
      </c>
      <c r="R147" s="8"/>
      <c r="S147" s="12">
        <f t="shared" si="45"/>
        <v>-307989.5550537058</v>
      </c>
      <c r="T147" s="7"/>
      <c r="U147" s="10">
        <f t="shared" si="46"/>
        <v>0</v>
      </c>
      <c r="V147" s="10"/>
      <c r="W147" s="10"/>
      <c r="X147" s="10">
        <f t="shared" si="47"/>
        <v>681169302.76</v>
      </c>
    </row>
    <row r="148" spans="1:24" ht="25.5">
      <c r="A148" s="15">
        <v>316</v>
      </c>
      <c r="B148" s="25" t="s">
        <v>18</v>
      </c>
      <c r="C148" s="12">
        <v>838940</v>
      </c>
      <c r="D148" s="12"/>
      <c r="E148" s="9" t="s">
        <v>217</v>
      </c>
      <c r="F148" s="15"/>
      <c r="G148" s="15">
        <v>-3.21</v>
      </c>
      <c r="H148" s="12">
        <f t="shared" si="40"/>
        <v>-26929.974</v>
      </c>
      <c r="I148" s="8"/>
      <c r="J148" s="12">
        <v>295479</v>
      </c>
      <c r="K148" s="12"/>
      <c r="L148" s="12">
        <f t="shared" si="41"/>
        <v>570390.974</v>
      </c>
      <c r="M148" s="15">
        <v>28.02</v>
      </c>
      <c r="N148" s="12">
        <f t="shared" si="42"/>
        <v>20356.56581013562</v>
      </c>
      <c r="O148" s="17">
        <f t="shared" si="43"/>
        <v>2.4264626564635874</v>
      </c>
      <c r="P148" s="15">
        <v>3.2</v>
      </c>
      <c r="Q148" s="12">
        <f t="shared" si="44"/>
        <v>26846.08</v>
      </c>
      <c r="R148" s="8"/>
      <c r="S148" s="12">
        <f t="shared" si="45"/>
        <v>-6489.5141898643815</v>
      </c>
      <c r="T148" s="7"/>
      <c r="U148" s="10">
        <f t="shared" si="46"/>
        <v>0</v>
      </c>
      <c r="V148" s="10"/>
      <c r="W148" s="10"/>
      <c r="X148" s="10">
        <f t="shared" si="47"/>
        <v>23507098.8</v>
      </c>
    </row>
    <row r="149" spans="1:24" ht="25.5">
      <c r="A149" s="15"/>
      <c r="B149" s="9" t="s">
        <v>43</v>
      </c>
      <c r="C149" s="28">
        <f>SUM(C143:C148)</f>
        <v>327656088</v>
      </c>
      <c r="D149" s="12"/>
      <c r="E149" s="9"/>
      <c r="F149" s="15"/>
      <c r="G149" s="15">
        <f>(H149/C149)*100</f>
        <v>-3.5146742864731997</v>
      </c>
      <c r="H149" s="28">
        <f>SUM(H143:H148)</f>
        <v>-11516044.273</v>
      </c>
      <c r="I149" s="8"/>
      <c r="J149" s="28">
        <f>SUM(J143:J148)</f>
        <v>169409097</v>
      </c>
      <c r="K149" s="12"/>
      <c r="L149" s="28">
        <f>SUM(L143:L148)</f>
        <v>169763035.27300003</v>
      </c>
      <c r="M149" s="15">
        <f>X149/C149</f>
        <v>33.17039512356016</v>
      </c>
      <c r="N149" s="28">
        <f>SUM(N143:N148)</f>
        <v>5130848.9749544365</v>
      </c>
      <c r="O149" s="17">
        <f t="shared" si="43"/>
        <v>1.5659251156518832</v>
      </c>
      <c r="P149" s="15">
        <f>(Q149/C149)*100</f>
        <v>3.0925529760033026</v>
      </c>
      <c r="Q149" s="28">
        <f>SUM(Q143:Q148)</f>
        <v>10132938.1005</v>
      </c>
      <c r="R149" s="8"/>
      <c r="S149" s="28">
        <f>SUM(S143:S148)</f>
        <v>-5002089.125545564</v>
      </c>
      <c r="T149" s="7"/>
      <c r="U149" s="30">
        <f>SUM(U143:U148)</f>
        <v>0</v>
      </c>
      <c r="V149" s="16"/>
      <c r="W149" s="10"/>
      <c r="X149" s="30">
        <f>SUM(X143:X148)</f>
        <v>10868481903.6</v>
      </c>
    </row>
    <row r="150" spans="1:24" ht="25.5">
      <c r="A150" s="15"/>
      <c r="B150" s="9"/>
      <c r="C150" s="28"/>
      <c r="D150" s="12"/>
      <c r="E150" s="9"/>
      <c r="F150" s="15"/>
      <c r="G150" s="15"/>
      <c r="H150" s="28"/>
      <c r="I150" s="8"/>
      <c r="J150" s="28"/>
      <c r="K150" s="12"/>
      <c r="L150" s="28"/>
      <c r="M150" s="15"/>
      <c r="N150" s="28"/>
      <c r="O150" s="17"/>
      <c r="P150" s="15"/>
      <c r="Q150" s="28"/>
      <c r="R150" s="8"/>
      <c r="S150" s="28"/>
      <c r="T150" s="7"/>
      <c r="U150" s="30"/>
      <c r="V150" s="16"/>
      <c r="W150" s="10"/>
      <c r="X150" s="30"/>
    </row>
    <row r="151" spans="1:24" ht="25.5">
      <c r="A151" s="15"/>
      <c r="B151" s="9" t="s">
        <v>44</v>
      </c>
      <c r="C151" s="28">
        <f>SUM(C22,C30,C38,C46,C54,C74,C82,C91,C100,C108,C115,C131,C140,C149)</f>
        <v>4687054802</v>
      </c>
      <c r="D151" s="12"/>
      <c r="E151" s="9"/>
      <c r="F151" s="15"/>
      <c r="G151" s="15">
        <f>(H151/C151)*100</f>
        <v>-4.5684394572073534</v>
      </c>
      <c r="H151" s="28">
        <f>SUM(H22,H30,H38,H46,H54,H74,H82,H91,H100,H108,H115,H131,H140,H149)</f>
        <v>-214125260.95549998</v>
      </c>
      <c r="I151" s="8"/>
      <c r="J151" s="28">
        <f>SUM(J22,J30,J38,J46,J54,J74,J82,J91,J100,J108,J115,J131,J140,J149)</f>
        <v>2361812943</v>
      </c>
      <c r="K151" s="12"/>
      <c r="L151" s="28">
        <f>SUM(L22,L30,L38,L46,L54,L74,L82,L91,L100,L108,L115,L131,L140,L149)</f>
        <v>2539367119.9555</v>
      </c>
      <c r="M151" s="15">
        <f>X151/C151</f>
        <v>30.37087230905605</v>
      </c>
      <c r="N151" s="28">
        <f>SUM(N22,N30,N38,N46,N54,N74,N82,N91,N100,N108,N115,N131,N140,N149)</f>
        <v>87329988.7106231</v>
      </c>
      <c r="O151" s="17">
        <f t="shared" si="43"/>
        <v>1.8632167192361133</v>
      </c>
      <c r="P151" s="15">
        <f>(Q151/C151)*100</f>
        <v>3.1360384189999064</v>
      </c>
      <c r="Q151" s="28">
        <f>SUM(Q22,Q30,Q38,Q46,Q54,Q74,Q82,Q91,Q100,Q108,Q115,Q131,Q140,Q149)</f>
        <v>146987839.3103</v>
      </c>
      <c r="R151" s="8"/>
      <c r="S151" s="28">
        <f>SUM(S22,S30,S38,S46,S54,S74,S82,S91,S100,S108,S115,S131,S140,S149)</f>
        <v>-59657850.59967689</v>
      </c>
      <c r="T151" s="7"/>
      <c r="U151" s="30">
        <f>SUM(U22,U30,U38,U46,U54,U74,U82,U91,U100,U108,U115,U131,U140,U149)</f>
        <v>0</v>
      </c>
      <c r="V151" s="16"/>
      <c r="W151" s="10"/>
      <c r="X151" s="30">
        <f>SUM(X22,X30,X38,X46,X54,X74,X82,X91,X100,X108,X115,X131,X140,X149)</f>
        <v>142349942897.09</v>
      </c>
    </row>
    <row r="152" spans="1:24" ht="25.5">
      <c r="A152" s="15">
        <v>310.3</v>
      </c>
      <c r="B152" s="25" t="s">
        <v>45</v>
      </c>
      <c r="C152" s="28">
        <v>39699560</v>
      </c>
      <c r="D152" s="12"/>
      <c r="E152" s="9"/>
      <c r="F152" s="15" t="s">
        <v>275</v>
      </c>
      <c r="G152" s="15"/>
      <c r="H152" s="28"/>
      <c r="I152" s="8"/>
      <c r="J152" s="28">
        <v>15156069</v>
      </c>
      <c r="K152" s="12"/>
      <c r="L152" s="28"/>
      <c r="M152" s="15"/>
      <c r="N152" s="28"/>
      <c r="O152" s="17"/>
      <c r="P152" s="15"/>
      <c r="Q152" s="28"/>
      <c r="R152" s="8"/>
      <c r="S152" s="28"/>
      <c r="T152" s="7"/>
      <c r="U152" s="30"/>
      <c r="V152" s="16"/>
      <c r="W152" s="10"/>
      <c r="X152" s="30"/>
    </row>
    <row r="153" spans="1:24" ht="25.5">
      <c r="A153" s="15"/>
      <c r="B153" s="25"/>
      <c r="C153" s="28"/>
      <c r="D153" s="12"/>
      <c r="E153" s="9"/>
      <c r="F153" s="15"/>
      <c r="G153" s="15"/>
      <c r="H153" s="32"/>
      <c r="I153" s="8"/>
      <c r="J153" s="28"/>
      <c r="K153" s="12"/>
      <c r="L153" s="28"/>
      <c r="M153" s="15"/>
      <c r="N153" s="28"/>
      <c r="O153" s="17"/>
      <c r="P153" s="15"/>
      <c r="Q153" s="28"/>
      <c r="R153" s="8"/>
      <c r="S153" s="28"/>
      <c r="T153" s="7"/>
      <c r="U153" s="30"/>
      <c r="V153" s="16"/>
      <c r="W153" s="10"/>
      <c r="X153" s="30"/>
    </row>
    <row r="154" spans="1:24" ht="25.5">
      <c r="A154" s="15"/>
      <c r="B154" s="9" t="s">
        <v>46</v>
      </c>
      <c r="C154" s="31">
        <f>SUM(C151:C152)</f>
        <v>4726754362</v>
      </c>
      <c r="D154" s="12"/>
      <c r="E154" s="9"/>
      <c r="F154" s="15"/>
      <c r="G154" s="15"/>
      <c r="H154" s="32">
        <f>SUM(H151:H152)</f>
        <v>-214125260.95549998</v>
      </c>
      <c r="I154" s="8"/>
      <c r="J154" s="28">
        <f>SUM(J151:J152)</f>
        <v>2376969012</v>
      </c>
      <c r="K154" s="12"/>
      <c r="L154" s="28">
        <f>SUM(L151:L152)</f>
        <v>2539367119.9555</v>
      </c>
      <c r="M154" s="15"/>
      <c r="N154" s="28">
        <f>SUM(N151:N152)</f>
        <v>87329988.7106231</v>
      </c>
      <c r="O154" s="17"/>
      <c r="P154" s="15"/>
      <c r="Q154" s="28">
        <f>SUM(Q151:Q152)</f>
        <v>146987839.3103</v>
      </c>
      <c r="R154" s="8"/>
      <c r="S154" s="28">
        <f>SUM(S151:S152)</f>
        <v>-59657850.59967689</v>
      </c>
      <c r="T154" s="7"/>
      <c r="U154" s="28">
        <f>SUM(U151:U152)</f>
        <v>0</v>
      </c>
      <c r="V154" s="12"/>
      <c r="W154" s="10"/>
      <c r="X154" s="28">
        <f>SUM(X151:X152)</f>
        <v>142349942897.09</v>
      </c>
    </row>
    <row r="155" spans="1:24" ht="25.5">
      <c r="A155" s="15"/>
      <c r="B155" s="9"/>
      <c r="C155" s="32"/>
      <c r="D155" s="12"/>
      <c r="E155" s="9"/>
      <c r="F155" s="15"/>
      <c r="G155" s="15"/>
      <c r="H155" s="32"/>
      <c r="I155" s="8"/>
      <c r="J155" s="28"/>
      <c r="K155" s="12"/>
      <c r="L155" s="28"/>
      <c r="M155" s="15"/>
      <c r="N155" s="28"/>
      <c r="O155" s="17"/>
      <c r="P155" s="15"/>
      <c r="Q155" s="28"/>
      <c r="R155" s="8"/>
      <c r="S155" s="28"/>
      <c r="T155" s="7"/>
      <c r="U155" s="28"/>
      <c r="V155" s="12"/>
      <c r="W155" s="10"/>
      <c r="X155" s="28"/>
    </row>
    <row r="156" spans="1:24" ht="25.5">
      <c r="A156" s="26" t="s">
        <v>4</v>
      </c>
      <c r="B156" s="7"/>
      <c r="C156" s="12"/>
      <c r="D156" s="12"/>
      <c r="E156" s="9"/>
      <c r="F156" s="15"/>
      <c r="G156" s="15"/>
      <c r="H156" s="12"/>
      <c r="I156" s="8"/>
      <c r="J156" s="12"/>
      <c r="K156" s="12"/>
      <c r="L156" s="12"/>
      <c r="M156" s="15"/>
      <c r="N156" s="3"/>
      <c r="P156" s="15"/>
      <c r="Q156" s="12"/>
      <c r="R156" s="8"/>
      <c r="S156" s="12"/>
      <c r="T156" s="7"/>
      <c r="U156" s="10"/>
      <c r="V156" s="10"/>
      <c r="W156" s="10"/>
      <c r="X156" s="10"/>
    </row>
    <row r="157" spans="1:24" ht="25.5" hidden="1">
      <c r="A157" s="40"/>
      <c r="B157" s="7" t="s">
        <v>47</v>
      </c>
      <c r="C157" s="12"/>
      <c r="D157" s="12"/>
      <c r="E157" s="9"/>
      <c r="F157" s="15"/>
      <c r="G157" s="15"/>
      <c r="H157" s="12"/>
      <c r="I157" s="8"/>
      <c r="J157" s="12"/>
      <c r="K157" s="12"/>
      <c r="L157" s="12"/>
      <c r="M157" s="15"/>
      <c r="N157" s="12"/>
      <c r="O157" s="17"/>
      <c r="P157" s="15"/>
      <c r="Q157" s="12"/>
      <c r="R157" s="8"/>
      <c r="S157" s="12"/>
      <c r="T157" s="7"/>
      <c r="U157" s="10"/>
      <c r="V157" s="10"/>
      <c r="W157" s="10"/>
      <c r="X157" s="10"/>
    </row>
    <row r="158" spans="1:24" ht="25.5" hidden="1">
      <c r="A158" s="40">
        <v>331</v>
      </c>
      <c r="B158" s="7" t="s">
        <v>14</v>
      </c>
      <c r="C158" s="12">
        <v>90858</v>
      </c>
      <c r="D158" s="12"/>
      <c r="E158" s="9" t="s">
        <v>217</v>
      </c>
      <c r="F158" s="15"/>
      <c r="G158" s="15">
        <v>0</v>
      </c>
      <c r="H158" s="12">
        <f aca="true" t="shared" si="48" ref="H158:H163">(G158/100)*C158</f>
        <v>0</v>
      </c>
      <c r="I158" s="8"/>
      <c r="J158" s="12">
        <v>80774</v>
      </c>
      <c r="K158" s="12"/>
      <c r="L158" s="12">
        <f aca="true" t="shared" si="49" ref="L158:L163">C158-H158-J158</f>
        <v>10084</v>
      </c>
      <c r="M158" s="15">
        <v>0.67</v>
      </c>
      <c r="N158" s="12">
        <f aca="true" t="shared" si="50" ref="N158:N163">L158</f>
        <v>10084</v>
      </c>
      <c r="O158" s="17">
        <f aca="true" t="shared" si="51" ref="O158:O164">(N158/C158)*100</f>
        <v>11.098637434238041</v>
      </c>
      <c r="P158" s="15">
        <v>28.38</v>
      </c>
      <c r="Q158" s="12">
        <f aca="true" t="shared" si="52" ref="Q158:Q163">(P158/100)*C158</f>
        <v>25785.5004</v>
      </c>
      <c r="R158" s="8"/>
      <c r="S158" s="12">
        <f aca="true" t="shared" si="53" ref="S158:S163">N158-Q158</f>
        <v>-15701.5004</v>
      </c>
      <c r="T158" s="7"/>
      <c r="U158" s="10">
        <f aca="true" t="shared" si="54" ref="U158:U163">C158*F158</f>
        <v>0</v>
      </c>
      <c r="V158" s="10"/>
      <c r="W158" s="10"/>
      <c r="X158" s="10">
        <f aca="true" t="shared" si="55" ref="X158:X163">C158*M158</f>
        <v>60874.86</v>
      </c>
    </row>
    <row r="159" spans="1:24" ht="25.5" hidden="1">
      <c r="A159" s="40">
        <v>332</v>
      </c>
      <c r="B159" s="7" t="s">
        <v>48</v>
      </c>
      <c r="C159" s="12">
        <v>662878</v>
      </c>
      <c r="D159" s="12"/>
      <c r="E159" s="9" t="s">
        <v>217</v>
      </c>
      <c r="F159" s="15"/>
      <c r="G159" s="15">
        <v>0</v>
      </c>
      <c r="H159" s="12">
        <f t="shared" si="48"/>
        <v>0</v>
      </c>
      <c r="I159" s="8"/>
      <c r="J159" s="12">
        <v>590978</v>
      </c>
      <c r="K159" s="12"/>
      <c r="L159" s="12">
        <f t="shared" si="49"/>
        <v>71900</v>
      </c>
      <c r="M159" s="15">
        <v>0.67</v>
      </c>
      <c r="N159" s="12">
        <f t="shared" si="50"/>
        <v>71900</v>
      </c>
      <c r="O159" s="17">
        <f t="shared" si="51"/>
        <v>10.846641463436711</v>
      </c>
      <c r="P159" s="15">
        <v>28.24</v>
      </c>
      <c r="Q159" s="12">
        <f t="shared" si="52"/>
        <v>187196.74719999998</v>
      </c>
      <c r="R159" s="8"/>
      <c r="S159" s="12">
        <f t="shared" si="53"/>
        <v>-115296.74719999998</v>
      </c>
      <c r="T159" s="7"/>
      <c r="U159" s="10">
        <f t="shared" si="54"/>
        <v>0</v>
      </c>
      <c r="V159" s="10"/>
      <c r="W159" s="10"/>
      <c r="X159" s="10">
        <f t="shared" si="55"/>
        <v>444128.26</v>
      </c>
    </row>
    <row r="160" spans="1:24" ht="25.5" hidden="1">
      <c r="A160" s="40">
        <v>333</v>
      </c>
      <c r="B160" s="7" t="s">
        <v>49</v>
      </c>
      <c r="C160" s="12">
        <v>120897</v>
      </c>
      <c r="D160" s="12"/>
      <c r="E160" s="9" t="s">
        <v>217</v>
      </c>
      <c r="F160" s="15"/>
      <c r="G160" s="15">
        <v>0</v>
      </c>
      <c r="H160" s="12">
        <f t="shared" si="48"/>
        <v>0</v>
      </c>
      <c r="I160" s="8"/>
      <c r="J160" s="12">
        <v>106768</v>
      </c>
      <c r="K160" s="12"/>
      <c r="L160" s="12">
        <f t="shared" si="49"/>
        <v>14129</v>
      </c>
      <c r="M160" s="15">
        <v>0.67</v>
      </c>
      <c r="N160" s="12">
        <f t="shared" si="50"/>
        <v>14129</v>
      </c>
      <c r="O160" s="17">
        <f t="shared" si="51"/>
        <v>11.686807778522214</v>
      </c>
      <c r="P160" s="15">
        <v>28.68</v>
      </c>
      <c r="Q160" s="12">
        <f t="shared" si="52"/>
        <v>34673.2596</v>
      </c>
      <c r="R160" s="8"/>
      <c r="S160" s="12">
        <f t="shared" si="53"/>
        <v>-20544.259599999998</v>
      </c>
      <c r="T160" s="7"/>
      <c r="U160" s="10">
        <f t="shared" si="54"/>
        <v>0</v>
      </c>
      <c r="V160" s="10"/>
      <c r="W160" s="10"/>
      <c r="X160" s="10">
        <f t="shared" si="55"/>
        <v>81000.99</v>
      </c>
    </row>
    <row r="161" spans="1:24" ht="25.5" hidden="1">
      <c r="A161" s="40">
        <v>334</v>
      </c>
      <c r="B161" s="7" t="s">
        <v>17</v>
      </c>
      <c r="C161" s="12">
        <v>123275</v>
      </c>
      <c r="D161" s="12"/>
      <c r="E161" s="9" t="s">
        <v>217</v>
      </c>
      <c r="F161" s="15"/>
      <c r="G161" s="15">
        <v>0</v>
      </c>
      <c r="H161" s="12">
        <f t="shared" si="48"/>
        <v>0</v>
      </c>
      <c r="I161" s="8"/>
      <c r="J161" s="12">
        <v>107421</v>
      </c>
      <c r="K161" s="12"/>
      <c r="L161" s="12">
        <f t="shared" si="49"/>
        <v>15854</v>
      </c>
      <c r="M161" s="15">
        <v>0.67</v>
      </c>
      <c r="N161" s="12">
        <f t="shared" si="50"/>
        <v>15854</v>
      </c>
      <c r="O161" s="17">
        <f t="shared" si="51"/>
        <v>12.860677347394036</v>
      </c>
      <c r="P161" s="15">
        <v>29.18</v>
      </c>
      <c r="Q161" s="12">
        <f t="shared" si="52"/>
        <v>35971.645000000004</v>
      </c>
      <c r="R161" s="8"/>
      <c r="S161" s="12">
        <f t="shared" si="53"/>
        <v>-20117.645000000004</v>
      </c>
      <c r="T161" s="7"/>
      <c r="U161" s="10">
        <f t="shared" si="54"/>
        <v>0</v>
      </c>
      <c r="V161" s="10"/>
      <c r="W161" s="10"/>
      <c r="X161" s="10">
        <f t="shared" si="55"/>
        <v>82594.25</v>
      </c>
    </row>
    <row r="162" spans="1:24" ht="25.5" hidden="1">
      <c r="A162" s="40">
        <v>335</v>
      </c>
      <c r="B162" s="7" t="s">
        <v>18</v>
      </c>
      <c r="C162" s="12">
        <v>2181</v>
      </c>
      <c r="D162" s="12"/>
      <c r="E162" s="9" t="s">
        <v>217</v>
      </c>
      <c r="F162" s="15"/>
      <c r="G162" s="15">
        <v>0</v>
      </c>
      <c r="H162" s="12">
        <f t="shared" si="48"/>
        <v>0</v>
      </c>
      <c r="I162" s="8"/>
      <c r="J162" s="12">
        <v>1884</v>
      </c>
      <c r="K162" s="12"/>
      <c r="L162" s="12">
        <f t="shared" si="49"/>
        <v>297</v>
      </c>
      <c r="M162" s="15">
        <v>0.67</v>
      </c>
      <c r="N162" s="12">
        <f t="shared" si="50"/>
        <v>297</v>
      </c>
      <c r="O162" s="17">
        <f t="shared" si="51"/>
        <v>13.617606602475929</v>
      </c>
      <c r="P162" s="15">
        <v>29.64</v>
      </c>
      <c r="Q162" s="12">
        <f t="shared" si="52"/>
        <v>646.4484</v>
      </c>
      <c r="R162" s="8"/>
      <c r="S162" s="12">
        <f t="shared" si="53"/>
        <v>-349.4484</v>
      </c>
      <c r="T162" s="7"/>
      <c r="U162" s="10">
        <f t="shared" si="54"/>
        <v>0</v>
      </c>
      <c r="V162" s="10"/>
      <c r="W162" s="10"/>
      <c r="X162" s="10">
        <f t="shared" si="55"/>
        <v>1461.27</v>
      </c>
    </row>
    <row r="163" spans="1:24" ht="25.5" hidden="1">
      <c r="A163" s="40">
        <v>336</v>
      </c>
      <c r="B163" s="7" t="s">
        <v>50</v>
      </c>
      <c r="C163" s="12">
        <v>8708</v>
      </c>
      <c r="D163" s="12"/>
      <c r="E163" s="9" t="s">
        <v>217</v>
      </c>
      <c r="F163" s="15"/>
      <c r="G163" s="15">
        <v>0</v>
      </c>
      <c r="H163" s="12">
        <f t="shared" si="48"/>
        <v>0</v>
      </c>
      <c r="I163" s="8"/>
      <c r="J163" s="12">
        <v>7301</v>
      </c>
      <c r="K163" s="12"/>
      <c r="L163" s="12">
        <f t="shared" si="49"/>
        <v>1407</v>
      </c>
      <c r="M163" s="15">
        <v>0.67</v>
      </c>
      <c r="N163" s="12">
        <f t="shared" si="50"/>
        <v>1407</v>
      </c>
      <c r="O163" s="17">
        <f t="shared" si="51"/>
        <v>16.157556270096464</v>
      </c>
      <c r="P163" s="15">
        <v>30.79</v>
      </c>
      <c r="Q163" s="12">
        <f t="shared" si="52"/>
        <v>2681.1932</v>
      </c>
      <c r="R163" s="8"/>
      <c r="S163" s="12">
        <f t="shared" si="53"/>
        <v>-1274.1932000000002</v>
      </c>
      <c r="T163" s="7"/>
      <c r="U163" s="10">
        <f t="shared" si="54"/>
        <v>0</v>
      </c>
      <c r="V163" s="10"/>
      <c r="W163" s="10"/>
      <c r="X163" s="10">
        <f t="shared" si="55"/>
        <v>5834.360000000001</v>
      </c>
    </row>
    <row r="164" spans="1:24" ht="25.5" hidden="1">
      <c r="A164" s="40"/>
      <c r="B164" s="9" t="s">
        <v>51</v>
      </c>
      <c r="C164" s="28">
        <f>SUM(C158:C163)</f>
        <v>1008797</v>
      </c>
      <c r="D164" s="12"/>
      <c r="E164" s="9"/>
      <c r="F164" s="15"/>
      <c r="G164" s="15">
        <f>(H164/C164)*100</f>
        <v>0</v>
      </c>
      <c r="H164" s="28">
        <f>SUM(H158:H163)</f>
        <v>0</v>
      </c>
      <c r="I164" s="8"/>
      <c r="J164" s="28">
        <f>SUM(J158:J163)</f>
        <v>895126</v>
      </c>
      <c r="K164" s="12"/>
      <c r="L164" s="28">
        <f>SUM(L158:L163)</f>
        <v>113671</v>
      </c>
      <c r="M164" s="15">
        <f>X164/C164</f>
        <v>0.67</v>
      </c>
      <c r="N164" s="28">
        <f>SUM(N158:N163)</f>
        <v>113671</v>
      </c>
      <c r="O164" s="17">
        <f t="shared" si="51"/>
        <v>11.267975618484193</v>
      </c>
      <c r="P164" s="15">
        <f>(Q164/C164)*100</f>
        <v>28.445246546133657</v>
      </c>
      <c r="Q164" s="28">
        <f>SUM(Q158:Q163)</f>
        <v>286954.7937999999</v>
      </c>
      <c r="R164" s="8"/>
      <c r="S164" s="28">
        <f>SUM(S158:S163)</f>
        <v>-173283.7938</v>
      </c>
      <c r="T164" s="7"/>
      <c r="U164" s="29">
        <f>SUM(U158:U163)</f>
        <v>0</v>
      </c>
      <c r="V164" s="10"/>
      <c r="W164" s="10"/>
      <c r="X164" s="29">
        <f>SUM(X158:X163)</f>
        <v>675893.99</v>
      </c>
    </row>
    <row r="165" spans="1:24" ht="25.5" hidden="1">
      <c r="A165" s="40"/>
      <c r="B165" s="7"/>
      <c r="C165" s="28"/>
      <c r="D165" s="12"/>
      <c r="E165" s="9"/>
      <c r="F165" s="15"/>
      <c r="G165" s="15"/>
      <c r="H165" s="28"/>
      <c r="I165" s="8"/>
      <c r="J165" s="28"/>
      <c r="K165" s="12"/>
      <c r="L165" s="28"/>
      <c r="M165" s="15"/>
      <c r="N165" s="28"/>
      <c r="O165" s="17"/>
      <c r="P165" s="15"/>
      <c r="Q165" s="28"/>
      <c r="R165" s="8"/>
      <c r="S165" s="28"/>
      <c r="T165" s="7"/>
      <c r="U165" s="29"/>
      <c r="V165" s="10"/>
      <c r="W165" s="10"/>
      <c r="X165" s="29"/>
    </row>
    <row r="166" spans="1:24" ht="25.5" hidden="1">
      <c r="A166" s="40"/>
      <c r="B166" s="7" t="s">
        <v>52</v>
      </c>
      <c r="C166" s="12"/>
      <c r="D166" s="12"/>
      <c r="E166" s="9"/>
      <c r="F166" s="15"/>
      <c r="G166" s="15"/>
      <c r="H166" s="12"/>
      <c r="I166" s="8"/>
      <c r="J166" s="12"/>
      <c r="K166" s="12"/>
      <c r="L166" s="12"/>
      <c r="M166" s="15"/>
      <c r="N166" s="12"/>
      <c r="O166" s="17"/>
      <c r="P166" s="15"/>
      <c r="Q166" s="12"/>
      <c r="R166" s="8"/>
      <c r="S166" s="12"/>
      <c r="T166" s="7"/>
      <c r="U166" s="10"/>
      <c r="V166" s="10"/>
      <c r="W166" s="10"/>
      <c r="X166" s="10"/>
    </row>
    <row r="167" spans="1:24" ht="25.5" hidden="1">
      <c r="A167" s="40">
        <v>330.2</v>
      </c>
      <c r="B167" s="7" t="s">
        <v>13</v>
      </c>
      <c r="C167" s="12">
        <v>28700</v>
      </c>
      <c r="D167" s="12"/>
      <c r="E167" s="9" t="s">
        <v>217</v>
      </c>
      <c r="F167" s="15"/>
      <c r="G167" s="15">
        <v>0</v>
      </c>
      <c r="H167" s="12">
        <f aca="true" t="shared" si="56" ref="H167:H173">(G167/100)*C167</f>
        <v>0</v>
      </c>
      <c r="I167" s="8"/>
      <c r="J167" s="12">
        <v>10841</v>
      </c>
      <c r="K167" s="12"/>
      <c r="L167" s="12">
        <f aca="true" t="shared" si="57" ref="L167:L173">C167-H167-J167</f>
        <v>17859</v>
      </c>
      <c r="M167" s="15">
        <v>21</v>
      </c>
      <c r="N167" s="12">
        <f aca="true" t="shared" si="58" ref="N167:N173">L167/M167</f>
        <v>850.4285714285714</v>
      </c>
      <c r="O167" s="17">
        <f aca="true" t="shared" si="59" ref="O167:O174">(N167/C167)*100</f>
        <v>2.963165754106521</v>
      </c>
      <c r="P167" s="15">
        <v>3.05</v>
      </c>
      <c r="Q167" s="12">
        <f aca="true" t="shared" si="60" ref="Q167:Q173">(P167/100)*C167</f>
        <v>875.35</v>
      </c>
      <c r="R167" s="8"/>
      <c r="S167" s="12">
        <f aca="true" t="shared" si="61" ref="S167:S173">N167-Q167</f>
        <v>-24.921428571428578</v>
      </c>
      <c r="T167" s="7"/>
      <c r="U167" s="10">
        <f aca="true" t="shared" si="62" ref="U167:U173">C167*F167</f>
        <v>0</v>
      </c>
      <c r="V167" s="10"/>
      <c r="W167" s="10"/>
      <c r="X167" s="10">
        <f aca="true" t="shared" si="63" ref="X167:X173">C167*M167</f>
        <v>602700</v>
      </c>
    </row>
    <row r="168" spans="1:24" ht="25.5" hidden="1">
      <c r="A168" s="40">
        <v>331</v>
      </c>
      <c r="B168" s="7" t="s">
        <v>14</v>
      </c>
      <c r="C168" s="12">
        <v>1201812</v>
      </c>
      <c r="D168" s="12"/>
      <c r="E168" s="9" t="s">
        <v>217</v>
      </c>
      <c r="F168" s="15"/>
      <c r="G168" s="15">
        <v>-0.8</v>
      </c>
      <c r="H168" s="12">
        <f t="shared" si="56"/>
        <v>-9614.496000000001</v>
      </c>
      <c r="I168" s="8"/>
      <c r="J168" s="12">
        <v>492932</v>
      </c>
      <c r="K168" s="12"/>
      <c r="L168" s="12">
        <f t="shared" si="57"/>
        <v>718494.496</v>
      </c>
      <c r="M168" s="15">
        <v>20.56</v>
      </c>
      <c r="N168" s="12">
        <f t="shared" si="58"/>
        <v>34946.23035019456</v>
      </c>
      <c r="O168" s="17">
        <f t="shared" si="59"/>
        <v>2.9077950919274027</v>
      </c>
      <c r="P168" s="15">
        <v>2.88</v>
      </c>
      <c r="Q168" s="12">
        <f t="shared" si="60"/>
        <v>34612.1856</v>
      </c>
      <c r="R168" s="8"/>
      <c r="S168" s="12">
        <f t="shared" si="61"/>
        <v>334.04475019456004</v>
      </c>
      <c r="T168" s="7"/>
      <c r="U168" s="10">
        <f t="shared" si="62"/>
        <v>0</v>
      </c>
      <c r="V168" s="10"/>
      <c r="W168" s="10"/>
      <c r="X168" s="10">
        <f t="shared" si="63"/>
        <v>24709254.72</v>
      </c>
    </row>
    <row r="169" spans="1:24" ht="25.5" hidden="1">
      <c r="A169" s="40">
        <v>332</v>
      </c>
      <c r="B169" s="7" t="s">
        <v>48</v>
      </c>
      <c r="C169" s="12">
        <v>5060587</v>
      </c>
      <c r="D169" s="12"/>
      <c r="E169" s="9" t="s">
        <v>217</v>
      </c>
      <c r="F169" s="15"/>
      <c r="G169" s="15">
        <v>-1.16</v>
      </c>
      <c r="H169" s="12">
        <f t="shared" si="56"/>
        <v>-58702.809199999996</v>
      </c>
      <c r="I169" s="8"/>
      <c r="J169" s="12">
        <v>1920717</v>
      </c>
      <c r="K169" s="12"/>
      <c r="L169" s="12">
        <f t="shared" si="57"/>
        <v>3198572.8092</v>
      </c>
      <c r="M169" s="15">
        <v>20.63</v>
      </c>
      <c r="N169" s="12">
        <f t="shared" si="58"/>
        <v>155044.73142026176</v>
      </c>
      <c r="O169" s="17">
        <f t="shared" si="59"/>
        <v>3.0637697053772963</v>
      </c>
      <c r="P169" s="15">
        <v>3.22</v>
      </c>
      <c r="Q169" s="12">
        <f t="shared" si="60"/>
        <v>162950.9014</v>
      </c>
      <c r="R169" s="8"/>
      <c r="S169" s="12">
        <f t="shared" si="61"/>
        <v>-7906.169979738246</v>
      </c>
      <c r="T169" s="7"/>
      <c r="U169" s="10">
        <f t="shared" si="62"/>
        <v>0</v>
      </c>
      <c r="V169" s="10"/>
      <c r="W169" s="10"/>
      <c r="X169" s="10">
        <f t="shared" si="63"/>
        <v>104399909.81</v>
      </c>
    </row>
    <row r="170" spans="1:24" ht="25.5" hidden="1">
      <c r="A170" s="40">
        <v>333</v>
      </c>
      <c r="B170" s="7" t="s">
        <v>49</v>
      </c>
      <c r="C170" s="12">
        <v>2447513</v>
      </c>
      <c r="D170" s="12"/>
      <c r="E170" s="9" t="s">
        <v>217</v>
      </c>
      <c r="F170" s="15"/>
      <c r="G170" s="15">
        <v>-2.14</v>
      </c>
      <c r="H170" s="12">
        <f t="shared" si="56"/>
        <v>-52376.77820000001</v>
      </c>
      <c r="I170" s="8"/>
      <c r="J170" s="12">
        <v>918938</v>
      </c>
      <c r="K170" s="12"/>
      <c r="L170" s="12">
        <f t="shared" si="57"/>
        <v>1580951.7782</v>
      </c>
      <c r="M170" s="15">
        <v>20.44</v>
      </c>
      <c r="N170" s="12">
        <f t="shared" si="58"/>
        <v>77345.97740704501</v>
      </c>
      <c r="O170" s="17">
        <f t="shared" si="59"/>
        <v>3.160186581523571</v>
      </c>
      <c r="P170" s="15">
        <v>3.14</v>
      </c>
      <c r="Q170" s="12">
        <f t="shared" si="60"/>
        <v>76851.9082</v>
      </c>
      <c r="R170" s="8"/>
      <c r="S170" s="12">
        <f t="shared" si="61"/>
        <v>494.06920704500226</v>
      </c>
      <c r="T170" s="7"/>
      <c r="U170" s="10">
        <f t="shared" si="62"/>
        <v>0</v>
      </c>
      <c r="V170" s="10"/>
      <c r="W170" s="10"/>
      <c r="X170" s="10">
        <f t="shared" si="63"/>
        <v>50027165.720000006</v>
      </c>
    </row>
    <row r="171" spans="1:24" ht="25.5" hidden="1">
      <c r="A171" s="40">
        <v>334</v>
      </c>
      <c r="B171" s="7" t="s">
        <v>17</v>
      </c>
      <c r="C171" s="12">
        <v>1289383</v>
      </c>
      <c r="D171" s="12"/>
      <c r="E171" s="9" t="s">
        <v>217</v>
      </c>
      <c r="F171" s="15"/>
      <c r="G171" s="15">
        <v>-2.64</v>
      </c>
      <c r="H171" s="12">
        <f t="shared" si="56"/>
        <v>-34039.7112</v>
      </c>
      <c r="I171" s="8"/>
      <c r="J171" s="12">
        <v>492184</v>
      </c>
      <c r="K171" s="12"/>
      <c r="L171" s="12">
        <f t="shared" si="57"/>
        <v>831238.7112</v>
      </c>
      <c r="M171" s="15">
        <v>19.9</v>
      </c>
      <c r="N171" s="12">
        <f t="shared" si="58"/>
        <v>41770.789507537695</v>
      </c>
      <c r="O171" s="17">
        <f t="shared" si="59"/>
        <v>3.239595179053679</v>
      </c>
      <c r="P171" s="15">
        <v>3.19</v>
      </c>
      <c r="Q171" s="12">
        <f t="shared" si="60"/>
        <v>41131.3177</v>
      </c>
      <c r="R171" s="8"/>
      <c r="S171" s="12">
        <f t="shared" si="61"/>
        <v>639.471807537695</v>
      </c>
      <c r="T171" s="7"/>
      <c r="U171" s="10">
        <f t="shared" si="62"/>
        <v>0</v>
      </c>
      <c r="V171" s="10"/>
      <c r="W171" s="10"/>
      <c r="X171" s="10">
        <f t="shared" si="63"/>
        <v>25658721.7</v>
      </c>
    </row>
    <row r="172" spans="1:24" ht="25.5" hidden="1">
      <c r="A172" s="40">
        <v>335</v>
      </c>
      <c r="B172" s="7" t="s">
        <v>18</v>
      </c>
      <c r="C172" s="12">
        <v>8847</v>
      </c>
      <c r="D172" s="12"/>
      <c r="E172" s="9" t="s">
        <v>217</v>
      </c>
      <c r="F172" s="15"/>
      <c r="G172" s="15">
        <v>0</v>
      </c>
      <c r="H172" s="12">
        <f t="shared" si="56"/>
        <v>0</v>
      </c>
      <c r="I172" s="8"/>
      <c r="J172" s="12">
        <v>3986</v>
      </c>
      <c r="K172" s="12"/>
      <c r="L172" s="12">
        <f t="shared" si="57"/>
        <v>4861</v>
      </c>
      <c r="M172" s="15">
        <v>19.51</v>
      </c>
      <c r="N172" s="12">
        <f t="shared" si="58"/>
        <v>249.15427985648384</v>
      </c>
      <c r="O172" s="17">
        <f t="shared" si="59"/>
        <v>2.8162572607266174</v>
      </c>
      <c r="P172" s="15">
        <v>2.96</v>
      </c>
      <c r="Q172" s="12">
        <f t="shared" si="60"/>
        <v>261.8712</v>
      </c>
      <c r="R172" s="8"/>
      <c r="S172" s="12">
        <f t="shared" si="61"/>
        <v>-12.716920143516148</v>
      </c>
      <c r="T172" s="7"/>
      <c r="U172" s="10">
        <f t="shared" si="62"/>
        <v>0</v>
      </c>
      <c r="V172" s="10"/>
      <c r="W172" s="10"/>
      <c r="X172" s="10">
        <f t="shared" si="63"/>
        <v>172604.97</v>
      </c>
    </row>
    <row r="173" spans="1:24" ht="25.5" hidden="1">
      <c r="A173" s="40">
        <v>336</v>
      </c>
      <c r="B173" s="7" t="s">
        <v>50</v>
      </c>
      <c r="C173" s="12">
        <v>744</v>
      </c>
      <c r="D173" s="12"/>
      <c r="E173" s="9" t="s">
        <v>217</v>
      </c>
      <c r="F173" s="15"/>
      <c r="G173" s="15">
        <v>-1.07</v>
      </c>
      <c r="H173" s="12">
        <f t="shared" si="56"/>
        <v>-7.960800000000001</v>
      </c>
      <c r="I173" s="8"/>
      <c r="J173" s="12">
        <v>480</v>
      </c>
      <c r="K173" s="12"/>
      <c r="L173" s="12">
        <f t="shared" si="57"/>
        <v>271.96079999999995</v>
      </c>
      <c r="M173" s="15">
        <v>20.4</v>
      </c>
      <c r="N173" s="12">
        <f t="shared" si="58"/>
        <v>13.33141176470588</v>
      </c>
      <c r="O173" s="17">
        <f t="shared" si="59"/>
        <v>1.7918564199873495</v>
      </c>
      <c r="P173" s="15">
        <v>2.14</v>
      </c>
      <c r="Q173" s="12">
        <f t="shared" si="60"/>
        <v>15.921600000000002</v>
      </c>
      <c r="R173" s="8"/>
      <c r="S173" s="12">
        <f t="shared" si="61"/>
        <v>-2.5901882352941215</v>
      </c>
      <c r="T173" s="7"/>
      <c r="U173" s="10">
        <f t="shared" si="62"/>
        <v>0</v>
      </c>
      <c r="V173" s="10"/>
      <c r="W173" s="10"/>
      <c r="X173" s="10">
        <f t="shared" si="63"/>
        <v>15177.599999999999</v>
      </c>
    </row>
    <row r="174" spans="1:24" ht="25.5" hidden="1">
      <c r="A174" s="40"/>
      <c r="B174" s="7" t="s">
        <v>53</v>
      </c>
      <c r="C174" s="28">
        <f>SUM(C167:C173)</f>
        <v>10037586</v>
      </c>
      <c r="D174" s="12"/>
      <c r="E174" s="9"/>
      <c r="F174" s="15"/>
      <c r="G174" s="15">
        <f>(H174/C174)*100</f>
        <v>-1.5416232090066275</v>
      </c>
      <c r="H174" s="28">
        <f>SUM(H167:H173)</f>
        <v>-154741.7554</v>
      </c>
      <c r="I174" s="8"/>
      <c r="J174" s="28">
        <f>SUM(J167:J173)</f>
        <v>3840078</v>
      </c>
      <c r="K174" s="12"/>
      <c r="L174" s="28">
        <f>SUM(L167:L173)</f>
        <v>6352249.755399999</v>
      </c>
      <c r="M174" s="15">
        <f>X174/C174</f>
        <v>20.481571417669546</v>
      </c>
      <c r="N174" s="28">
        <f>SUM(N167:N173)</f>
        <v>310220.64294808876</v>
      </c>
      <c r="O174" s="17">
        <f t="shared" si="59"/>
        <v>3.0905901373904916</v>
      </c>
      <c r="P174" s="15">
        <f>(Q174/C174)*100</f>
        <v>3.15513566409294</v>
      </c>
      <c r="Q174" s="28">
        <f>SUM(Q167:Q173)</f>
        <v>316699.4557</v>
      </c>
      <c r="R174" s="8"/>
      <c r="S174" s="28">
        <f>SUM(S167:S173)</f>
        <v>-6478.812751911228</v>
      </c>
      <c r="T174" s="7"/>
      <c r="U174" s="29">
        <f>SUM(U167:U173)</f>
        <v>0</v>
      </c>
      <c r="V174" s="10"/>
      <c r="W174" s="10"/>
      <c r="X174" s="29">
        <f>SUM(X167:X173)</f>
        <v>205585534.51999998</v>
      </c>
    </row>
    <row r="175" spans="1:24" ht="25.5" hidden="1">
      <c r="A175" s="40"/>
      <c r="B175" s="7"/>
      <c r="C175" s="28"/>
      <c r="D175" s="12"/>
      <c r="E175" s="9"/>
      <c r="F175" s="15"/>
      <c r="G175" s="15"/>
      <c r="H175" s="28"/>
      <c r="I175" s="8"/>
      <c r="J175" s="28"/>
      <c r="K175" s="12"/>
      <c r="L175" s="28"/>
      <c r="M175" s="15"/>
      <c r="N175" s="28"/>
      <c r="O175" s="17"/>
      <c r="P175" s="15"/>
      <c r="Q175" s="28"/>
      <c r="R175" s="8"/>
      <c r="S175" s="28"/>
      <c r="T175" s="7"/>
      <c r="U175" s="29"/>
      <c r="V175" s="10"/>
      <c r="W175" s="10"/>
      <c r="X175" s="29"/>
    </row>
    <row r="176" spans="1:24" ht="25.5" hidden="1">
      <c r="A176" s="40"/>
      <c r="B176" s="7" t="s">
        <v>54</v>
      </c>
      <c r="C176" s="12"/>
      <c r="D176" s="12"/>
      <c r="E176" s="9"/>
      <c r="F176" s="15"/>
      <c r="G176" s="15"/>
      <c r="H176" s="12"/>
      <c r="I176" s="8"/>
      <c r="J176" s="12"/>
      <c r="K176" s="12"/>
      <c r="L176" s="12"/>
      <c r="M176" s="15"/>
      <c r="N176" s="12"/>
      <c r="O176" s="17"/>
      <c r="P176" s="15"/>
      <c r="Q176" s="12"/>
      <c r="R176" s="8"/>
      <c r="S176" s="12"/>
      <c r="T176" s="7"/>
      <c r="U176" s="10"/>
      <c r="V176" s="10"/>
      <c r="W176" s="10"/>
      <c r="X176" s="10"/>
    </row>
    <row r="177" spans="1:24" ht="25.5" hidden="1">
      <c r="A177" s="40">
        <v>330.2</v>
      </c>
      <c r="B177" s="7" t="s">
        <v>13</v>
      </c>
      <c r="C177" s="12">
        <v>5879</v>
      </c>
      <c r="D177" s="12"/>
      <c r="E177" s="9" t="s">
        <v>217</v>
      </c>
      <c r="F177" s="15"/>
      <c r="G177" s="15">
        <v>0</v>
      </c>
      <c r="H177" s="12">
        <f aca="true" t="shared" si="64" ref="H177:H183">(G177/100)*C177</f>
        <v>0</v>
      </c>
      <c r="I177" s="8"/>
      <c r="J177" s="12">
        <v>3664</v>
      </c>
      <c r="K177" s="12"/>
      <c r="L177" s="12">
        <f aca="true" t="shared" si="65" ref="L177:L183">C177-H177-J177</f>
        <v>2215</v>
      </c>
      <c r="M177" s="15">
        <v>27</v>
      </c>
      <c r="N177" s="12">
        <f aca="true" t="shared" si="66" ref="N177:N183">L177/M177</f>
        <v>82.03703703703704</v>
      </c>
      <c r="O177" s="17">
        <f aca="true" t="shared" si="67" ref="O177:O184">(N177/C177)*100</f>
        <v>1.3954250218921083</v>
      </c>
      <c r="P177" s="15">
        <v>1.58</v>
      </c>
      <c r="Q177" s="12">
        <f aca="true" t="shared" si="68" ref="Q177:Q183">(P177/100)*C177</f>
        <v>92.88820000000001</v>
      </c>
      <c r="R177" s="8"/>
      <c r="S177" s="12">
        <f aca="true" t="shared" si="69" ref="S177:S183">N177-Q177</f>
        <v>-10.851162962962974</v>
      </c>
      <c r="T177" s="7"/>
      <c r="U177" s="10">
        <f aca="true" t="shared" si="70" ref="U177:U183">C177*F177</f>
        <v>0</v>
      </c>
      <c r="V177" s="10"/>
      <c r="W177" s="10"/>
      <c r="X177" s="10">
        <f aca="true" t="shared" si="71" ref="X177:X183">C177*M177</f>
        <v>158733</v>
      </c>
    </row>
    <row r="178" spans="1:24" ht="25.5" hidden="1">
      <c r="A178" s="40">
        <v>331</v>
      </c>
      <c r="B178" s="7" t="s">
        <v>14</v>
      </c>
      <c r="C178" s="12">
        <v>3294144</v>
      </c>
      <c r="D178" s="12"/>
      <c r="E178" s="9" t="s">
        <v>217</v>
      </c>
      <c r="F178" s="15"/>
      <c r="G178" s="15">
        <v>-1.07</v>
      </c>
      <c r="H178" s="12">
        <f t="shared" si="64"/>
        <v>-35247.340800000005</v>
      </c>
      <c r="I178" s="8"/>
      <c r="J178" s="12">
        <v>1733047</v>
      </c>
      <c r="K178" s="12"/>
      <c r="L178" s="12">
        <f t="shared" si="65"/>
        <v>1596344.3408</v>
      </c>
      <c r="M178" s="15">
        <v>26.24</v>
      </c>
      <c r="N178" s="12">
        <f t="shared" si="66"/>
        <v>60836.29347560975</v>
      </c>
      <c r="O178" s="17">
        <f t="shared" si="67"/>
        <v>1.846801277527933</v>
      </c>
      <c r="P178" s="15">
        <v>1.82</v>
      </c>
      <c r="Q178" s="12">
        <f t="shared" si="68"/>
        <v>59953.4208</v>
      </c>
      <c r="R178" s="8"/>
      <c r="S178" s="12">
        <f t="shared" si="69"/>
        <v>882.8726756097531</v>
      </c>
      <c r="T178" s="7"/>
      <c r="U178" s="10">
        <f t="shared" si="70"/>
        <v>0</v>
      </c>
      <c r="V178" s="10"/>
      <c r="W178" s="10"/>
      <c r="X178" s="10">
        <f t="shared" si="71"/>
        <v>86438338.55999999</v>
      </c>
    </row>
    <row r="179" spans="1:24" ht="25.5" hidden="1">
      <c r="A179" s="40">
        <v>332</v>
      </c>
      <c r="B179" s="7" t="s">
        <v>48</v>
      </c>
      <c r="C179" s="12">
        <v>17358186</v>
      </c>
      <c r="D179" s="12"/>
      <c r="E179" s="9" t="s">
        <v>217</v>
      </c>
      <c r="F179" s="15"/>
      <c r="G179" s="15">
        <v>-1.55</v>
      </c>
      <c r="H179" s="12">
        <f t="shared" si="64"/>
        <v>-269051.883</v>
      </c>
      <c r="I179" s="8"/>
      <c r="J179" s="12">
        <v>8677236</v>
      </c>
      <c r="K179" s="12"/>
      <c r="L179" s="12">
        <f t="shared" si="65"/>
        <v>8950001.883000001</v>
      </c>
      <c r="M179" s="15">
        <v>26.36</v>
      </c>
      <c r="N179" s="12">
        <f t="shared" si="66"/>
        <v>339529.66172230657</v>
      </c>
      <c r="O179" s="17">
        <f t="shared" si="67"/>
        <v>1.9560204143584277</v>
      </c>
      <c r="P179" s="15">
        <v>2.05</v>
      </c>
      <c r="Q179" s="12">
        <f t="shared" si="68"/>
        <v>355842.81299999997</v>
      </c>
      <c r="R179" s="8"/>
      <c r="S179" s="12">
        <f t="shared" si="69"/>
        <v>-16313.151277693396</v>
      </c>
      <c r="T179" s="7"/>
      <c r="U179" s="10">
        <f t="shared" si="70"/>
        <v>0</v>
      </c>
      <c r="V179" s="10"/>
      <c r="W179" s="10"/>
      <c r="X179" s="10">
        <f t="shared" si="71"/>
        <v>457561782.96</v>
      </c>
    </row>
    <row r="180" spans="1:24" ht="25.5" hidden="1">
      <c r="A180" s="40">
        <v>333</v>
      </c>
      <c r="B180" s="7" t="s">
        <v>49</v>
      </c>
      <c r="C180" s="12">
        <v>7867538</v>
      </c>
      <c r="D180" s="12"/>
      <c r="E180" s="9" t="s">
        <v>217</v>
      </c>
      <c r="F180" s="15"/>
      <c r="G180" s="15">
        <v>-2.84</v>
      </c>
      <c r="H180" s="12">
        <f t="shared" si="64"/>
        <v>-223438.07919999998</v>
      </c>
      <c r="I180" s="8"/>
      <c r="J180" s="12">
        <v>3315715</v>
      </c>
      <c r="K180" s="12"/>
      <c r="L180" s="12">
        <f t="shared" si="65"/>
        <v>4775261.0792</v>
      </c>
      <c r="M180" s="15">
        <v>26.1</v>
      </c>
      <c r="N180" s="12">
        <f t="shared" si="66"/>
        <v>182960.19460536397</v>
      </c>
      <c r="O180" s="17">
        <f t="shared" si="67"/>
        <v>2.32550760613249</v>
      </c>
      <c r="P180" s="15">
        <v>2.11</v>
      </c>
      <c r="Q180" s="12">
        <f t="shared" si="68"/>
        <v>166005.0518</v>
      </c>
      <c r="R180" s="8"/>
      <c r="S180" s="12">
        <f t="shared" si="69"/>
        <v>16955.142805363983</v>
      </c>
      <c r="T180" s="7"/>
      <c r="U180" s="10">
        <f t="shared" si="70"/>
        <v>0</v>
      </c>
      <c r="V180" s="10"/>
      <c r="W180" s="10"/>
      <c r="X180" s="10">
        <f t="shared" si="71"/>
        <v>205342741.8</v>
      </c>
    </row>
    <row r="181" spans="1:24" ht="25.5" hidden="1">
      <c r="A181" s="40">
        <v>334</v>
      </c>
      <c r="B181" s="7" t="s">
        <v>17</v>
      </c>
      <c r="C181" s="12">
        <v>3125742</v>
      </c>
      <c r="D181" s="12"/>
      <c r="E181" s="9" t="s">
        <v>217</v>
      </c>
      <c r="F181" s="15"/>
      <c r="G181" s="15">
        <v>-3.48</v>
      </c>
      <c r="H181" s="12">
        <f t="shared" si="64"/>
        <v>-108775.8216</v>
      </c>
      <c r="I181" s="8"/>
      <c r="J181" s="12">
        <v>1227409</v>
      </c>
      <c r="K181" s="12"/>
      <c r="L181" s="12">
        <f t="shared" si="65"/>
        <v>2007108.8216</v>
      </c>
      <c r="M181" s="15">
        <v>24.88</v>
      </c>
      <c r="N181" s="12">
        <f t="shared" si="66"/>
        <v>80671.57643086817</v>
      </c>
      <c r="O181" s="17">
        <f t="shared" si="67"/>
        <v>2.5808776422004174</v>
      </c>
      <c r="P181" s="15">
        <v>2.21</v>
      </c>
      <c r="Q181" s="12">
        <f t="shared" si="68"/>
        <v>69078.8982</v>
      </c>
      <c r="R181" s="8"/>
      <c r="S181" s="12">
        <f t="shared" si="69"/>
        <v>11592.678230868172</v>
      </c>
      <c r="T181" s="7"/>
      <c r="U181" s="10">
        <f t="shared" si="70"/>
        <v>0</v>
      </c>
      <c r="V181" s="10"/>
      <c r="W181" s="10"/>
      <c r="X181" s="10">
        <f t="shared" si="71"/>
        <v>77768460.96</v>
      </c>
    </row>
    <row r="182" spans="1:24" ht="25.5" hidden="1">
      <c r="A182" s="40">
        <v>335</v>
      </c>
      <c r="B182" s="7" t="s">
        <v>18</v>
      </c>
      <c r="C182" s="12">
        <v>110716</v>
      </c>
      <c r="D182" s="12"/>
      <c r="E182" s="9" t="s">
        <v>217</v>
      </c>
      <c r="F182" s="15"/>
      <c r="G182" s="15">
        <v>0</v>
      </c>
      <c r="H182" s="12">
        <f t="shared" si="64"/>
        <v>0</v>
      </c>
      <c r="I182" s="8"/>
      <c r="J182" s="12">
        <v>41907</v>
      </c>
      <c r="K182" s="12"/>
      <c r="L182" s="12">
        <f t="shared" si="65"/>
        <v>68809</v>
      </c>
      <c r="M182" s="15">
        <v>24.85</v>
      </c>
      <c r="N182" s="12">
        <f t="shared" si="66"/>
        <v>2768.9738430583498</v>
      </c>
      <c r="O182" s="17">
        <f t="shared" si="67"/>
        <v>2.500969907744454</v>
      </c>
      <c r="P182" s="15">
        <v>2.46</v>
      </c>
      <c r="Q182" s="12">
        <f t="shared" si="68"/>
        <v>2723.6136</v>
      </c>
      <c r="R182" s="8"/>
      <c r="S182" s="12">
        <f t="shared" si="69"/>
        <v>45.360243058349624</v>
      </c>
      <c r="T182" s="7"/>
      <c r="U182" s="10">
        <f t="shared" si="70"/>
        <v>0</v>
      </c>
      <c r="V182" s="10"/>
      <c r="W182" s="10"/>
      <c r="X182" s="10">
        <f t="shared" si="71"/>
        <v>2751292.6</v>
      </c>
    </row>
    <row r="183" spans="1:24" ht="25.5" hidden="1">
      <c r="A183" s="40">
        <v>336</v>
      </c>
      <c r="B183" s="7" t="s">
        <v>50</v>
      </c>
      <c r="C183" s="12">
        <v>541429</v>
      </c>
      <c r="D183" s="12"/>
      <c r="E183" s="9" t="s">
        <v>217</v>
      </c>
      <c r="F183" s="15"/>
      <c r="G183" s="15">
        <v>-1.42</v>
      </c>
      <c r="H183" s="12">
        <f t="shared" si="64"/>
        <v>-7688.291799999999</v>
      </c>
      <c r="I183" s="8"/>
      <c r="J183" s="12">
        <v>223751</v>
      </c>
      <c r="K183" s="12"/>
      <c r="L183" s="12">
        <f t="shared" si="65"/>
        <v>325366.2918</v>
      </c>
      <c r="M183" s="15">
        <v>26.32</v>
      </c>
      <c r="N183" s="12">
        <f t="shared" si="66"/>
        <v>12361.94117781155</v>
      </c>
      <c r="O183" s="17">
        <f t="shared" si="67"/>
        <v>2.2832063258177064</v>
      </c>
      <c r="P183" s="15">
        <v>2.19</v>
      </c>
      <c r="Q183" s="12">
        <f t="shared" si="68"/>
        <v>11857.2951</v>
      </c>
      <c r="R183" s="8"/>
      <c r="S183" s="12">
        <f t="shared" si="69"/>
        <v>504.64607781155064</v>
      </c>
      <c r="T183" s="7"/>
      <c r="U183" s="10">
        <f t="shared" si="70"/>
        <v>0</v>
      </c>
      <c r="V183" s="10"/>
      <c r="W183" s="10"/>
      <c r="X183" s="10">
        <f t="shared" si="71"/>
        <v>14250411.28</v>
      </c>
    </row>
    <row r="184" spans="1:24" ht="25.5" hidden="1">
      <c r="A184" s="40"/>
      <c r="B184" s="9" t="s">
        <v>55</v>
      </c>
      <c r="C184" s="28">
        <f>SUM(C177:C183)</f>
        <v>32303634</v>
      </c>
      <c r="D184" s="12"/>
      <c r="E184" s="9"/>
      <c r="F184" s="15"/>
      <c r="G184" s="15">
        <f>(H184/C184)*100</f>
        <v>-1.9942072659688999</v>
      </c>
      <c r="H184" s="28">
        <f>SUM(H177:H183)</f>
        <v>-644201.4164</v>
      </c>
      <c r="I184" s="8"/>
      <c r="J184" s="28">
        <f>SUM(J177:J183)</f>
        <v>15222729</v>
      </c>
      <c r="K184" s="12"/>
      <c r="L184" s="28">
        <f>SUM(L177:L183)</f>
        <v>17725106.4164</v>
      </c>
      <c r="M184" s="15">
        <f>X184/C184</f>
        <v>26.135504171450183</v>
      </c>
      <c r="N184" s="28">
        <f>SUM(N177:N183)</f>
        <v>679210.6782920554</v>
      </c>
      <c r="O184" s="17">
        <f t="shared" si="67"/>
        <v>2.102582880588776</v>
      </c>
      <c r="P184" s="15">
        <f>(Q184/C184)*100</f>
        <v>2.0603068394719926</v>
      </c>
      <c r="Q184" s="28">
        <f>SUM(Q177:Q183)</f>
        <v>665553.9807</v>
      </c>
      <c r="R184" s="8"/>
      <c r="S184" s="28">
        <f>SUM(S177:S183)</f>
        <v>13656.69759205545</v>
      </c>
      <c r="T184" s="7"/>
      <c r="U184" s="29">
        <f>SUM(U177:U183)</f>
        <v>0</v>
      </c>
      <c r="V184" s="10"/>
      <c r="W184" s="10"/>
      <c r="X184" s="29">
        <f>SUM(X177:X183)</f>
        <v>844271761.16</v>
      </c>
    </row>
    <row r="185" spans="1:24" ht="25.5" hidden="1">
      <c r="A185" s="40"/>
      <c r="B185" s="7"/>
      <c r="C185" s="28"/>
      <c r="D185" s="12"/>
      <c r="E185" s="9"/>
      <c r="F185" s="15"/>
      <c r="G185" s="15"/>
      <c r="H185" s="28"/>
      <c r="I185" s="8"/>
      <c r="J185" s="28"/>
      <c r="K185" s="12"/>
      <c r="L185" s="28"/>
      <c r="M185" s="15"/>
      <c r="N185" s="28"/>
      <c r="O185" s="17"/>
      <c r="P185" s="15"/>
      <c r="Q185" s="28"/>
      <c r="R185" s="8"/>
      <c r="S185" s="28"/>
      <c r="T185" s="7"/>
      <c r="U185" s="29"/>
      <c r="V185" s="10"/>
      <c r="W185" s="10"/>
      <c r="X185" s="29"/>
    </row>
    <row r="186" spans="1:24" ht="25.5" hidden="1">
      <c r="A186" s="40"/>
      <c r="B186" s="7" t="s">
        <v>56</v>
      </c>
      <c r="C186" s="12"/>
      <c r="D186" s="12"/>
      <c r="E186" s="9"/>
      <c r="F186" s="15"/>
      <c r="G186" s="15"/>
      <c r="H186" s="12"/>
      <c r="I186" s="8"/>
      <c r="J186" s="12"/>
      <c r="K186" s="12"/>
      <c r="L186" s="12"/>
      <c r="M186" s="15"/>
      <c r="N186" s="12"/>
      <c r="O186" s="17"/>
      <c r="P186" s="15"/>
      <c r="Q186" s="12"/>
      <c r="R186" s="8"/>
      <c r="S186" s="12"/>
      <c r="T186" s="7"/>
      <c r="U186" s="10"/>
      <c r="V186" s="10"/>
      <c r="W186" s="10"/>
      <c r="X186" s="10"/>
    </row>
    <row r="187" spans="1:24" ht="25.5" hidden="1">
      <c r="A187" s="40">
        <v>331</v>
      </c>
      <c r="B187" s="7" t="s">
        <v>14</v>
      </c>
      <c r="C187" s="12">
        <v>56557</v>
      </c>
      <c r="D187" s="12"/>
      <c r="E187" s="9" t="s">
        <v>217</v>
      </c>
      <c r="F187" s="15"/>
      <c r="G187" s="15">
        <v>-0.05</v>
      </c>
      <c r="H187" s="12">
        <f aca="true" t="shared" si="72" ref="H187:H192">(G187/100)*C187</f>
        <v>-28.2785</v>
      </c>
      <c r="I187" s="8"/>
      <c r="J187" s="12">
        <v>66693</v>
      </c>
      <c r="K187" s="12"/>
      <c r="L187" s="12">
        <f aca="true" t="shared" si="73" ref="L187:L192">C187-H187-J187</f>
        <v>-10107.7215</v>
      </c>
      <c r="M187" s="15">
        <v>3.99</v>
      </c>
      <c r="N187" s="12">
        <f>(O187/100)*C187</f>
        <v>0</v>
      </c>
      <c r="O187" s="17">
        <v>0</v>
      </c>
      <c r="P187" s="15">
        <v>1.19</v>
      </c>
      <c r="Q187" s="12">
        <f aca="true" t="shared" si="74" ref="Q187:Q192">(P187/100)*C187</f>
        <v>673.0283</v>
      </c>
      <c r="R187" s="8"/>
      <c r="S187" s="12">
        <f aca="true" t="shared" si="75" ref="S187:S192">N187-Q187</f>
        <v>-673.0283</v>
      </c>
      <c r="T187" s="7"/>
      <c r="U187" s="10">
        <f aca="true" t="shared" si="76" ref="U187:U192">C187*F187</f>
        <v>0</v>
      </c>
      <c r="V187" s="10"/>
      <c r="W187" s="10"/>
      <c r="X187" s="10">
        <f aca="true" t="shared" si="77" ref="X187:X192">C187*M187</f>
        <v>225662.43000000002</v>
      </c>
    </row>
    <row r="188" spans="1:24" ht="25.5" hidden="1">
      <c r="A188" s="40">
        <v>332</v>
      </c>
      <c r="B188" s="7" t="s">
        <v>48</v>
      </c>
      <c r="C188" s="12">
        <v>77921</v>
      </c>
      <c r="D188" s="12"/>
      <c r="E188" s="9" t="s">
        <v>217</v>
      </c>
      <c r="F188" s="15"/>
      <c r="G188" s="15">
        <v>-0.07</v>
      </c>
      <c r="H188" s="12">
        <f t="shared" si="72"/>
        <v>-54.544700000000006</v>
      </c>
      <c r="I188" s="8"/>
      <c r="J188" s="12">
        <v>95788</v>
      </c>
      <c r="K188" s="12"/>
      <c r="L188" s="12">
        <f t="shared" si="73"/>
        <v>-17812.4553</v>
      </c>
      <c r="M188" s="15">
        <v>3.99</v>
      </c>
      <c r="N188" s="12">
        <f>(O188/100)*C188</f>
        <v>0</v>
      </c>
      <c r="O188" s="17">
        <v>0</v>
      </c>
      <c r="P188" s="15">
        <v>0.04</v>
      </c>
      <c r="Q188" s="12">
        <f t="shared" si="74"/>
        <v>31.168400000000002</v>
      </c>
      <c r="R188" s="8"/>
      <c r="S188" s="12">
        <f t="shared" si="75"/>
        <v>-31.168400000000002</v>
      </c>
      <c r="T188" s="7"/>
      <c r="U188" s="10">
        <f t="shared" si="76"/>
        <v>0</v>
      </c>
      <c r="V188" s="10"/>
      <c r="W188" s="10"/>
      <c r="X188" s="10">
        <f t="shared" si="77"/>
        <v>310904.79000000004</v>
      </c>
    </row>
    <row r="189" spans="1:24" ht="25.5" hidden="1">
      <c r="A189" s="40">
        <v>333</v>
      </c>
      <c r="B189" s="7" t="s">
        <v>49</v>
      </c>
      <c r="C189" s="12">
        <v>76558</v>
      </c>
      <c r="D189" s="12"/>
      <c r="E189" s="9" t="s">
        <v>217</v>
      </c>
      <c r="F189" s="15"/>
      <c r="G189" s="15">
        <v>-0.12</v>
      </c>
      <c r="H189" s="12">
        <f t="shared" si="72"/>
        <v>-91.86959999999999</v>
      </c>
      <c r="I189" s="8"/>
      <c r="J189" s="12">
        <v>92788</v>
      </c>
      <c r="K189" s="12"/>
      <c r="L189" s="12">
        <f t="shared" si="73"/>
        <v>-16138.130399999995</v>
      </c>
      <c r="M189" s="15">
        <v>3.99</v>
      </c>
      <c r="N189" s="12">
        <f>(O189/100)*C189</f>
        <v>0</v>
      </c>
      <c r="O189" s="17">
        <v>0</v>
      </c>
      <c r="P189" s="15">
        <v>0.56</v>
      </c>
      <c r="Q189" s="12">
        <f t="shared" si="74"/>
        <v>428.7248000000001</v>
      </c>
      <c r="R189" s="8"/>
      <c r="S189" s="12">
        <f t="shared" si="75"/>
        <v>-428.7248000000001</v>
      </c>
      <c r="T189" s="7"/>
      <c r="U189" s="10">
        <f t="shared" si="76"/>
        <v>0</v>
      </c>
      <c r="V189" s="10"/>
      <c r="W189" s="10"/>
      <c r="X189" s="10">
        <f t="shared" si="77"/>
        <v>305466.42000000004</v>
      </c>
    </row>
    <row r="190" spans="1:24" ht="25.5" hidden="1">
      <c r="A190" s="40">
        <v>334</v>
      </c>
      <c r="B190" s="7" t="s">
        <v>17</v>
      </c>
      <c r="C190" s="12">
        <v>628086</v>
      </c>
      <c r="D190" s="12"/>
      <c r="E190" s="9" t="s">
        <v>217</v>
      </c>
      <c r="F190" s="15"/>
      <c r="G190" s="15">
        <v>-0.15</v>
      </c>
      <c r="H190" s="12">
        <f t="shared" si="72"/>
        <v>-942.129</v>
      </c>
      <c r="I190" s="8"/>
      <c r="J190" s="12">
        <v>662850</v>
      </c>
      <c r="K190" s="12"/>
      <c r="L190" s="12">
        <f t="shared" si="73"/>
        <v>-33821.87100000004</v>
      </c>
      <c r="M190" s="15">
        <v>3.98</v>
      </c>
      <c r="N190" s="12">
        <f>(O190/100)*C190</f>
        <v>0</v>
      </c>
      <c r="O190" s="17">
        <v>0</v>
      </c>
      <c r="P190" s="15">
        <v>3.87</v>
      </c>
      <c r="Q190" s="12">
        <f t="shared" si="74"/>
        <v>24306.9282</v>
      </c>
      <c r="R190" s="8"/>
      <c r="S190" s="12">
        <f t="shared" si="75"/>
        <v>-24306.9282</v>
      </c>
      <c r="T190" s="7"/>
      <c r="U190" s="10">
        <f t="shared" si="76"/>
        <v>0</v>
      </c>
      <c r="V190" s="10"/>
      <c r="W190" s="10"/>
      <c r="X190" s="10">
        <f t="shared" si="77"/>
        <v>2499782.28</v>
      </c>
    </row>
    <row r="191" spans="1:24" ht="25.5" hidden="1">
      <c r="A191" s="40">
        <v>335</v>
      </c>
      <c r="B191" s="7" t="s">
        <v>18</v>
      </c>
      <c r="C191" s="12">
        <v>15384</v>
      </c>
      <c r="D191" s="12"/>
      <c r="E191" s="9" t="s">
        <v>217</v>
      </c>
      <c r="F191" s="15"/>
      <c r="G191" s="15">
        <v>0</v>
      </c>
      <c r="H191" s="12">
        <f t="shared" si="72"/>
        <v>0</v>
      </c>
      <c r="I191" s="8"/>
      <c r="J191" s="12">
        <v>10967</v>
      </c>
      <c r="K191" s="12"/>
      <c r="L191" s="12">
        <f t="shared" si="73"/>
        <v>4417</v>
      </c>
      <c r="M191" s="15">
        <v>3.98</v>
      </c>
      <c r="N191" s="12">
        <f>L191/M191</f>
        <v>1109.7989949748744</v>
      </c>
      <c r="O191" s="17">
        <f>(N191/C191)*100</f>
        <v>7.2139820266177495</v>
      </c>
      <c r="P191" s="15">
        <v>34.79</v>
      </c>
      <c r="Q191" s="12">
        <f t="shared" si="74"/>
        <v>5352.0936</v>
      </c>
      <c r="R191" s="8"/>
      <c r="S191" s="12">
        <f t="shared" si="75"/>
        <v>-4242.294605025126</v>
      </c>
      <c r="T191" s="7"/>
      <c r="U191" s="10">
        <f t="shared" si="76"/>
        <v>0</v>
      </c>
      <c r="V191" s="10"/>
      <c r="W191" s="10"/>
      <c r="X191" s="10">
        <f t="shared" si="77"/>
        <v>61228.32</v>
      </c>
    </row>
    <row r="192" spans="1:24" ht="25.5" hidden="1">
      <c r="A192" s="40">
        <v>336</v>
      </c>
      <c r="B192" s="7" t="s">
        <v>50</v>
      </c>
      <c r="C192" s="12">
        <v>174</v>
      </c>
      <c r="D192" s="12"/>
      <c r="E192" s="9" t="s">
        <v>217</v>
      </c>
      <c r="F192" s="15"/>
      <c r="G192" s="15">
        <v>-0.06</v>
      </c>
      <c r="H192" s="12">
        <f t="shared" si="72"/>
        <v>-0.10439999999999999</v>
      </c>
      <c r="I192" s="8"/>
      <c r="J192" s="12">
        <v>212</v>
      </c>
      <c r="K192" s="12"/>
      <c r="L192" s="12">
        <f t="shared" si="73"/>
        <v>-37.8956</v>
      </c>
      <c r="M192" s="15">
        <v>3.99</v>
      </c>
      <c r="N192" s="12">
        <f>(O192/100)*C192</f>
        <v>0</v>
      </c>
      <c r="O192" s="17">
        <v>0</v>
      </c>
      <c r="P192" s="15">
        <v>0.46</v>
      </c>
      <c r="Q192" s="12">
        <f t="shared" si="74"/>
        <v>0.8004</v>
      </c>
      <c r="R192" s="8"/>
      <c r="S192" s="12">
        <f t="shared" si="75"/>
        <v>-0.8004</v>
      </c>
      <c r="T192" s="7"/>
      <c r="U192" s="10">
        <f t="shared" si="76"/>
        <v>0</v>
      </c>
      <c r="V192" s="10"/>
      <c r="W192" s="10"/>
      <c r="X192" s="10">
        <f t="shared" si="77"/>
        <v>694.26</v>
      </c>
    </row>
    <row r="193" spans="1:24" ht="25.5" hidden="1">
      <c r="A193" s="40"/>
      <c r="B193" s="9" t="s">
        <v>57</v>
      </c>
      <c r="C193" s="28">
        <f>SUM(C187:C192)</f>
        <v>854680</v>
      </c>
      <c r="D193" s="12"/>
      <c r="E193" s="9"/>
      <c r="F193" s="15"/>
      <c r="G193" s="15">
        <f>(H193/C193)*100</f>
        <v>-0.1306835540787195</v>
      </c>
      <c r="H193" s="28">
        <f>SUM(H187:H192)</f>
        <v>-1116.9261999999999</v>
      </c>
      <c r="I193" s="8"/>
      <c r="J193" s="28">
        <f>SUM(J187:J192)</f>
        <v>929298</v>
      </c>
      <c r="K193" s="12"/>
      <c r="L193" s="28">
        <f>SUM(L187:L192)</f>
        <v>-73501.07380000004</v>
      </c>
      <c r="M193" s="15">
        <f>X193/C193</f>
        <v>3.9824712172977015</v>
      </c>
      <c r="N193" s="28">
        <f>SUM(N187:N192)</f>
        <v>1109.7989949748744</v>
      </c>
      <c r="O193" s="17">
        <f>(N193/C193)*100</f>
        <v>0.12984965074353844</v>
      </c>
      <c r="P193" s="15">
        <f>(Q193/C193)*100</f>
        <v>3.602838922169701</v>
      </c>
      <c r="Q193" s="28">
        <f>SUM(Q187:Q192)</f>
        <v>30792.7437</v>
      </c>
      <c r="R193" s="8"/>
      <c r="S193" s="28">
        <f>SUM(S187:S192)</f>
        <v>-29682.944705025126</v>
      </c>
      <c r="T193" s="7"/>
      <c r="U193" s="29">
        <f>SUM(U187:U192)</f>
        <v>0</v>
      </c>
      <c r="V193" s="10"/>
      <c r="W193" s="10"/>
      <c r="X193" s="29">
        <f>SUM(X187:X192)</f>
        <v>3403738.4999999995</v>
      </c>
    </row>
    <row r="194" spans="1:24" ht="25.5" hidden="1">
      <c r="A194" s="40"/>
      <c r="B194" s="7"/>
      <c r="C194" s="28"/>
      <c r="D194" s="12"/>
      <c r="E194" s="9"/>
      <c r="F194" s="15"/>
      <c r="G194" s="15"/>
      <c r="H194" s="28"/>
      <c r="I194" s="8"/>
      <c r="J194" s="28"/>
      <c r="K194" s="12"/>
      <c r="L194" s="28"/>
      <c r="M194" s="15"/>
      <c r="N194" s="28"/>
      <c r="O194" s="17"/>
      <c r="P194" s="15"/>
      <c r="Q194" s="28"/>
      <c r="R194" s="8"/>
      <c r="S194" s="28"/>
      <c r="T194" s="7"/>
      <c r="U194" s="29"/>
      <c r="V194" s="10"/>
      <c r="W194" s="10"/>
      <c r="X194" s="29"/>
    </row>
    <row r="195" spans="1:24" ht="25.5" hidden="1">
      <c r="A195" s="40"/>
      <c r="B195" s="7" t="s">
        <v>58</v>
      </c>
      <c r="C195" s="12"/>
      <c r="D195" s="12"/>
      <c r="E195" s="9"/>
      <c r="F195" s="15"/>
      <c r="G195" s="15"/>
      <c r="H195" s="12"/>
      <c r="I195" s="8"/>
      <c r="J195" s="12"/>
      <c r="K195" s="12"/>
      <c r="L195" s="12"/>
      <c r="M195" s="15"/>
      <c r="N195" s="12"/>
      <c r="O195" s="17"/>
      <c r="P195" s="15"/>
      <c r="Q195" s="12"/>
      <c r="R195" s="8"/>
      <c r="S195" s="12"/>
      <c r="T195" s="7"/>
      <c r="U195" s="10"/>
      <c r="V195" s="10"/>
      <c r="W195" s="10"/>
      <c r="X195" s="10"/>
    </row>
    <row r="196" spans="1:24" ht="25.5" hidden="1">
      <c r="A196" s="40">
        <v>331</v>
      </c>
      <c r="B196" s="7" t="s">
        <v>14</v>
      </c>
      <c r="C196" s="12">
        <v>327920</v>
      </c>
      <c r="D196" s="12"/>
      <c r="E196" s="9" t="s">
        <v>217</v>
      </c>
      <c r="F196" s="15"/>
      <c r="G196" s="15">
        <v>-1.93</v>
      </c>
      <c r="H196" s="12">
        <f>(G196/100)*C196</f>
        <v>-6328.855999999999</v>
      </c>
      <c r="I196" s="8"/>
      <c r="J196" s="12">
        <v>290684</v>
      </c>
      <c r="K196" s="12"/>
      <c r="L196" s="12">
        <f>C196-H196-J196</f>
        <v>43564.85599999997</v>
      </c>
      <c r="M196" s="15">
        <v>45.37</v>
      </c>
      <c r="N196" s="12">
        <f>L196/M196</f>
        <v>960.2128278598186</v>
      </c>
      <c r="O196" s="17">
        <f aca="true" t="shared" si="78" ref="O196:O201">(N196/C196)*100</f>
        <v>0.29281923269694393</v>
      </c>
      <c r="P196" s="15">
        <v>1.29</v>
      </c>
      <c r="Q196" s="12">
        <f>(P196/100)*C196</f>
        <v>4230.168</v>
      </c>
      <c r="R196" s="8"/>
      <c r="S196" s="12">
        <f>N196-Q196</f>
        <v>-3269.9551721401813</v>
      </c>
      <c r="T196" s="7"/>
      <c r="U196" s="10">
        <f>C196*F196</f>
        <v>0</v>
      </c>
      <c r="V196" s="10"/>
      <c r="W196" s="10"/>
      <c r="X196" s="10">
        <f>C196*M196</f>
        <v>14877730.399999999</v>
      </c>
    </row>
    <row r="197" spans="1:24" ht="25.5" hidden="1">
      <c r="A197" s="40">
        <v>332</v>
      </c>
      <c r="B197" s="7" t="s">
        <v>48</v>
      </c>
      <c r="C197" s="12">
        <v>4428612</v>
      </c>
      <c r="D197" s="12"/>
      <c r="E197" s="9" t="s">
        <v>217</v>
      </c>
      <c r="F197" s="15"/>
      <c r="G197" s="15">
        <v>-2.8</v>
      </c>
      <c r="H197" s="12">
        <f>(G197/100)*C197</f>
        <v>-124001.13599999998</v>
      </c>
      <c r="I197" s="8"/>
      <c r="J197" s="12">
        <v>2327508</v>
      </c>
      <c r="K197" s="12"/>
      <c r="L197" s="12">
        <f>C197-H197-J197</f>
        <v>2225105.136</v>
      </c>
      <c r="M197" s="15">
        <v>45.29</v>
      </c>
      <c r="N197" s="12">
        <f>L197/M197</f>
        <v>49130.1641863546</v>
      </c>
      <c r="O197" s="17">
        <f t="shared" si="78"/>
        <v>1.109380640849878</v>
      </c>
      <c r="P197" s="15">
        <v>2.22</v>
      </c>
      <c r="Q197" s="12">
        <f>(P197/100)*C197</f>
        <v>98315.1864</v>
      </c>
      <c r="R197" s="8"/>
      <c r="S197" s="12">
        <f>N197-Q197</f>
        <v>-49185.0222136454</v>
      </c>
      <c r="T197" s="7"/>
      <c r="U197" s="10">
        <f>C197*F197</f>
        <v>0</v>
      </c>
      <c r="V197" s="10"/>
      <c r="W197" s="10"/>
      <c r="X197" s="10">
        <f>C197*M197</f>
        <v>200571837.48</v>
      </c>
    </row>
    <row r="198" spans="1:24" ht="25.5" hidden="1">
      <c r="A198" s="40">
        <v>333</v>
      </c>
      <c r="B198" s="7" t="s">
        <v>49</v>
      </c>
      <c r="C198" s="12">
        <v>1277692</v>
      </c>
      <c r="D198" s="12"/>
      <c r="E198" s="9" t="s">
        <v>217</v>
      </c>
      <c r="F198" s="15"/>
      <c r="G198" s="15">
        <v>-5.11</v>
      </c>
      <c r="H198" s="12">
        <f>(G198/100)*C198</f>
        <v>-65290.06120000001</v>
      </c>
      <c r="I198" s="8"/>
      <c r="J198" s="12">
        <v>648304</v>
      </c>
      <c r="K198" s="12"/>
      <c r="L198" s="12">
        <f>C198-H198-J198</f>
        <v>694678.0612000001</v>
      </c>
      <c r="M198" s="15">
        <v>44.47</v>
      </c>
      <c r="N198" s="12">
        <f>L198/M198</f>
        <v>15621.274144366991</v>
      </c>
      <c r="O198" s="17">
        <f t="shared" si="78"/>
        <v>1.2226165730369283</v>
      </c>
      <c r="P198" s="15">
        <v>2.39</v>
      </c>
      <c r="Q198" s="12">
        <f>(P198/100)*C198</f>
        <v>30536.8388</v>
      </c>
      <c r="R198" s="8"/>
      <c r="S198" s="12">
        <f>N198-Q198</f>
        <v>-14915.56465563301</v>
      </c>
      <c r="T198" s="7"/>
      <c r="U198" s="10">
        <f>C198*F198</f>
        <v>0</v>
      </c>
      <c r="V198" s="10"/>
      <c r="W198" s="10"/>
      <c r="X198" s="10">
        <f>C198*M198</f>
        <v>56818963.24</v>
      </c>
    </row>
    <row r="199" spans="1:24" ht="25.5" hidden="1">
      <c r="A199" s="40">
        <v>334</v>
      </c>
      <c r="B199" s="7" t="s">
        <v>17</v>
      </c>
      <c r="C199" s="12">
        <v>196949</v>
      </c>
      <c r="D199" s="12"/>
      <c r="E199" s="9" t="s">
        <v>217</v>
      </c>
      <c r="F199" s="15"/>
      <c r="G199" s="15">
        <v>-6.08</v>
      </c>
      <c r="H199" s="12">
        <f>(G199/100)*C199</f>
        <v>-11974.4992</v>
      </c>
      <c r="I199" s="8"/>
      <c r="J199" s="12">
        <v>175194</v>
      </c>
      <c r="K199" s="12"/>
      <c r="L199" s="12">
        <f>C199-H199-J199</f>
        <v>33729.49919999999</v>
      </c>
      <c r="M199" s="15">
        <v>37.43</v>
      </c>
      <c r="N199" s="12">
        <f>L199/M199</f>
        <v>901.135431472081</v>
      </c>
      <c r="O199" s="17">
        <f t="shared" si="78"/>
        <v>0.45754760444180015</v>
      </c>
      <c r="P199" s="15">
        <v>1.34</v>
      </c>
      <c r="Q199" s="12">
        <f>(P199/100)*C199</f>
        <v>2639.1166000000003</v>
      </c>
      <c r="R199" s="8"/>
      <c r="S199" s="12">
        <f>N199-Q199</f>
        <v>-1737.9811685279192</v>
      </c>
      <c r="T199" s="7"/>
      <c r="U199" s="10">
        <f>C199*F199</f>
        <v>0</v>
      </c>
      <c r="V199" s="10"/>
      <c r="W199" s="10"/>
      <c r="X199" s="10">
        <f>C199*M199</f>
        <v>7371801.07</v>
      </c>
    </row>
    <row r="200" spans="1:24" ht="25.5" hidden="1">
      <c r="A200" s="40">
        <v>336</v>
      </c>
      <c r="B200" s="7" t="s">
        <v>50</v>
      </c>
      <c r="C200" s="12">
        <v>3731</v>
      </c>
      <c r="D200" s="12"/>
      <c r="E200" s="9" t="s">
        <v>217</v>
      </c>
      <c r="F200" s="15"/>
      <c r="G200" s="15">
        <v>-2.57</v>
      </c>
      <c r="H200" s="12">
        <f>(G200/100)*C200</f>
        <v>-95.88669999999999</v>
      </c>
      <c r="I200" s="8"/>
      <c r="J200" s="12">
        <v>5377</v>
      </c>
      <c r="K200" s="12"/>
      <c r="L200" s="12">
        <f>C200-H200-J200</f>
        <v>-1550.1133</v>
      </c>
      <c r="M200" s="15">
        <v>46.55</v>
      </c>
      <c r="N200" s="12">
        <v>0</v>
      </c>
      <c r="O200" s="17">
        <f t="shared" si="78"/>
        <v>0</v>
      </c>
      <c r="P200" s="15">
        <v>0</v>
      </c>
      <c r="Q200" s="12">
        <f>(P200/100)*C200</f>
        <v>0</v>
      </c>
      <c r="R200" s="8"/>
      <c r="S200" s="12">
        <f>N200-Q200</f>
        <v>0</v>
      </c>
      <c r="T200" s="7"/>
      <c r="U200" s="10">
        <f>C200*F200</f>
        <v>0</v>
      </c>
      <c r="V200" s="10"/>
      <c r="W200" s="10"/>
      <c r="X200" s="10">
        <f>C200*M200</f>
        <v>173678.05</v>
      </c>
    </row>
    <row r="201" spans="1:24" ht="25.5" hidden="1">
      <c r="A201" s="40"/>
      <c r="B201" s="9" t="s">
        <v>59</v>
      </c>
      <c r="C201" s="28">
        <f>SUM(C196:C200)</f>
        <v>6234904</v>
      </c>
      <c r="D201" s="12"/>
      <c r="E201" s="9"/>
      <c r="F201" s="15"/>
      <c r="G201" s="15">
        <f>(H201/C201)*100</f>
        <v>-3.331092813939076</v>
      </c>
      <c r="H201" s="28">
        <f>SUM(H196:H200)</f>
        <v>-207690.4391</v>
      </c>
      <c r="I201" s="8"/>
      <c r="J201" s="28">
        <f>SUM(J196:J200)</f>
        <v>3447067</v>
      </c>
      <c r="K201" s="12"/>
      <c r="L201" s="28">
        <f>SUM(L196:L200)</f>
        <v>2995527.4391</v>
      </c>
      <c r="M201" s="15">
        <f>X201/C201</f>
        <v>44.878639709609004</v>
      </c>
      <c r="N201" s="28">
        <f>SUM(N196:N200)</f>
        <v>66612.7865900535</v>
      </c>
      <c r="O201" s="17">
        <f t="shared" si="78"/>
        <v>1.0683851201246</v>
      </c>
      <c r="P201" s="15">
        <f>(Q201/C201)*100</f>
        <v>2.1767987093305687</v>
      </c>
      <c r="Q201" s="28">
        <f>SUM(Q196:Q200)</f>
        <v>135721.30980000002</v>
      </c>
      <c r="R201" s="8"/>
      <c r="S201" s="28">
        <f>SUM(S196:S200)</f>
        <v>-69108.5232099465</v>
      </c>
      <c r="T201" s="7"/>
      <c r="U201" s="29">
        <f>SUM(U196:U200)</f>
        <v>0</v>
      </c>
      <c r="V201" s="10"/>
      <c r="W201" s="10"/>
      <c r="X201" s="29">
        <f>SUM(X196:X200)</f>
        <v>279814010.24</v>
      </c>
    </row>
    <row r="202" spans="1:24" ht="25.5" hidden="1">
      <c r="A202" s="40"/>
      <c r="B202" s="7"/>
      <c r="C202" s="28"/>
      <c r="D202" s="12"/>
      <c r="E202" s="9"/>
      <c r="F202" s="15"/>
      <c r="G202" s="15"/>
      <c r="H202" s="28"/>
      <c r="I202" s="8"/>
      <c r="J202" s="28"/>
      <c r="K202" s="12"/>
      <c r="L202" s="28"/>
      <c r="M202" s="15"/>
      <c r="N202" s="28"/>
      <c r="O202" s="17"/>
      <c r="P202" s="15"/>
      <c r="Q202" s="28"/>
      <c r="R202" s="8"/>
      <c r="S202" s="28"/>
      <c r="T202" s="7"/>
      <c r="U202" s="29"/>
      <c r="V202" s="10"/>
      <c r="W202" s="10"/>
      <c r="X202" s="29"/>
    </row>
    <row r="203" spans="1:24" ht="25.5" hidden="1">
      <c r="A203" s="40"/>
      <c r="B203" s="7" t="s">
        <v>60</v>
      </c>
      <c r="C203" s="12"/>
      <c r="D203" s="12"/>
      <c r="E203" s="9"/>
      <c r="F203" s="15"/>
      <c r="G203" s="15"/>
      <c r="H203" s="12"/>
      <c r="I203" s="8"/>
      <c r="J203" s="12"/>
      <c r="K203" s="12"/>
      <c r="L203" s="12"/>
      <c r="M203" s="15"/>
      <c r="N203" s="12"/>
      <c r="O203" s="17"/>
      <c r="P203" s="15"/>
      <c r="Q203" s="12"/>
      <c r="R203" s="8"/>
      <c r="S203" s="12"/>
      <c r="T203" s="7"/>
      <c r="U203" s="10"/>
      <c r="V203" s="10"/>
      <c r="W203" s="10"/>
      <c r="X203" s="10"/>
    </row>
    <row r="204" spans="1:24" ht="25.5" hidden="1">
      <c r="A204" s="40">
        <v>331</v>
      </c>
      <c r="B204" s="7" t="s">
        <v>14</v>
      </c>
      <c r="C204" s="12">
        <v>116852</v>
      </c>
      <c r="D204" s="12"/>
      <c r="E204" s="9" t="s">
        <v>217</v>
      </c>
      <c r="F204" s="15"/>
      <c r="G204" s="15">
        <v>-0.18</v>
      </c>
      <c r="H204" s="12">
        <f>(G204/100)*C204</f>
        <v>-210.3336</v>
      </c>
      <c r="I204" s="8"/>
      <c r="J204" s="12">
        <v>139217</v>
      </c>
      <c r="K204" s="12"/>
      <c r="L204" s="12">
        <f>C204-H204-J204</f>
        <v>-22154.666400000002</v>
      </c>
      <c r="M204" s="15">
        <v>6.96</v>
      </c>
      <c r="N204" s="12">
        <f>(O204/100)*C204</f>
        <v>0</v>
      </c>
      <c r="O204" s="17">
        <v>0</v>
      </c>
      <c r="P204" s="15">
        <v>17.87</v>
      </c>
      <c r="Q204" s="12">
        <f>(P204/100)*C204</f>
        <v>20881.4524</v>
      </c>
      <c r="R204" s="8"/>
      <c r="S204" s="12">
        <f>N204-Q204</f>
        <v>-20881.4524</v>
      </c>
      <c r="T204" s="7"/>
      <c r="U204" s="10">
        <f>C204*F204</f>
        <v>0</v>
      </c>
      <c r="V204" s="10"/>
      <c r="W204" s="10"/>
      <c r="X204" s="10">
        <f>C204*M204</f>
        <v>813289.92</v>
      </c>
    </row>
    <row r="205" spans="1:24" ht="25.5" hidden="1">
      <c r="A205" s="40">
        <v>332</v>
      </c>
      <c r="B205" s="7" t="s">
        <v>48</v>
      </c>
      <c r="C205" s="12">
        <v>83976</v>
      </c>
      <c r="D205" s="12"/>
      <c r="E205" s="9" t="s">
        <v>217</v>
      </c>
      <c r="F205" s="15"/>
      <c r="G205" s="15">
        <v>-0.26</v>
      </c>
      <c r="H205" s="12">
        <f>(G205/100)*C205</f>
        <v>-218.33759999999998</v>
      </c>
      <c r="I205" s="8"/>
      <c r="J205" s="12">
        <v>111116</v>
      </c>
      <c r="K205" s="12"/>
      <c r="L205" s="12">
        <f>C205-H205-J205</f>
        <v>-26921.6624</v>
      </c>
      <c r="M205" s="15">
        <v>6.96</v>
      </c>
      <c r="N205" s="12">
        <f>(O205/100)*C205</f>
        <v>0</v>
      </c>
      <c r="O205" s="17">
        <v>0</v>
      </c>
      <c r="P205" s="15">
        <v>16.26</v>
      </c>
      <c r="Q205" s="12">
        <f>(P205/100)*C205</f>
        <v>13654.497600000002</v>
      </c>
      <c r="R205" s="8"/>
      <c r="S205" s="12">
        <f>N205-Q205</f>
        <v>-13654.497600000002</v>
      </c>
      <c r="T205" s="7"/>
      <c r="U205" s="10">
        <f>C205*F205</f>
        <v>0</v>
      </c>
      <c r="V205" s="10"/>
      <c r="W205" s="10"/>
      <c r="X205" s="10">
        <f>C205*M205</f>
        <v>584472.96</v>
      </c>
    </row>
    <row r="206" spans="1:24" ht="25.5" hidden="1">
      <c r="A206" s="40">
        <v>333</v>
      </c>
      <c r="B206" s="7" t="s">
        <v>49</v>
      </c>
      <c r="C206" s="12">
        <v>47119</v>
      </c>
      <c r="D206" s="12"/>
      <c r="E206" s="9" t="s">
        <v>217</v>
      </c>
      <c r="F206" s="15"/>
      <c r="G206" s="15">
        <v>-0.48</v>
      </c>
      <c r="H206" s="12">
        <f>(G206/100)*C206</f>
        <v>-226.17119999999997</v>
      </c>
      <c r="I206" s="8"/>
      <c r="J206" s="12">
        <v>66414</v>
      </c>
      <c r="K206" s="12"/>
      <c r="L206" s="12">
        <f>C206-H206-J206</f>
        <v>-19068.828800000003</v>
      </c>
      <c r="M206" s="15">
        <v>6.94</v>
      </c>
      <c r="N206" s="12">
        <f>(O206/100)*C206</f>
        <v>0</v>
      </c>
      <c r="O206" s="17">
        <v>0</v>
      </c>
      <c r="P206" s="15">
        <v>15.33</v>
      </c>
      <c r="Q206" s="12">
        <f>(P206/100)*C206</f>
        <v>7223.342699999999</v>
      </c>
      <c r="R206" s="8"/>
      <c r="S206" s="12">
        <f>N206-Q206</f>
        <v>-7223.342699999999</v>
      </c>
      <c r="T206" s="7"/>
      <c r="U206" s="10">
        <f>C206*F206</f>
        <v>0</v>
      </c>
      <c r="V206" s="10"/>
      <c r="W206" s="10"/>
      <c r="X206" s="10">
        <f>C206*M206</f>
        <v>327005.86000000004</v>
      </c>
    </row>
    <row r="207" spans="1:24" ht="25.5" hidden="1">
      <c r="A207" s="40">
        <v>334</v>
      </c>
      <c r="B207" s="7" t="s">
        <v>17</v>
      </c>
      <c r="C207" s="12">
        <v>53902</v>
      </c>
      <c r="D207" s="12"/>
      <c r="E207" s="9" t="s">
        <v>217</v>
      </c>
      <c r="F207" s="15"/>
      <c r="G207" s="15">
        <v>-0.56</v>
      </c>
      <c r="H207" s="12">
        <f>(G207/100)*C207</f>
        <v>-301.85120000000006</v>
      </c>
      <c r="I207" s="8"/>
      <c r="J207" s="12">
        <v>64004</v>
      </c>
      <c r="K207" s="12"/>
      <c r="L207" s="12">
        <f>C207-H207-J207</f>
        <v>-9800.148800000003</v>
      </c>
      <c r="M207" s="15">
        <v>6.86</v>
      </c>
      <c r="N207" s="12">
        <f>(O207/100)*C207</f>
        <v>0</v>
      </c>
      <c r="O207" s="17">
        <v>0</v>
      </c>
      <c r="P207" s="15">
        <v>15.45</v>
      </c>
      <c r="Q207" s="12">
        <f>(P207/100)*C207</f>
        <v>8327.859</v>
      </c>
      <c r="R207" s="8"/>
      <c r="S207" s="12">
        <f>N207-Q207</f>
        <v>-8327.859</v>
      </c>
      <c r="T207" s="7"/>
      <c r="U207" s="10">
        <f>C207*F207</f>
        <v>0</v>
      </c>
      <c r="V207" s="10"/>
      <c r="W207" s="10"/>
      <c r="X207" s="10">
        <f>C207*M207</f>
        <v>369767.72000000003</v>
      </c>
    </row>
    <row r="208" spans="1:24" ht="25.5" hidden="1">
      <c r="A208" s="40">
        <v>336</v>
      </c>
      <c r="B208" s="7" t="s">
        <v>50</v>
      </c>
      <c r="C208" s="12">
        <v>745</v>
      </c>
      <c r="D208" s="12"/>
      <c r="E208" s="9" t="s">
        <v>217</v>
      </c>
      <c r="F208" s="15"/>
      <c r="G208" s="15">
        <v>-0.24</v>
      </c>
      <c r="H208" s="12">
        <f>(G208/100)*C208</f>
        <v>-1.7879999999999998</v>
      </c>
      <c r="I208" s="8"/>
      <c r="J208" s="12">
        <v>1057</v>
      </c>
      <c r="K208" s="12"/>
      <c r="L208" s="12">
        <f>C208-H208-J208</f>
        <v>-310.212</v>
      </c>
      <c r="M208" s="15">
        <v>6.96</v>
      </c>
      <c r="N208" s="12">
        <f>(O208/100)*C208</f>
        <v>0</v>
      </c>
      <c r="O208" s="17">
        <v>0</v>
      </c>
      <c r="P208" s="15">
        <v>15.25</v>
      </c>
      <c r="Q208" s="12">
        <f>(P208/100)*C208</f>
        <v>113.6125</v>
      </c>
      <c r="R208" s="8"/>
      <c r="S208" s="12">
        <f>N208-Q208</f>
        <v>-113.6125</v>
      </c>
      <c r="T208" s="7"/>
      <c r="U208" s="10">
        <f>C208*F208</f>
        <v>0</v>
      </c>
      <c r="V208" s="10"/>
      <c r="W208" s="10"/>
      <c r="X208" s="10">
        <f>C208*M208</f>
        <v>5185.2</v>
      </c>
    </row>
    <row r="209" spans="1:24" ht="25.5" hidden="1">
      <c r="A209" s="40"/>
      <c r="B209" s="9" t="s">
        <v>61</v>
      </c>
      <c r="C209" s="28">
        <f>SUM(C204:C208)</f>
        <v>302594</v>
      </c>
      <c r="D209" s="12"/>
      <c r="E209" s="9"/>
      <c r="F209" s="15"/>
      <c r="G209" s="15">
        <f>(H209/C209)*100</f>
        <v>-0.3167549918372473</v>
      </c>
      <c r="H209" s="28">
        <f>SUM(H204:H208)</f>
        <v>-958.4816000000001</v>
      </c>
      <c r="I209" s="8"/>
      <c r="J209" s="28">
        <f>SUM(J204:J208)</f>
        <v>381808</v>
      </c>
      <c r="K209" s="12"/>
      <c r="L209" s="28">
        <f>SUM(L204:L208)</f>
        <v>-78255.5184</v>
      </c>
      <c r="M209" s="15">
        <f>X209/C209</f>
        <v>6.939072354375831</v>
      </c>
      <c r="N209" s="28">
        <f>SUM(N204:N208)</f>
        <v>0</v>
      </c>
      <c r="O209" s="17">
        <f>(N209/C209)*100</f>
        <v>0</v>
      </c>
      <c r="P209" s="15">
        <f>(Q209/C209)*100</f>
        <v>16.59013866765369</v>
      </c>
      <c r="Q209" s="28">
        <f>SUM(Q204:Q208)</f>
        <v>50200.764200000005</v>
      </c>
      <c r="R209" s="8"/>
      <c r="S209" s="28">
        <f>SUM(S204:S208)</f>
        <v>-50200.764200000005</v>
      </c>
      <c r="T209" s="7"/>
      <c r="U209" s="29">
        <f>SUM(U204:U208)</f>
        <v>0</v>
      </c>
      <c r="V209" s="10"/>
      <c r="W209" s="10"/>
      <c r="X209" s="29">
        <f>SUM(X204:X208)</f>
        <v>2099721.66</v>
      </c>
    </row>
    <row r="210" spans="1:24" ht="25.5" hidden="1">
      <c r="A210" s="40"/>
      <c r="B210" s="7"/>
      <c r="C210" s="28"/>
      <c r="D210" s="12"/>
      <c r="E210" s="9"/>
      <c r="F210" s="15"/>
      <c r="G210" s="15"/>
      <c r="H210" s="28"/>
      <c r="I210" s="8"/>
      <c r="J210" s="28"/>
      <c r="K210" s="12"/>
      <c r="L210" s="28"/>
      <c r="M210" s="15"/>
      <c r="N210" s="28"/>
      <c r="O210" s="17"/>
      <c r="P210" s="15"/>
      <c r="Q210" s="28"/>
      <c r="R210" s="8"/>
      <c r="S210" s="28"/>
      <c r="T210" s="7"/>
      <c r="U210" s="29"/>
      <c r="V210" s="10"/>
      <c r="W210" s="10"/>
      <c r="X210" s="29"/>
    </row>
    <row r="211" spans="1:24" ht="25.5" hidden="1">
      <c r="A211" s="40"/>
      <c r="B211" s="7" t="s">
        <v>62</v>
      </c>
      <c r="C211" s="12"/>
      <c r="D211" s="12"/>
      <c r="E211" s="9"/>
      <c r="F211" s="15"/>
      <c r="G211" s="15"/>
      <c r="H211" s="12"/>
      <c r="I211" s="8"/>
      <c r="J211" s="12"/>
      <c r="K211" s="12"/>
      <c r="L211" s="12"/>
      <c r="M211" s="15"/>
      <c r="N211" s="12"/>
      <c r="O211" s="17"/>
      <c r="P211" s="15"/>
      <c r="Q211" s="12"/>
      <c r="R211" s="8"/>
      <c r="S211" s="12"/>
      <c r="T211" s="7"/>
      <c r="U211" s="10"/>
      <c r="V211" s="10"/>
      <c r="W211" s="10"/>
      <c r="X211" s="10"/>
    </row>
    <row r="212" spans="1:24" ht="25.5" hidden="1">
      <c r="A212" s="40">
        <v>330.2</v>
      </c>
      <c r="B212" s="7" t="s">
        <v>13</v>
      </c>
      <c r="C212" s="12">
        <v>172</v>
      </c>
      <c r="D212" s="12"/>
      <c r="E212" s="9" t="s">
        <v>217</v>
      </c>
      <c r="F212" s="15"/>
      <c r="G212" s="15">
        <v>0</v>
      </c>
      <c r="H212" s="12">
        <f>(G212/100)*C212</f>
        <v>0</v>
      </c>
      <c r="I212" s="8"/>
      <c r="J212" s="12">
        <v>139</v>
      </c>
      <c r="K212" s="12"/>
      <c r="L212" s="12">
        <f aca="true" t="shared" si="79" ref="L212:L219">C212-H212-J212</f>
        <v>33</v>
      </c>
      <c r="M212" s="15">
        <v>2</v>
      </c>
      <c r="N212" s="12">
        <f aca="true" t="shared" si="80" ref="N212:N219">L212/M212</f>
        <v>16.5</v>
      </c>
      <c r="O212" s="17">
        <f aca="true" t="shared" si="81" ref="O212:O220">(N212/C212)*100</f>
        <v>9.593023255813954</v>
      </c>
      <c r="P212" s="15">
        <v>6.98</v>
      </c>
      <c r="Q212" s="12">
        <f aca="true" t="shared" si="82" ref="Q212:Q219">(P212/100)*C212</f>
        <v>12.0056</v>
      </c>
      <c r="R212" s="8"/>
      <c r="S212" s="12">
        <f aca="true" t="shared" si="83" ref="S212:S219">N212-Q212</f>
        <v>4.494400000000001</v>
      </c>
      <c r="T212" s="7"/>
      <c r="U212" s="10">
        <f aca="true" t="shared" si="84" ref="U212:U219">C212*F212</f>
        <v>0</v>
      </c>
      <c r="V212" s="10"/>
      <c r="W212" s="10"/>
      <c r="X212" s="10">
        <f aca="true" t="shared" si="85" ref="X212:X219">C212*M212</f>
        <v>344</v>
      </c>
    </row>
    <row r="213" spans="1:24" ht="25.5" hidden="1">
      <c r="A213" s="40">
        <v>330.4</v>
      </c>
      <c r="B213" s="7" t="s">
        <v>63</v>
      </c>
      <c r="C213" s="12">
        <v>2964</v>
      </c>
      <c r="D213" s="12"/>
      <c r="E213" s="9" t="s">
        <v>217</v>
      </c>
      <c r="F213" s="15"/>
      <c r="G213" s="15">
        <v>0</v>
      </c>
      <c r="H213" s="41">
        <v>0</v>
      </c>
      <c r="I213" s="12" t="e">
        <f>(H213/100)*E213</f>
        <v>#VALUE!</v>
      </c>
      <c r="J213" s="12">
        <v>2412</v>
      </c>
      <c r="K213" s="12"/>
      <c r="L213" s="12">
        <f t="shared" si="79"/>
        <v>552</v>
      </c>
      <c r="M213" s="15">
        <v>2</v>
      </c>
      <c r="N213" s="12">
        <f t="shared" si="80"/>
        <v>276</v>
      </c>
      <c r="O213" s="17">
        <f t="shared" si="81"/>
        <v>9.31174089068826</v>
      </c>
      <c r="P213" s="15">
        <v>6.71</v>
      </c>
      <c r="Q213" s="12">
        <f t="shared" si="82"/>
        <v>198.88439999999997</v>
      </c>
      <c r="R213" s="8"/>
      <c r="S213" s="12">
        <f t="shared" si="83"/>
        <v>77.11560000000003</v>
      </c>
      <c r="T213" s="7"/>
      <c r="U213" s="10">
        <f t="shared" si="84"/>
        <v>0</v>
      </c>
      <c r="V213" s="10"/>
      <c r="W213" s="10"/>
      <c r="X213" s="10">
        <f t="shared" si="85"/>
        <v>5928</v>
      </c>
    </row>
    <row r="214" spans="1:24" ht="25.5" hidden="1">
      <c r="A214" s="40">
        <v>331</v>
      </c>
      <c r="B214" s="7" t="s">
        <v>14</v>
      </c>
      <c r="C214" s="12">
        <v>1012380</v>
      </c>
      <c r="D214" s="12"/>
      <c r="E214" s="9" t="s">
        <v>217</v>
      </c>
      <c r="F214" s="15"/>
      <c r="G214" s="15">
        <v>0</v>
      </c>
      <c r="H214" s="12">
        <f aca="true" t="shared" si="86" ref="H214:H219">(G214/100)*C214</f>
        <v>0</v>
      </c>
      <c r="I214" s="8"/>
      <c r="J214" s="12">
        <v>787419</v>
      </c>
      <c r="K214" s="12"/>
      <c r="L214" s="12">
        <f t="shared" si="79"/>
        <v>224961</v>
      </c>
      <c r="M214" s="15">
        <v>2</v>
      </c>
      <c r="N214" s="12">
        <f t="shared" si="80"/>
        <v>112480.5</v>
      </c>
      <c r="O214" s="17">
        <f t="shared" si="81"/>
        <v>11.110501985420495</v>
      </c>
      <c r="P214" s="15">
        <v>28.65</v>
      </c>
      <c r="Q214" s="12">
        <f t="shared" si="82"/>
        <v>290046.87</v>
      </c>
      <c r="R214" s="8"/>
      <c r="S214" s="12">
        <f t="shared" si="83"/>
        <v>-177566.37</v>
      </c>
      <c r="T214" s="7"/>
      <c r="U214" s="10">
        <f t="shared" si="84"/>
        <v>0</v>
      </c>
      <c r="V214" s="10"/>
      <c r="W214" s="10"/>
      <c r="X214" s="10">
        <f t="shared" si="85"/>
        <v>2024760</v>
      </c>
    </row>
    <row r="215" spans="1:24" ht="25.5" hidden="1">
      <c r="A215" s="40">
        <v>332</v>
      </c>
      <c r="B215" s="7" t="s">
        <v>48</v>
      </c>
      <c r="C215" s="12">
        <v>4301290</v>
      </c>
      <c r="D215" s="12"/>
      <c r="E215" s="9" t="s">
        <v>217</v>
      </c>
      <c r="F215" s="15"/>
      <c r="G215" s="15">
        <v>0</v>
      </c>
      <c r="H215" s="12">
        <f t="shared" si="86"/>
        <v>0</v>
      </c>
      <c r="I215" s="8"/>
      <c r="J215" s="12">
        <v>3374583</v>
      </c>
      <c r="K215" s="12"/>
      <c r="L215" s="12">
        <f t="shared" si="79"/>
        <v>926707</v>
      </c>
      <c r="M215" s="15">
        <v>2</v>
      </c>
      <c r="N215" s="12">
        <f t="shared" si="80"/>
        <v>463353.5</v>
      </c>
      <c r="O215" s="17">
        <f t="shared" si="81"/>
        <v>10.77243106137926</v>
      </c>
      <c r="P215" s="15">
        <v>28.53</v>
      </c>
      <c r="Q215" s="12">
        <f t="shared" si="82"/>
        <v>1227158.037</v>
      </c>
      <c r="R215" s="8"/>
      <c r="S215" s="12">
        <f t="shared" si="83"/>
        <v>-763804.537</v>
      </c>
      <c r="T215" s="7"/>
      <c r="U215" s="10">
        <f t="shared" si="84"/>
        <v>0</v>
      </c>
      <c r="V215" s="10"/>
      <c r="W215" s="10"/>
      <c r="X215" s="10">
        <f t="shared" si="85"/>
        <v>8602580</v>
      </c>
    </row>
    <row r="216" spans="1:24" ht="25.5" hidden="1">
      <c r="A216" s="40">
        <v>333</v>
      </c>
      <c r="B216" s="7" t="s">
        <v>49</v>
      </c>
      <c r="C216" s="12">
        <v>1195792</v>
      </c>
      <c r="D216" s="12"/>
      <c r="E216" s="9" t="s">
        <v>217</v>
      </c>
      <c r="F216" s="15"/>
      <c r="G216" s="15">
        <v>0</v>
      </c>
      <c r="H216" s="12">
        <f t="shared" si="86"/>
        <v>0</v>
      </c>
      <c r="I216" s="8"/>
      <c r="J216" s="12">
        <v>908820</v>
      </c>
      <c r="K216" s="12"/>
      <c r="L216" s="12">
        <f t="shared" si="79"/>
        <v>286972</v>
      </c>
      <c r="M216" s="15">
        <v>2</v>
      </c>
      <c r="N216" s="12">
        <f t="shared" si="80"/>
        <v>143486</v>
      </c>
      <c r="O216" s="17">
        <f t="shared" si="81"/>
        <v>11.999244015681656</v>
      </c>
      <c r="P216" s="15">
        <v>30.51</v>
      </c>
      <c r="Q216" s="12">
        <f t="shared" si="82"/>
        <v>364836.13920000003</v>
      </c>
      <c r="R216" s="8"/>
      <c r="S216" s="12">
        <f t="shared" si="83"/>
        <v>-221350.13920000003</v>
      </c>
      <c r="T216" s="7"/>
      <c r="U216" s="10">
        <f t="shared" si="84"/>
        <v>0</v>
      </c>
      <c r="V216" s="10"/>
      <c r="W216" s="10"/>
      <c r="X216" s="10">
        <f t="shared" si="85"/>
        <v>2391584</v>
      </c>
    </row>
    <row r="217" spans="1:24" ht="25.5" hidden="1">
      <c r="A217" s="40">
        <v>334</v>
      </c>
      <c r="B217" s="7" t="s">
        <v>17</v>
      </c>
      <c r="C217" s="12">
        <v>197270</v>
      </c>
      <c r="D217" s="12"/>
      <c r="E217" s="9" t="s">
        <v>217</v>
      </c>
      <c r="F217" s="15"/>
      <c r="G217" s="15">
        <v>0</v>
      </c>
      <c r="H217" s="12">
        <f t="shared" si="86"/>
        <v>0</v>
      </c>
      <c r="I217" s="8"/>
      <c r="J217" s="12">
        <v>150932</v>
      </c>
      <c r="K217" s="12"/>
      <c r="L217" s="12">
        <f t="shared" si="79"/>
        <v>46338</v>
      </c>
      <c r="M217" s="15">
        <v>2</v>
      </c>
      <c r="N217" s="12">
        <f t="shared" si="80"/>
        <v>23169</v>
      </c>
      <c r="O217" s="17">
        <f t="shared" si="81"/>
        <v>11.744816748618645</v>
      </c>
      <c r="P217" s="15">
        <v>28.23</v>
      </c>
      <c r="Q217" s="12">
        <f t="shared" si="82"/>
        <v>55689.320999999996</v>
      </c>
      <c r="R217" s="8"/>
      <c r="S217" s="12">
        <f t="shared" si="83"/>
        <v>-32520.320999999996</v>
      </c>
      <c r="T217" s="7"/>
      <c r="U217" s="10">
        <f t="shared" si="84"/>
        <v>0</v>
      </c>
      <c r="V217" s="10"/>
      <c r="W217" s="10"/>
      <c r="X217" s="10">
        <f t="shared" si="85"/>
        <v>394540</v>
      </c>
    </row>
    <row r="218" spans="1:24" ht="25.5" hidden="1">
      <c r="A218" s="40">
        <v>335</v>
      </c>
      <c r="B218" s="7" t="s">
        <v>18</v>
      </c>
      <c r="C218" s="12">
        <v>3588</v>
      </c>
      <c r="D218" s="12"/>
      <c r="E218" s="9" t="s">
        <v>217</v>
      </c>
      <c r="F218" s="15"/>
      <c r="G218" s="15">
        <v>0</v>
      </c>
      <c r="H218" s="12">
        <f t="shared" si="86"/>
        <v>0</v>
      </c>
      <c r="I218" s="8"/>
      <c r="J218" s="12">
        <v>2556</v>
      </c>
      <c r="K218" s="12"/>
      <c r="L218" s="12">
        <f t="shared" si="79"/>
        <v>1032</v>
      </c>
      <c r="M218" s="15">
        <v>2</v>
      </c>
      <c r="N218" s="12">
        <f t="shared" si="80"/>
        <v>516</v>
      </c>
      <c r="O218" s="17">
        <f t="shared" si="81"/>
        <v>14.381270903010032</v>
      </c>
      <c r="P218" s="15">
        <v>39.53</v>
      </c>
      <c r="Q218" s="12">
        <f t="shared" si="82"/>
        <v>1418.3364</v>
      </c>
      <c r="R218" s="8"/>
      <c r="S218" s="12">
        <f t="shared" si="83"/>
        <v>-902.3363999999999</v>
      </c>
      <c r="T218" s="7"/>
      <c r="U218" s="10">
        <f t="shared" si="84"/>
        <v>0</v>
      </c>
      <c r="V218" s="10"/>
      <c r="W218" s="10"/>
      <c r="X218" s="10">
        <f t="shared" si="85"/>
        <v>7176</v>
      </c>
    </row>
    <row r="219" spans="1:24" ht="25.5" hidden="1">
      <c r="A219" s="40">
        <v>336</v>
      </c>
      <c r="B219" s="7" t="s">
        <v>50</v>
      </c>
      <c r="C219" s="12">
        <v>59738</v>
      </c>
      <c r="D219" s="12"/>
      <c r="E219" s="9" t="s">
        <v>217</v>
      </c>
      <c r="F219" s="15"/>
      <c r="G219" s="15">
        <v>0</v>
      </c>
      <c r="H219" s="12">
        <f t="shared" si="86"/>
        <v>0</v>
      </c>
      <c r="I219" s="8"/>
      <c r="J219" s="12">
        <v>47684</v>
      </c>
      <c r="K219" s="12"/>
      <c r="L219" s="12">
        <f t="shared" si="79"/>
        <v>12054</v>
      </c>
      <c r="M219" s="15">
        <v>2</v>
      </c>
      <c r="N219" s="12">
        <f t="shared" si="80"/>
        <v>6027</v>
      </c>
      <c r="O219" s="17">
        <f t="shared" si="81"/>
        <v>10.089055542535739</v>
      </c>
      <c r="P219" s="15">
        <v>27.68</v>
      </c>
      <c r="Q219" s="12">
        <f t="shared" si="82"/>
        <v>16535.4784</v>
      </c>
      <c r="R219" s="8"/>
      <c r="S219" s="12">
        <f t="shared" si="83"/>
        <v>-10508.4784</v>
      </c>
      <c r="T219" s="7"/>
      <c r="U219" s="10">
        <f t="shared" si="84"/>
        <v>0</v>
      </c>
      <c r="V219" s="10"/>
      <c r="W219" s="10"/>
      <c r="X219" s="10">
        <f t="shared" si="85"/>
        <v>119476</v>
      </c>
    </row>
    <row r="220" spans="1:24" ht="25.5" hidden="1">
      <c r="A220" s="40"/>
      <c r="B220" s="9" t="s">
        <v>64</v>
      </c>
      <c r="C220" s="28">
        <f>SUM(C212:C219)</f>
        <v>6773194</v>
      </c>
      <c r="D220" s="12"/>
      <c r="E220" s="9"/>
      <c r="F220" s="15"/>
      <c r="G220" s="15">
        <f>(H220/C220)*100</f>
        <v>0</v>
      </c>
      <c r="H220" s="28">
        <f>SUM(H212:H219)</f>
        <v>0</v>
      </c>
      <c r="I220" s="8"/>
      <c r="J220" s="28">
        <f>SUM(J212:J219)</f>
        <v>5274545</v>
      </c>
      <c r="K220" s="12"/>
      <c r="L220" s="28">
        <f>SUM(L212:L219)</f>
        <v>1498649</v>
      </c>
      <c r="M220" s="15">
        <f>X220/C220</f>
        <v>2</v>
      </c>
      <c r="N220" s="28">
        <f>SUM(N212:N219)</f>
        <v>749324.5</v>
      </c>
      <c r="O220" s="17">
        <f t="shared" si="81"/>
        <v>11.063089289927323</v>
      </c>
      <c r="P220" s="15">
        <f>(Q220/C220)*100</f>
        <v>28.876997646900413</v>
      </c>
      <c r="Q220" s="28">
        <f>SUM(Q212:Q219)</f>
        <v>1955895.072</v>
      </c>
      <c r="R220" s="8"/>
      <c r="S220" s="28">
        <f>SUM(S212:S219)</f>
        <v>-1206570.572</v>
      </c>
      <c r="T220" s="7"/>
      <c r="U220" s="29">
        <f>SUM(U212:U219)</f>
        <v>0</v>
      </c>
      <c r="V220" s="10"/>
      <c r="W220" s="10"/>
      <c r="X220" s="29">
        <f>SUM(X212:X219)</f>
        <v>13546388</v>
      </c>
    </row>
    <row r="221" spans="1:24" ht="25.5" hidden="1">
      <c r="A221" s="40"/>
      <c r="B221" s="7"/>
      <c r="C221" s="28"/>
      <c r="D221" s="12"/>
      <c r="E221" s="9"/>
      <c r="F221" s="15"/>
      <c r="G221" s="15"/>
      <c r="H221" s="28"/>
      <c r="I221" s="8"/>
      <c r="J221" s="28"/>
      <c r="K221" s="12"/>
      <c r="L221" s="28"/>
      <c r="M221" s="15"/>
      <c r="N221" s="28"/>
      <c r="O221" s="17"/>
      <c r="P221" s="15"/>
      <c r="Q221" s="28"/>
      <c r="R221" s="8"/>
      <c r="S221" s="28"/>
      <c r="T221" s="7"/>
      <c r="U221" s="29"/>
      <c r="V221" s="10"/>
      <c r="W221" s="10"/>
      <c r="X221" s="29"/>
    </row>
    <row r="222" spans="1:24" ht="25.5" hidden="1">
      <c r="A222" s="40"/>
      <c r="B222" s="7" t="s">
        <v>65</v>
      </c>
      <c r="C222" s="12"/>
      <c r="D222" s="12"/>
      <c r="E222" s="9"/>
      <c r="F222" s="15"/>
      <c r="G222" s="15"/>
      <c r="H222" s="12"/>
      <c r="I222" s="8"/>
      <c r="J222" s="12"/>
      <c r="K222" s="12"/>
      <c r="L222" s="12"/>
      <c r="M222" s="15"/>
      <c r="N222" s="12"/>
      <c r="O222" s="17"/>
      <c r="P222" s="15"/>
      <c r="Q222" s="12"/>
      <c r="R222" s="8"/>
      <c r="S222" s="12"/>
      <c r="T222" s="7"/>
      <c r="U222" s="10"/>
      <c r="V222" s="10"/>
      <c r="W222" s="10"/>
      <c r="X222" s="10"/>
    </row>
    <row r="223" spans="1:24" ht="25.5" hidden="1">
      <c r="A223" s="40">
        <v>330.3</v>
      </c>
      <c r="B223" s="7" t="s">
        <v>45</v>
      </c>
      <c r="C223" s="12">
        <v>4818</v>
      </c>
      <c r="D223" s="12"/>
      <c r="E223" s="9" t="s">
        <v>217</v>
      </c>
      <c r="F223" s="15"/>
      <c r="G223" s="15">
        <v>0</v>
      </c>
      <c r="H223" s="12">
        <f>(G223/100)*C223</f>
        <v>0</v>
      </c>
      <c r="I223" s="8"/>
      <c r="J223" s="12">
        <v>2849</v>
      </c>
      <c r="K223" s="12"/>
      <c r="L223" s="12">
        <f aca="true" t="shared" si="87" ref="L223:L230">C223-H223-J223</f>
        <v>1969</v>
      </c>
      <c r="M223" s="15">
        <v>18</v>
      </c>
      <c r="N223" s="12">
        <f aca="true" t="shared" si="88" ref="N223:N230">L223/M223</f>
        <v>109.38888888888889</v>
      </c>
      <c r="O223" s="17">
        <f aca="true" t="shared" si="89" ref="O223:O231">(N223/C223)*100</f>
        <v>2.2704211060375443</v>
      </c>
      <c r="P223" s="15">
        <v>2.43</v>
      </c>
      <c r="Q223" s="12">
        <f aca="true" t="shared" si="90" ref="Q223:Q230">(P223/100)*C223</f>
        <v>117.07740000000001</v>
      </c>
      <c r="R223" s="8"/>
      <c r="S223" s="12">
        <f aca="true" t="shared" si="91" ref="S223:S230">N223-Q223</f>
        <v>-7.688511111111126</v>
      </c>
      <c r="T223" s="7"/>
      <c r="U223" s="10">
        <f aca="true" t="shared" si="92" ref="U223:U230">C223*F223</f>
        <v>0</v>
      </c>
      <c r="V223" s="10"/>
      <c r="W223" s="10"/>
      <c r="X223" s="10">
        <f aca="true" t="shared" si="93" ref="X223:X230">C223*M223</f>
        <v>86724</v>
      </c>
    </row>
    <row r="224" spans="1:24" ht="25.5" hidden="1">
      <c r="A224" s="40">
        <v>330.4</v>
      </c>
      <c r="B224" s="7" t="s">
        <v>63</v>
      </c>
      <c r="C224" s="12">
        <v>90968</v>
      </c>
      <c r="D224" s="12"/>
      <c r="E224" s="9" t="s">
        <v>217</v>
      </c>
      <c r="F224" s="15"/>
      <c r="G224" s="15">
        <v>0</v>
      </c>
      <c r="H224" s="41">
        <v>0</v>
      </c>
      <c r="I224" s="12" t="e">
        <f>(H224/100)*E224</f>
        <v>#VALUE!</v>
      </c>
      <c r="J224" s="12">
        <v>49830</v>
      </c>
      <c r="K224" s="12"/>
      <c r="L224" s="12">
        <f t="shared" si="87"/>
        <v>41138</v>
      </c>
      <c r="M224" s="15">
        <v>18</v>
      </c>
      <c r="N224" s="12">
        <f t="shared" si="88"/>
        <v>2285.4444444444443</v>
      </c>
      <c r="O224" s="17">
        <f t="shared" si="89"/>
        <v>2.5123608790392713</v>
      </c>
      <c r="P224" s="15">
        <v>2.43</v>
      </c>
      <c r="Q224" s="12">
        <f t="shared" si="90"/>
        <v>2210.5224000000003</v>
      </c>
      <c r="R224" s="8"/>
      <c r="S224" s="12">
        <f t="shared" si="91"/>
        <v>74.92204444444405</v>
      </c>
      <c r="T224" s="7"/>
      <c r="U224" s="10">
        <f t="shared" si="92"/>
        <v>0</v>
      </c>
      <c r="V224" s="10"/>
      <c r="W224" s="10"/>
      <c r="X224" s="10">
        <f t="shared" si="93"/>
        <v>1637424</v>
      </c>
    </row>
    <row r="225" spans="1:24" ht="25.5" hidden="1">
      <c r="A225" s="40">
        <v>331</v>
      </c>
      <c r="B225" s="7" t="s">
        <v>14</v>
      </c>
      <c r="C225" s="12">
        <v>3774662</v>
      </c>
      <c r="D225" s="12"/>
      <c r="E225" s="9" t="s">
        <v>217</v>
      </c>
      <c r="F225" s="15"/>
      <c r="G225" s="15">
        <v>-0.67</v>
      </c>
      <c r="H225" s="12">
        <f aca="true" t="shared" si="94" ref="H225:H230">(G225/100)*C225</f>
        <v>-25290.2354</v>
      </c>
      <c r="I225" s="8"/>
      <c r="J225" s="12">
        <v>1416786</v>
      </c>
      <c r="K225" s="12"/>
      <c r="L225" s="12">
        <f t="shared" si="87"/>
        <v>2383166.2354</v>
      </c>
      <c r="M225" s="15">
        <v>17.67</v>
      </c>
      <c r="N225" s="12">
        <f t="shared" si="88"/>
        <v>134870.75469156762</v>
      </c>
      <c r="O225" s="17">
        <f t="shared" si="89"/>
        <v>3.5730551421973047</v>
      </c>
      <c r="P225" s="15">
        <v>3.05</v>
      </c>
      <c r="Q225" s="12">
        <f t="shared" si="90"/>
        <v>115127.19099999999</v>
      </c>
      <c r="R225" s="8"/>
      <c r="S225" s="12">
        <f t="shared" si="91"/>
        <v>19743.56369156763</v>
      </c>
      <c r="T225" s="7"/>
      <c r="U225" s="10">
        <f t="shared" si="92"/>
        <v>0</v>
      </c>
      <c r="V225" s="10"/>
      <c r="W225" s="10"/>
      <c r="X225" s="10">
        <f t="shared" si="93"/>
        <v>66698277.54000001</v>
      </c>
    </row>
    <row r="226" spans="1:24" ht="25.5" hidden="1">
      <c r="A226" s="40">
        <v>332</v>
      </c>
      <c r="B226" s="7" t="s">
        <v>48</v>
      </c>
      <c r="C226" s="12">
        <v>6535549</v>
      </c>
      <c r="D226" s="12"/>
      <c r="E226" s="9" t="s">
        <v>217</v>
      </c>
      <c r="F226" s="15"/>
      <c r="G226" s="15">
        <v>-0.97</v>
      </c>
      <c r="H226" s="12">
        <f t="shared" si="94"/>
        <v>-63394.825300000004</v>
      </c>
      <c r="I226" s="8"/>
      <c r="J226" s="12">
        <v>3137053</v>
      </c>
      <c r="K226" s="12"/>
      <c r="L226" s="12">
        <f t="shared" si="87"/>
        <v>3461890.8252999997</v>
      </c>
      <c r="M226" s="15">
        <v>17.68</v>
      </c>
      <c r="N226" s="12">
        <f t="shared" si="88"/>
        <v>195808.30459841626</v>
      </c>
      <c r="O226" s="17">
        <f t="shared" si="89"/>
        <v>2.9960498283834496</v>
      </c>
      <c r="P226" s="15">
        <v>3.18</v>
      </c>
      <c r="Q226" s="12">
        <f t="shared" si="90"/>
        <v>207830.45820000002</v>
      </c>
      <c r="R226" s="8"/>
      <c r="S226" s="12">
        <f t="shared" si="91"/>
        <v>-12022.153601583763</v>
      </c>
      <c r="T226" s="7"/>
      <c r="U226" s="10">
        <f t="shared" si="92"/>
        <v>0</v>
      </c>
      <c r="V226" s="10"/>
      <c r="W226" s="10"/>
      <c r="X226" s="10">
        <f t="shared" si="93"/>
        <v>115548506.32</v>
      </c>
    </row>
    <row r="227" spans="1:24" ht="25.5" hidden="1">
      <c r="A227" s="40">
        <v>333</v>
      </c>
      <c r="B227" s="7" t="s">
        <v>49</v>
      </c>
      <c r="C227" s="12">
        <v>1109689</v>
      </c>
      <c r="D227" s="12"/>
      <c r="E227" s="9" t="s">
        <v>217</v>
      </c>
      <c r="F227" s="15"/>
      <c r="G227" s="15">
        <v>-1.79</v>
      </c>
      <c r="H227" s="12">
        <f t="shared" si="94"/>
        <v>-19863.4331</v>
      </c>
      <c r="I227" s="8"/>
      <c r="J227" s="12">
        <v>628667</v>
      </c>
      <c r="K227" s="12"/>
      <c r="L227" s="12">
        <f t="shared" si="87"/>
        <v>500885.4331</v>
      </c>
      <c r="M227" s="15">
        <v>17.45</v>
      </c>
      <c r="N227" s="12">
        <f t="shared" si="88"/>
        <v>28704.036280802295</v>
      </c>
      <c r="O227" s="17">
        <f t="shared" si="89"/>
        <v>2.5866739492598643</v>
      </c>
      <c r="P227" s="15">
        <v>2.66</v>
      </c>
      <c r="Q227" s="12">
        <f t="shared" si="90"/>
        <v>29517.727400000003</v>
      </c>
      <c r="R227" s="8"/>
      <c r="S227" s="12">
        <f t="shared" si="91"/>
        <v>-813.6911191977088</v>
      </c>
      <c r="T227" s="7"/>
      <c r="U227" s="10">
        <f t="shared" si="92"/>
        <v>0</v>
      </c>
      <c r="V227" s="10"/>
      <c r="W227" s="10"/>
      <c r="X227" s="10">
        <f t="shared" si="93"/>
        <v>19364073.05</v>
      </c>
    </row>
    <row r="228" spans="1:24" ht="25.5" hidden="1">
      <c r="A228" s="40">
        <v>334</v>
      </c>
      <c r="B228" s="7" t="s">
        <v>17</v>
      </c>
      <c r="C228" s="12">
        <v>490354</v>
      </c>
      <c r="D228" s="12"/>
      <c r="E228" s="9" t="s">
        <v>217</v>
      </c>
      <c r="F228" s="15"/>
      <c r="G228" s="15">
        <v>-2.22</v>
      </c>
      <c r="H228" s="12">
        <f t="shared" si="94"/>
        <v>-10885.8588</v>
      </c>
      <c r="I228" s="8"/>
      <c r="J228" s="12">
        <v>248349</v>
      </c>
      <c r="K228" s="12"/>
      <c r="L228" s="12">
        <f t="shared" si="87"/>
        <v>252890.8588</v>
      </c>
      <c r="M228" s="15">
        <v>16.79</v>
      </c>
      <c r="N228" s="12">
        <f t="shared" si="88"/>
        <v>15061.99278141751</v>
      </c>
      <c r="O228" s="17">
        <f t="shared" si="89"/>
        <v>3.0716569624021646</v>
      </c>
      <c r="P228" s="15">
        <v>3.02</v>
      </c>
      <c r="Q228" s="12">
        <f t="shared" si="90"/>
        <v>14808.6908</v>
      </c>
      <c r="R228" s="8"/>
      <c r="S228" s="12">
        <f t="shared" si="91"/>
        <v>253.30198141750952</v>
      </c>
      <c r="T228" s="7"/>
      <c r="U228" s="10">
        <f t="shared" si="92"/>
        <v>0</v>
      </c>
      <c r="V228" s="10"/>
      <c r="W228" s="10"/>
      <c r="X228" s="10">
        <f t="shared" si="93"/>
        <v>8233043.659999999</v>
      </c>
    </row>
    <row r="229" spans="1:24" ht="25.5" hidden="1">
      <c r="A229" s="40">
        <v>335</v>
      </c>
      <c r="B229" s="7" t="s">
        <v>18</v>
      </c>
      <c r="C229" s="12">
        <v>12880</v>
      </c>
      <c r="D229" s="12"/>
      <c r="E229" s="9" t="s">
        <v>217</v>
      </c>
      <c r="F229" s="15"/>
      <c r="G229" s="15">
        <v>0</v>
      </c>
      <c r="H229" s="12">
        <f t="shared" si="94"/>
        <v>0</v>
      </c>
      <c r="I229" s="8"/>
      <c r="J229" s="12">
        <v>5239</v>
      </c>
      <c r="K229" s="12"/>
      <c r="L229" s="12">
        <f t="shared" si="87"/>
        <v>7641</v>
      </c>
      <c r="M229" s="15">
        <v>16.89</v>
      </c>
      <c r="N229" s="12">
        <f t="shared" si="88"/>
        <v>452.39786856127887</v>
      </c>
      <c r="O229" s="17">
        <f t="shared" si="89"/>
        <v>3.5124058118111714</v>
      </c>
      <c r="P229" s="15">
        <v>3.59</v>
      </c>
      <c r="Q229" s="12">
        <f t="shared" si="90"/>
        <v>462.392</v>
      </c>
      <c r="R229" s="8"/>
      <c r="S229" s="12">
        <f t="shared" si="91"/>
        <v>-9.994131438721126</v>
      </c>
      <c r="T229" s="7"/>
      <c r="U229" s="10">
        <f t="shared" si="92"/>
        <v>0</v>
      </c>
      <c r="V229" s="10"/>
      <c r="W229" s="10"/>
      <c r="X229" s="10">
        <f t="shared" si="93"/>
        <v>217543.2</v>
      </c>
    </row>
    <row r="230" spans="1:24" ht="25.5" hidden="1">
      <c r="A230" s="40">
        <v>336</v>
      </c>
      <c r="B230" s="7" t="s">
        <v>50</v>
      </c>
      <c r="C230" s="12">
        <v>566413</v>
      </c>
      <c r="D230" s="12"/>
      <c r="E230" s="9" t="s">
        <v>217</v>
      </c>
      <c r="F230" s="15"/>
      <c r="G230" s="15">
        <v>-0.9</v>
      </c>
      <c r="H230" s="12">
        <f t="shared" si="94"/>
        <v>-5097.717000000001</v>
      </c>
      <c r="I230" s="8"/>
      <c r="J230" s="12">
        <v>229754</v>
      </c>
      <c r="K230" s="12"/>
      <c r="L230" s="12">
        <f t="shared" si="87"/>
        <v>341756.71699999995</v>
      </c>
      <c r="M230" s="15">
        <v>17.66</v>
      </c>
      <c r="N230" s="12">
        <f t="shared" si="88"/>
        <v>19352.022480181196</v>
      </c>
      <c r="O230" s="17">
        <f t="shared" si="89"/>
        <v>3.416592218077833</v>
      </c>
      <c r="P230" s="15">
        <v>3.38</v>
      </c>
      <c r="Q230" s="12">
        <f t="shared" si="90"/>
        <v>19144.7594</v>
      </c>
      <c r="R230" s="8"/>
      <c r="S230" s="12">
        <f t="shared" si="91"/>
        <v>207.26308018119744</v>
      </c>
      <c r="T230" s="7"/>
      <c r="U230" s="10">
        <f t="shared" si="92"/>
        <v>0</v>
      </c>
      <c r="V230" s="10"/>
      <c r="W230" s="10"/>
      <c r="X230" s="10">
        <f t="shared" si="93"/>
        <v>10002853.58</v>
      </c>
    </row>
    <row r="231" spans="1:24" ht="25.5" hidden="1">
      <c r="A231" s="40"/>
      <c r="B231" s="9" t="s">
        <v>66</v>
      </c>
      <c r="C231" s="28">
        <f>SUM(C223:C230)</f>
        <v>12585333</v>
      </c>
      <c r="D231" s="12"/>
      <c r="E231" s="9"/>
      <c r="F231" s="15"/>
      <c r="G231" s="15">
        <f>(H231/C231)*100</f>
        <v>-0.9895015856950309</v>
      </c>
      <c r="H231" s="28">
        <f>SUM(H223:H230)</f>
        <v>-124532.0696</v>
      </c>
      <c r="I231" s="8"/>
      <c r="J231" s="28">
        <f>SUM(J223:J230)</f>
        <v>5718527</v>
      </c>
      <c r="K231" s="12"/>
      <c r="L231" s="28">
        <f>SUM(L223:L230)</f>
        <v>6991338.069599999</v>
      </c>
      <c r="M231" s="15">
        <f>X231/C231</f>
        <v>17.622771312447593</v>
      </c>
      <c r="N231" s="28">
        <f>SUM(N223:N230)</f>
        <v>396644.3420342794</v>
      </c>
      <c r="O231" s="17">
        <f t="shared" si="89"/>
        <v>3.1516396271300837</v>
      </c>
      <c r="P231" s="15">
        <f>(Q231/C231)*100</f>
        <v>3.092638221014891</v>
      </c>
      <c r="Q231" s="28">
        <f>SUM(Q223:Q230)</f>
        <v>389218.8186</v>
      </c>
      <c r="R231" s="8"/>
      <c r="S231" s="28">
        <f>SUM(S223:S230)</f>
        <v>7425.523434279476</v>
      </c>
      <c r="T231" s="7"/>
      <c r="U231" s="29">
        <f>SUM(U223:U230)</f>
        <v>0</v>
      </c>
      <c r="V231" s="10"/>
      <c r="W231" s="10"/>
      <c r="X231" s="29">
        <f>SUM(X223:X230)</f>
        <v>221788445.35000002</v>
      </c>
    </row>
    <row r="232" spans="1:24" ht="25.5" hidden="1">
      <c r="A232" s="40"/>
      <c r="B232" s="7"/>
      <c r="C232" s="28"/>
      <c r="D232" s="12"/>
      <c r="E232" s="9"/>
      <c r="F232" s="15"/>
      <c r="G232" s="15"/>
      <c r="H232" s="28"/>
      <c r="I232" s="8"/>
      <c r="J232" s="28"/>
      <c r="K232" s="12"/>
      <c r="L232" s="28"/>
      <c r="M232" s="15"/>
      <c r="N232" s="28"/>
      <c r="O232" s="17"/>
      <c r="P232" s="15"/>
      <c r="Q232" s="28"/>
      <c r="R232" s="8"/>
      <c r="S232" s="28"/>
      <c r="T232" s="7"/>
      <c r="U232" s="29"/>
      <c r="V232" s="10"/>
      <c r="W232" s="10"/>
      <c r="X232" s="29"/>
    </row>
    <row r="233" spans="1:24" ht="25.5" hidden="1">
      <c r="A233" s="40"/>
      <c r="B233" s="7" t="s">
        <v>67</v>
      </c>
      <c r="C233" s="12"/>
      <c r="D233" s="12"/>
      <c r="E233" s="9"/>
      <c r="F233" s="15"/>
      <c r="G233" s="15"/>
      <c r="H233" s="12"/>
      <c r="I233" s="8"/>
      <c r="J233" s="12"/>
      <c r="K233" s="12"/>
      <c r="L233" s="12"/>
      <c r="M233" s="15"/>
      <c r="N233" s="12"/>
      <c r="O233" s="17"/>
      <c r="P233" s="15"/>
      <c r="Q233" s="12"/>
      <c r="R233" s="8"/>
      <c r="S233" s="12"/>
      <c r="T233" s="7"/>
      <c r="U233" s="10"/>
      <c r="V233" s="10"/>
      <c r="W233" s="10"/>
      <c r="X233" s="10"/>
    </row>
    <row r="234" spans="1:24" ht="25.5" hidden="1">
      <c r="A234" s="40">
        <v>330.2</v>
      </c>
      <c r="B234" s="7" t="s">
        <v>13</v>
      </c>
      <c r="C234" s="12">
        <v>12122</v>
      </c>
      <c r="D234" s="12"/>
      <c r="E234" s="9" t="s">
        <v>217</v>
      </c>
      <c r="F234" s="15"/>
      <c r="G234" s="15">
        <v>0</v>
      </c>
      <c r="H234" s="12">
        <f aca="true" t="shared" si="95" ref="H234:H239">(G234/100)*C234</f>
        <v>0</v>
      </c>
      <c r="I234" s="8"/>
      <c r="J234" s="12">
        <v>11954</v>
      </c>
      <c r="K234" s="12"/>
      <c r="L234" s="12">
        <f aca="true" t="shared" si="96" ref="L234:L239">C234-H234-J234</f>
        <v>168</v>
      </c>
      <c r="M234" s="15">
        <v>19</v>
      </c>
      <c r="N234" s="12">
        <f aca="true" t="shared" si="97" ref="N234:N239">L234/M234</f>
        <v>8.842105263157896</v>
      </c>
      <c r="O234" s="17">
        <f aca="true" t="shared" si="98" ref="O234:O240">(N234/C234)*100</f>
        <v>0.07294262715028788</v>
      </c>
      <c r="P234" s="15">
        <v>6.82</v>
      </c>
      <c r="Q234" s="12">
        <f aca="true" t="shared" si="99" ref="Q234:Q239">(P234/100)*C234</f>
        <v>826.7203999999999</v>
      </c>
      <c r="R234" s="8"/>
      <c r="S234" s="12">
        <f aca="true" t="shared" si="100" ref="S234:S239">N234-Q234</f>
        <v>-817.878294736842</v>
      </c>
      <c r="T234" s="7"/>
      <c r="U234" s="10">
        <f aca="true" t="shared" si="101" ref="U234:U239">C234*F234</f>
        <v>0</v>
      </c>
      <c r="V234" s="10"/>
      <c r="W234" s="10"/>
      <c r="X234" s="10">
        <f aca="true" t="shared" si="102" ref="X234:X239">C234*M234</f>
        <v>230318</v>
      </c>
    </row>
    <row r="235" spans="1:24" ht="25.5" hidden="1">
      <c r="A235" s="40">
        <v>331</v>
      </c>
      <c r="B235" s="7" t="s">
        <v>14</v>
      </c>
      <c r="C235" s="12">
        <v>128106</v>
      </c>
      <c r="D235" s="12"/>
      <c r="E235" s="9" t="s">
        <v>217</v>
      </c>
      <c r="F235" s="15"/>
      <c r="G235" s="15">
        <v>-0.72</v>
      </c>
      <c r="H235" s="12">
        <f t="shared" si="95"/>
        <v>-922.3632</v>
      </c>
      <c r="I235" s="8"/>
      <c r="J235" s="12">
        <v>101732</v>
      </c>
      <c r="K235" s="12"/>
      <c r="L235" s="12">
        <f t="shared" si="96"/>
        <v>27296.363200000007</v>
      </c>
      <c r="M235" s="15">
        <v>18.22</v>
      </c>
      <c r="N235" s="12">
        <f t="shared" si="97"/>
        <v>1498.1538529088918</v>
      </c>
      <c r="O235" s="17">
        <f t="shared" si="98"/>
        <v>1.1694642350154496</v>
      </c>
      <c r="P235" s="15">
        <v>7.72</v>
      </c>
      <c r="Q235" s="12">
        <f t="shared" si="99"/>
        <v>9889.783199999998</v>
      </c>
      <c r="R235" s="8"/>
      <c r="S235" s="12">
        <f t="shared" si="100"/>
        <v>-8391.629347091106</v>
      </c>
      <c r="T235" s="7"/>
      <c r="U235" s="10">
        <f t="shared" si="101"/>
        <v>0</v>
      </c>
      <c r="V235" s="10"/>
      <c r="W235" s="10"/>
      <c r="X235" s="10">
        <f t="shared" si="102"/>
        <v>2334091.32</v>
      </c>
    </row>
    <row r="236" spans="1:24" ht="25.5" hidden="1">
      <c r="A236" s="40">
        <v>332</v>
      </c>
      <c r="B236" s="7" t="s">
        <v>48</v>
      </c>
      <c r="C236" s="12">
        <v>1213949</v>
      </c>
      <c r="D236" s="12"/>
      <c r="E236" s="9" t="s">
        <v>217</v>
      </c>
      <c r="F236" s="15"/>
      <c r="G236" s="15">
        <v>-1.04</v>
      </c>
      <c r="H236" s="12">
        <f t="shared" si="95"/>
        <v>-12625.069599999999</v>
      </c>
      <c r="I236" s="8"/>
      <c r="J236" s="12">
        <v>855614</v>
      </c>
      <c r="K236" s="12"/>
      <c r="L236" s="12">
        <f t="shared" si="96"/>
        <v>370960.06960000005</v>
      </c>
      <c r="M236" s="15">
        <v>18.49</v>
      </c>
      <c r="N236" s="12">
        <f t="shared" si="97"/>
        <v>20062.74037858302</v>
      </c>
      <c r="O236" s="17">
        <f t="shared" si="98"/>
        <v>1.65268395777607</v>
      </c>
      <c r="P236" s="15">
        <v>8.4</v>
      </c>
      <c r="Q236" s="12">
        <f t="shared" si="99"/>
        <v>101971.716</v>
      </c>
      <c r="R236" s="8"/>
      <c r="S236" s="12">
        <f t="shared" si="100"/>
        <v>-81908.97562141698</v>
      </c>
      <c r="T236" s="7"/>
      <c r="U236" s="10">
        <f t="shared" si="101"/>
        <v>0</v>
      </c>
      <c r="V236" s="10"/>
      <c r="W236" s="10"/>
      <c r="X236" s="10">
        <f t="shared" si="102"/>
        <v>22445917.009999998</v>
      </c>
    </row>
    <row r="237" spans="1:24" ht="25.5" hidden="1">
      <c r="A237" s="40">
        <v>333</v>
      </c>
      <c r="B237" s="7" t="s">
        <v>49</v>
      </c>
      <c r="C237" s="12">
        <v>251541</v>
      </c>
      <c r="D237" s="12"/>
      <c r="E237" s="9" t="s">
        <v>217</v>
      </c>
      <c r="F237" s="15"/>
      <c r="G237" s="15">
        <v>-1.91</v>
      </c>
      <c r="H237" s="12">
        <f t="shared" si="95"/>
        <v>-4804.433099999999</v>
      </c>
      <c r="I237" s="8"/>
      <c r="J237" s="12">
        <v>220378</v>
      </c>
      <c r="K237" s="12"/>
      <c r="L237" s="12">
        <f t="shared" si="96"/>
        <v>35967.433099999995</v>
      </c>
      <c r="M237" s="15">
        <v>17.58</v>
      </c>
      <c r="N237" s="12">
        <f t="shared" si="97"/>
        <v>2045.9290728100113</v>
      </c>
      <c r="O237" s="17">
        <f t="shared" si="98"/>
        <v>0.8133580898581192</v>
      </c>
      <c r="P237" s="15">
        <v>7.4</v>
      </c>
      <c r="Q237" s="12">
        <f t="shared" si="99"/>
        <v>18614.034000000003</v>
      </c>
      <c r="R237" s="8"/>
      <c r="S237" s="12">
        <f t="shared" si="100"/>
        <v>-16568.10492718999</v>
      </c>
      <c r="T237" s="7"/>
      <c r="U237" s="10">
        <f t="shared" si="101"/>
        <v>0</v>
      </c>
      <c r="V237" s="10"/>
      <c r="W237" s="10"/>
      <c r="X237" s="10">
        <f t="shared" si="102"/>
        <v>4422090.779999999</v>
      </c>
    </row>
    <row r="238" spans="1:24" ht="25.5" hidden="1">
      <c r="A238" s="40">
        <v>334</v>
      </c>
      <c r="B238" s="7" t="s">
        <v>17</v>
      </c>
      <c r="C238" s="12">
        <v>71806</v>
      </c>
      <c r="D238" s="12"/>
      <c r="E238" s="9" t="s">
        <v>217</v>
      </c>
      <c r="F238" s="15"/>
      <c r="G238" s="15">
        <v>-2.36</v>
      </c>
      <c r="H238" s="12">
        <f t="shared" si="95"/>
        <v>-1694.6216</v>
      </c>
      <c r="I238" s="8"/>
      <c r="J238" s="12">
        <v>61231</v>
      </c>
      <c r="K238" s="12"/>
      <c r="L238" s="12">
        <f t="shared" si="96"/>
        <v>12269.621599999999</v>
      </c>
      <c r="M238" s="15">
        <v>16.18</v>
      </c>
      <c r="N238" s="12">
        <f t="shared" si="97"/>
        <v>758.3202472187886</v>
      </c>
      <c r="O238" s="17">
        <f t="shared" si="98"/>
        <v>1.0560680823591184</v>
      </c>
      <c r="P238" s="15">
        <v>7.42</v>
      </c>
      <c r="Q238" s="12">
        <f t="shared" si="99"/>
        <v>5328.0052000000005</v>
      </c>
      <c r="R238" s="8"/>
      <c r="S238" s="12">
        <f t="shared" si="100"/>
        <v>-4569.684952781212</v>
      </c>
      <c r="T238" s="7"/>
      <c r="U238" s="10">
        <f t="shared" si="101"/>
        <v>0</v>
      </c>
      <c r="V238" s="10"/>
      <c r="W238" s="10"/>
      <c r="X238" s="10">
        <f t="shared" si="102"/>
        <v>1161821.08</v>
      </c>
    </row>
    <row r="239" spans="1:24" ht="25.5" hidden="1">
      <c r="A239" s="40">
        <v>336</v>
      </c>
      <c r="B239" s="7" t="s">
        <v>50</v>
      </c>
      <c r="C239" s="12">
        <v>112022</v>
      </c>
      <c r="D239" s="12"/>
      <c r="E239" s="9" t="s">
        <v>217</v>
      </c>
      <c r="F239" s="15"/>
      <c r="G239" s="15">
        <v>-0.96</v>
      </c>
      <c r="H239" s="12">
        <f t="shared" si="95"/>
        <v>-1075.4112</v>
      </c>
      <c r="I239" s="8"/>
      <c r="J239" s="12">
        <v>54253</v>
      </c>
      <c r="K239" s="12"/>
      <c r="L239" s="12">
        <f t="shared" si="96"/>
        <v>58844.4112</v>
      </c>
      <c r="M239" s="15">
        <v>18.6</v>
      </c>
      <c r="N239" s="12">
        <f t="shared" si="97"/>
        <v>3163.6780215053764</v>
      </c>
      <c r="O239" s="17">
        <f t="shared" si="98"/>
        <v>2.8241577739242083</v>
      </c>
      <c r="P239" s="15">
        <v>7.07</v>
      </c>
      <c r="Q239" s="12">
        <f t="shared" si="99"/>
        <v>7919.9554</v>
      </c>
      <c r="R239" s="8"/>
      <c r="S239" s="12">
        <f t="shared" si="100"/>
        <v>-4756.277378494624</v>
      </c>
      <c r="T239" s="7"/>
      <c r="U239" s="10">
        <f t="shared" si="101"/>
        <v>0</v>
      </c>
      <c r="V239" s="10"/>
      <c r="W239" s="10"/>
      <c r="X239" s="10">
        <f t="shared" si="102"/>
        <v>2083609.2000000002</v>
      </c>
    </row>
    <row r="240" spans="1:24" ht="25.5" hidden="1">
      <c r="A240" s="7"/>
      <c r="B240" s="9" t="s">
        <v>68</v>
      </c>
      <c r="C240" s="28">
        <f>SUM(C234:C239)</f>
        <v>1789546</v>
      </c>
      <c r="D240" s="12"/>
      <c r="E240" s="9"/>
      <c r="F240" s="15"/>
      <c r="G240" s="15">
        <f>(H240/C240)*100</f>
        <v>-1.1802937001898801</v>
      </c>
      <c r="H240" s="28">
        <f>SUM(H234:H239)</f>
        <v>-21121.898699999994</v>
      </c>
      <c r="I240" s="8"/>
      <c r="J240" s="28">
        <f>SUM(J234:J239)</f>
        <v>1305162</v>
      </c>
      <c r="K240" s="12"/>
      <c r="L240" s="28">
        <f>SUM(L234:L239)</f>
        <v>505505.89870000014</v>
      </c>
      <c r="M240" s="15">
        <f>X240/C240</f>
        <v>18.26041207658255</v>
      </c>
      <c r="N240" s="28">
        <f>SUM(N234:N239)</f>
        <v>27537.663678289246</v>
      </c>
      <c r="O240" s="17">
        <f t="shared" si="98"/>
        <v>1.5388072549288616</v>
      </c>
      <c r="P240" s="15">
        <f>(Q240/C240)*100</f>
        <v>8.077479662439526</v>
      </c>
      <c r="Q240" s="28">
        <f>SUM(Q234:Q239)</f>
        <v>144550.21420000002</v>
      </c>
      <c r="R240" s="8"/>
      <c r="S240" s="28">
        <f>SUM(S234:S239)</f>
        <v>-117012.55052171074</v>
      </c>
      <c r="T240" s="7"/>
      <c r="U240" s="29">
        <f>SUM(U234:U239)</f>
        <v>0</v>
      </c>
      <c r="V240" s="10"/>
      <c r="W240" s="10"/>
      <c r="X240" s="29">
        <f>SUM(X234:X239)</f>
        <v>32677847.389999997</v>
      </c>
    </row>
    <row r="241" spans="1:24" ht="25.5" hidden="1">
      <c r="A241" s="7"/>
      <c r="B241" s="9"/>
      <c r="C241" s="42"/>
      <c r="D241" s="8"/>
      <c r="E241" s="9"/>
      <c r="F241" s="15"/>
      <c r="G241" s="15"/>
      <c r="H241" s="28"/>
      <c r="I241" s="8"/>
      <c r="J241" s="28"/>
      <c r="K241" s="12"/>
      <c r="L241" s="28"/>
      <c r="M241" s="15"/>
      <c r="N241" s="28"/>
      <c r="O241" s="17"/>
      <c r="P241" s="15"/>
      <c r="Q241" s="28"/>
      <c r="R241" s="8"/>
      <c r="S241" s="28"/>
      <c r="T241" s="7"/>
      <c r="U241" s="29"/>
      <c r="V241" s="10"/>
      <c r="W241" s="10"/>
      <c r="X241" s="29"/>
    </row>
    <row r="242" spans="1:24" ht="25.5" hidden="1">
      <c r="A242" s="40"/>
      <c r="B242" s="7" t="s">
        <v>69</v>
      </c>
      <c r="C242" s="12"/>
      <c r="D242" s="12"/>
      <c r="E242" s="9"/>
      <c r="F242" s="15"/>
      <c r="G242" s="15"/>
      <c r="H242" s="12"/>
      <c r="I242" s="8"/>
      <c r="J242" s="12"/>
      <c r="K242" s="12"/>
      <c r="L242" s="12"/>
      <c r="M242" s="15"/>
      <c r="N242" s="12"/>
      <c r="O242" s="17"/>
      <c r="P242" s="15"/>
      <c r="Q242" s="12"/>
      <c r="R242" s="8"/>
      <c r="S242" s="12"/>
      <c r="T242" s="7"/>
      <c r="U242" s="10"/>
      <c r="V242" s="10"/>
      <c r="W242" s="10"/>
      <c r="X242" s="10"/>
    </row>
    <row r="243" spans="1:24" ht="25.5" hidden="1">
      <c r="A243" s="40">
        <v>331</v>
      </c>
      <c r="B243" s="7" t="s">
        <v>14</v>
      </c>
      <c r="C243" s="12">
        <v>23248</v>
      </c>
      <c r="D243" s="12"/>
      <c r="E243" s="9" t="s">
        <v>217</v>
      </c>
      <c r="F243" s="15"/>
      <c r="G243" s="15">
        <v>-0.05</v>
      </c>
      <c r="H243" s="12">
        <f aca="true" t="shared" si="103" ref="H243:H248">(G243/100)*C243</f>
        <v>-11.624</v>
      </c>
      <c r="I243" s="8"/>
      <c r="J243" s="12">
        <v>25643</v>
      </c>
      <c r="K243" s="12"/>
      <c r="L243" s="12">
        <f aca="true" t="shared" si="104" ref="L243:L248">C243-H243-J243</f>
        <v>-2383.376</v>
      </c>
      <c r="M243" s="15">
        <v>4.06</v>
      </c>
      <c r="N243" s="12">
        <v>0</v>
      </c>
      <c r="O243" s="17">
        <f aca="true" t="shared" si="105" ref="O243:O249">(N243/C243)*100</f>
        <v>0</v>
      </c>
      <c r="P243" s="15">
        <v>2.35</v>
      </c>
      <c r="Q243" s="12">
        <f aca="true" t="shared" si="106" ref="Q243:Q248">(P243/100)*C243</f>
        <v>546.328</v>
      </c>
      <c r="R243" s="8"/>
      <c r="S243" s="12">
        <f aca="true" t="shared" si="107" ref="S243:S248">N243-Q243</f>
        <v>-546.328</v>
      </c>
      <c r="T243" s="7"/>
      <c r="U243" s="10">
        <f aca="true" t="shared" si="108" ref="U243:U248">C243*F243</f>
        <v>0</v>
      </c>
      <c r="V243" s="10"/>
      <c r="W243" s="10"/>
      <c r="X243" s="10">
        <f aca="true" t="shared" si="109" ref="X243:X248">C243*M243</f>
        <v>94386.87999999999</v>
      </c>
    </row>
    <row r="244" spans="1:24" ht="25.5" hidden="1">
      <c r="A244" s="40">
        <v>332</v>
      </c>
      <c r="B244" s="7" t="s">
        <v>48</v>
      </c>
      <c r="C244" s="12">
        <v>318833</v>
      </c>
      <c r="D244" s="12"/>
      <c r="E244" s="9" t="s">
        <v>217</v>
      </c>
      <c r="F244" s="15"/>
      <c r="G244" s="15">
        <v>-0.07</v>
      </c>
      <c r="H244" s="12">
        <f t="shared" si="103"/>
        <v>-223.18310000000002</v>
      </c>
      <c r="I244" s="8"/>
      <c r="J244" s="12">
        <v>302861</v>
      </c>
      <c r="K244" s="12"/>
      <c r="L244" s="12">
        <f t="shared" si="104"/>
        <v>16195.183100000024</v>
      </c>
      <c r="M244" s="15">
        <v>3.9</v>
      </c>
      <c r="N244" s="12">
        <f>L244/M244</f>
        <v>4152.611051282058</v>
      </c>
      <c r="O244" s="17">
        <f t="shared" si="105"/>
        <v>1.3024407922900259</v>
      </c>
      <c r="P244" s="15">
        <v>2.4</v>
      </c>
      <c r="Q244" s="12">
        <f t="shared" si="106"/>
        <v>7651.992</v>
      </c>
      <c r="R244" s="8"/>
      <c r="S244" s="12">
        <f t="shared" si="107"/>
        <v>-3499.3809487179424</v>
      </c>
      <c r="T244" s="7"/>
      <c r="U244" s="10">
        <f t="shared" si="108"/>
        <v>0</v>
      </c>
      <c r="V244" s="10"/>
      <c r="W244" s="10"/>
      <c r="X244" s="10">
        <f t="shared" si="109"/>
        <v>1243448.7</v>
      </c>
    </row>
    <row r="245" spans="1:24" ht="25.5" hidden="1">
      <c r="A245" s="40">
        <v>333</v>
      </c>
      <c r="B245" s="7" t="s">
        <v>49</v>
      </c>
      <c r="C245" s="12">
        <v>24279</v>
      </c>
      <c r="D245" s="12"/>
      <c r="E245" s="9" t="s">
        <v>217</v>
      </c>
      <c r="F245" s="15"/>
      <c r="G245" s="15">
        <v>-0.12</v>
      </c>
      <c r="H245" s="12">
        <f t="shared" si="103"/>
        <v>-29.1348</v>
      </c>
      <c r="I245" s="8"/>
      <c r="J245" s="12">
        <v>27731</v>
      </c>
      <c r="K245" s="12"/>
      <c r="L245" s="12">
        <f t="shared" si="104"/>
        <v>-3422.8652</v>
      </c>
      <c r="M245" s="15">
        <v>4.06</v>
      </c>
      <c r="N245" s="12">
        <v>0</v>
      </c>
      <c r="O245" s="17">
        <f t="shared" si="105"/>
        <v>0</v>
      </c>
      <c r="P245" s="15">
        <v>2.33</v>
      </c>
      <c r="Q245" s="12">
        <f t="shared" si="106"/>
        <v>565.7007</v>
      </c>
      <c r="R245" s="8"/>
      <c r="S245" s="12">
        <f t="shared" si="107"/>
        <v>-565.7007</v>
      </c>
      <c r="T245" s="7"/>
      <c r="U245" s="10">
        <f t="shared" si="108"/>
        <v>0</v>
      </c>
      <c r="V245" s="10"/>
      <c r="W245" s="10"/>
      <c r="X245" s="10">
        <f t="shared" si="109"/>
        <v>98572.73999999999</v>
      </c>
    </row>
    <row r="246" spans="1:24" ht="25.5" hidden="1">
      <c r="A246" s="40">
        <v>334</v>
      </c>
      <c r="B246" s="7" t="s">
        <v>17</v>
      </c>
      <c r="C246" s="12">
        <v>77660</v>
      </c>
      <c r="D246" s="12"/>
      <c r="E246" s="9" t="s">
        <v>217</v>
      </c>
      <c r="F246" s="15"/>
      <c r="G246" s="15">
        <v>-0.15</v>
      </c>
      <c r="H246" s="12">
        <f t="shared" si="103"/>
        <v>-116.49000000000001</v>
      </c>
      <c r="I246" s="8"/>
      <c r="J246" s="12">
        <v>77423</v>
      </c>
      <c r="K246" s="12"/>
      <c r="L246" s="12">
        <f t="shared" si="104"/>
        <v>353.49000000000524</v>
      </c>
      <c r="M246" s="15">
        <v>1.91</v>
      </c>
      <c r="N246" s="12">
        <f>L246/M246</f>
        <v>185.07329842932214</v>
      </c>
      <c r="O246" s="17">
        <f t="shared" si="105"/>
        <v>0.23831225654046118</v>
      </c>
      <c r="P246" s="15">
        <v>2.35</v>
      </c>
      <c r="Q246" s="12">
        <f t="shared" si="106"/>
        <v>1825.01</v>
      </c>
      <c r="R246" s="8"/>
      <c r="S246" s="12">
        <f t="shared" si="107"/>
        <v>-1639.9367015706778</v>
      </c>
      <c r="T246" s="7"/>
      <c r="U246" s="10">
        <f t="shared" si="108"/>
        <v>0</v>
      </c>
      <c r="V246" s="10"/>
      <c r="W246" s="10"/>
      <c r="X246" s="10">
        <f t="shared" si="109"/>
        <v>148330.6</v>
      </c>
    </row>
    <row r="247" spans="1:24" ht="25.5" hidden="1">
      <c r="A247" s="40">
        <v>335</v>
      </c>
      <c r="B247" s="7" t="s">
        <v>18</v>
      </c>
      <c r="C247" s="12">
        <v>2086</v>
      </c>
      <c r="D247" s="12"/>
      <c r="E247" s="9" t="s">
        <v>217</v>
      </c>
      <c r="F247" s="15"/>
      <c r="G247" s="15">
        <v>0</v>
      </c>
      <c r="H247" s="12">
        <f t="shared" si="103"/>
        <v>0</v>
      </c>
      <c r="I247" s="8"/>
      <c r="J247" s="12">
        <v>2065</v>
      </c>
      <c r="K247" s="12"/>
      <c r="L247" s="12">
        <f t="shared" si="104"/>
        <v>21</v>
      </c>
      <c r="M247" s="15">
        <v>2.67</v>
      </c>
      <c r="N247" s="12">
        <f>L247/M247</f>
        <v>7.865168539325843</v>
      </c>
      <c r="O247" s="17">
        <f t="shared" si="105"/>
        <v>0.37704547168388514</v>
      </c>
      <c r="P247" s="15">
        <v>2.33</v>
      </c>
      <c r="Q247" s="12">
        <f t="shared" si="106"/>
        <v>48.6038</v>
      </c>
      <c r="R247" s="8"/>
      <c r="S247" s="12">
        <f t="shared" si="107"/>
        <v>-40.738631460674156</v>
      </c>
      <c r="T247" s="7"/>
      <c r="U247" s="10">
        <f t="shared" si="108"/>
        <v>0</v>
      </c>
      <c r="V247" s="10"/>
      <c r="W247" s="10"/>
      <c r="X247" s="10">
        <f t="shared" si="109"/>
        <v>5569.62</v>
      </c>
    </row>
    <row r="248" spans="1:24" ht="25.5" hidden="1">
      <c r="A248" s="40">
        <v>336</v>
      </c>
      <c r="B248" s="7" t="s">
        <v>50</v>
      </c>
      <c r="C248" s="12">
        <v>1261</v>
      </c>
      <c r="D248" s="12"/>
      <c r="E248" s="9" t="s">
        <v>217</v>
      </c>
      <c r="F248" s="15"/>
      <c r="G248" s="15">
        <v>-0.06</v>
      </c>
      <c r="H248" s="12">
        <f t="shared" si="103"/>
        <v>-0.7565999999999999</v>
      </c>
      <c r="I248" s="8"/>
      <c r="J248" s="12">
        <v>1440</v>
      </c>
      <c r="K248" s="12"/>
      <c r="L248" s="12">
        <f t="shared" si="104"/>
        <v>-178.24340000000007</v>
      </c>
      <c r="M248" s="15">
        <v>4.04</v>
      </c>
      <c r="N248" s="12">
        <v>0</v>
      </c>
      <c r="O248" s="17">
        <f t="shared" si="105"/>
        <v>0</v>
      </c>
      <c r="P248" s="15">
        <v>2.3</v>
      </c>
      <c r="Q248" s="12">
        <f t="shared" si="106"/>
        <v>29.003</v>
      </c>
      <c r="R248" s="8"/>
      <c r="S248" s="12">
        <f t="shared" si="107"/>
        <v>-29.003</v>
      </c>
      <c r="T248" s="7"/>
      <c r="U248" s="10">
        <f t="shared" si="108"/>
        <v>0</v>
      </c>
      <c r="V248" s="10"/>
      <c r="W248" s="10"/>
      <c r="X248" s="10">
        <f t="shared" si="109"/>
        <v>5094.44</v>
      </c>
    </row>
    <row r="249" spans="1:24" ht="25.5" hidden="1">
      <c r="A249" s="40"/>
      <c r="B249" s="9" t="s">
        <v>70</v>
      </c>
      <c r="C249" s="28">
        <f>SUM(C243:C248)</f>
        <v>447367</v>
      </c>
      <c r="D249" s="12"/>
      <c r="E249" s="9"/>
      <c r="F249" s="15"/>
      <c r="G249" s="15">
        <f>(H249/C249)*100</f>
        <v>-0.08520711183435524</v>
      </c>
      <c r="H249" s="28">
        <f>SUM(H243:H248)</f>
        <v>-381.18850000000003</v>
      </c>
      <c r="I249" s="8"/>
      <c r="J249" s="28">
        <f>SUM(J243:J248)</f>
        <v>437163</v>
      </c>
      <c r="K249" s="12"/>
      <c r="L249" s="28">
        <f>SUM(L243:L248)</f>
        <v>10585.18850000003</v>
      </c>
      <c r="M249" s="15">
        <f>X249/C249</f>
        <v>3.566206224419772</v>
      </c>
      <c r="N249" s="28">
        <f>SUM(N243:N248)</f>
        <v>4345.549518250706</v>
      </c>
      <c r="O249" s="17">
        <f t="shared" si="105"/>
        <v>0.9713612131093053</v>
      </c>
      <c r="P249" s="15">
        <f>(Q249/C249)*100</f>
        <v>2.3843147795881237</v>
      </c>
      <c r="Q249" s="28">
        <f>SUM(Q243:Q248)</f>
        <v>10666.6375</v>
      </c>
      <c r="R249" s="8"/>
      <c r="S249" s="28">
        <f>SUM(S243:S248)</f>
        <v>-6321.087981749293</v>
      </c>
      <c r="T249" s="7"/>
      <c r="U249" s="29">
        <f>SUM(U243:U248)</f>
        <v>0</v>
      </c>
      <c r="V249" s="10"/>
      <c r="W249" s="10"/>
      <c r="X249" s="29">
        <f>SUM(X243:X248)</f>
        <v>1595402.98</v>
      </c>
    </row>
    <row r="250" spans="1:24" ht="25.5" hidden="1">
      <c r="A250" s="7"/>
      <c r="B250" s="9"/>
      <c r="C250" s="42"/>
      <c r="D250" s="8"/>
      <c r="E250" s="9"/>
      <c r="F250" s="15"/>
      <c r="G250" s="15"/>
      <c r="H250" s="28"/>
      <c r="I250" s="8"/>
      <c r="J250" s="28"/>
      <c r="K250" s="12"/>
      <c r="L250" s="28"/>
      <c r="M250" s="15"/>
      <c r="N250" s="28"/>
      <c r="O250" s="17"/>
      <c r="P250" s="15"/>
      <c r="Q250" s="28"/>
      <c r="R250" s="8"/>
      <c r="S250" s="28"/>
      <c r="T250" s="7"/>
      <c r="U250" s="29"/>
      <c r="V250" s="10"/>
      <c r="W250" s="10"/>
      <c r="X250" s="29"/>
    </row>
    <row r="251" spans="1:24" ht="25.5" hidden="1">
      <c r="A251" s="40"/>
      <c r="B251" s="7" t="s">
        <v>71</v>
      </c>
      <c r="C251" s="12"/>
      <c r="D251" s="12"/>
      <c r="E251" s="9"/>
      <c r="F251" s="15"/>
      <c r="G251" s="15"/>
      <c r="H251" s="12"/>
      <c r="I251" s="8"/>
      <c r="J251" s="12"/>
      <c r="K251" s="12"/>
      <c r="L251" s="12"/>
      <c r="M251" s="15"/>
      <c r="N251" s="12"/>
      <c r="O251" s="17"/>
      <c r="P251" s="15"/>
      <c r="Q251" s="12"/>
      <c r="R251" s="8"/>
      <c r="S251" s="12"/>
      <c r="T251" s="7"/>
      <c r="U251" s="10"/>
      <c r="V251" s="10"/>
      <c r="W251" s="10"/>
      <c r="X251" s="10"/>
    </row>
    <row r="252" spans="1:24" ht="25.5" hidden="1">
      <c r="A252" s="40">
        <v>331</v>
      </c>
      <c r="B252" s="7" t="s">
        <v>14</v>
      </c>
      <c r="C252" s="12">
        <v>136038</v>
      </c>
      <c r="D252" s="12"/>
      <c r="E252" s="9" t="s">
        <v>217</v>
      </c>
      <c r="F252" s="15"/>
      <c r="G252" s="15">
        <v>-0.94</v>
      </c>
      <c r="H252" s="12">
        <f>(G252/100)*C252</f>
        <v>-1278.7571999999998</v>
      </c>
      <c r="I252" s="8"/>
      <c r="J252" s="12">
        <v>68444</v>
      </c>
      <c r="K252" s="12"/>
      <c r="L252" s="12">
        <f>C252-H252-J252</f>
        <v>68872.7572</v>
      </c>
      <c r="M252" s="15">
        <v>23.39</v>
      </c>
      <c r="N252" s="12">
        <f>L252/M252</f>
        <v>2944.538572039333</v>
      </c>
      <c r="O252" s="17">
        <f aca="true" t="shared" si="110" ref="O252:O257">(N252/C252)*100</f>
        <v>2.164497105249513</v>
      </c>
      <c r="P252" s="15">
        <v>2.41</v>
      </c>
      <c r="Q252" s="12">
        <f>(P252/100)*C252</f>
        <v>3278.5158</v>
      </c>
      <c r="R252" s="8"/>
      <c r="S252" s="12">
        <f>N252-Q252</f>
        <v>-333.9772279606673</v>
      </c>
      <c r="T252" s="7"/>
      <c r="U252" s="10">
        <f>C252*F252</f>
        <v>0</v>
      </c>
      <c r="V252" s="10"/>
      <c r="W252" s="10"/>
      <c r="X252" s="10">
        <f>C252*M252</f>
        <v>3181928.8200000003</v>
      </c>
    </row>
    <row r="253" spans="1:24" ht="25.5" hidden="1">
      <c r="A253" s="40">
        <v>332</v>
      </c>
      <c r="B253" s="7" t="s">
        <v>48</v>
      </c>
      <c r="C253" s="12">
        <v>3547761</v>
      </c>
      <c r="D253" s="12"/>
      <c r="E253" s="9" t="s">
        <v>217</v>
      </c>
      <c r="F253" s="15"/>
      <c r="G253" s="15">
        <v>-1.35</v>
      </c>
      <c r="H253" s="12">
        <f>(G253/100)*C253</f>
        <v>-47894.7735</v>
      </c>
      <c r="I253" s="8"/>
      <c r="J253" s="12">
        <v>842764</v>
      </c>
      <c r="K253" s="12"/>
      <c r="L253" s="12">
        <f>C253-H253-J253</f>
        <v>2752891.7735</v>
      </c>
      <c r="M253" s="15">
        <v>23.58</v>
      </c>
      <c r="N253" s="12">
        <f>L253/M253</f>
        <v>116746.89455046652</v>
      </c>
      <c r="O253" s="17">
        <f t="shared" si="110"/>
        <v>3.29072038816782</v>
      </c>
      <c r="P253" s="15">
        <v>3.49</v>
      </c>
      <c r="Q253" s="12">
        <f>(P253/100)*C253</f>
        <v>123816.8589</v>
      </c>
      <c r="R253" s="8"/>
      <c r="S253" s="12">
        <f>N253-Q253</f>
        <v>-7069.964349533489</v>
      </c>
      <c r="T253" s="7"/>
      <c r="U253" s="10">
        <f>C253*F253</f>
        <v>0</v>
      </c>
      <c r="V253" s="10"/>
      <c r="W253" s="10"/>
      <c r="X253" s="10">
        <f>C253*M253</f>
        <v>83656204.38</v>
      </c>
    </row>
    <row r="254" spans="1:24" ht="25.5" hidden="1">
      <c r="A254" s="40">
        <v>333</v>
      </c>
      <c r="B254" s="7" t="s">
        <v>49</v>
      </c>
      <c r="C254" s="12">
        <v>675594</v>
      </c>
      <c r="D254" s="12"/>
      <c r="E254" s="9" t="s">
        <v>217</v>
      </c>
      <c r="F254" s="15"/>
      <c r="G254" s="15">
        <v>-2.49</v>
      </c>
      <c r="H254" s="12">
        <f>(G254/100)*C254</f>
        <v>-16822.2906</v>
      </c>
      <c r="I254" s="8"/>
      <c r="J254" s="12">
        <v>281168</v>
      </c>
      <c r="K254" s="12"/>
      <c r="L254" s="12">
        <f>C254-H254-J254</f>
        <v>411248.29059999995</v>
      </c>
      <c r="M254" s="15">
        <v>23.42</v>
      </c>
      <c r="N254" s="12">
        <f>L254/M254</f>
        <v>17559.704978650723</v>
      </c>
      <c r="O254" s="17">
        <f t="shared" si="110"/>
        <v>2.5991505221554254</v>
      </c>
      <c r="P254" s="15">
        <v>2.76</v>
      </c>
      <c r="Q254" s="12">
        <f>(P254/100)*C254</f>
        <v>18646.3944</v>
      </c>
      <c r="R254" s="8"/>
      <c r="S254" s="12">
        <f>N254-Q254</f>
        <v>-1086.6894213492778</v>
      </c>
      <c r="T254" s="7"/>
      <c r="U254" s="10">
        <f>C254*F254</f>
        <v>0</v>
      </c>
      <c r="V254" s="10"/>
      <c r="W254" s="10"/>
      <c r="X254" s="10">
        <f>C254*M254</f>
        <v>15822411.48</v>
      </c>
    </row>
    <row r="255" spans="1:24" ht="25.5" hidden="1">
      <c r="A255" s="40">
        <v>334</v>
      </c>
      <c r="B255" s="7" t="s">
        <v>17</v>
      </c>
      <c r="C255" s="12">
        <v>182517</v>
      </c>
      <c r="D255" s="12"/>
      <c r="E255" s="9" t="s">
        <v>217</v>
      </c>
      <c r="F255" s="15"/>
      <c r="G255" s="15">
        <v>-3.06</v>
      </c>
      <c r="H255" s="12">
        <f>(G255/100)*C255</f>
        <v>-5585.020200000001</v>
      </c>
      <c r="I255" s="8"/>
      <c r="J255" s="12">
        <v>71446</v>
      </c>
      <c r="K255" s="12"/>
      <c r="L255" s="12">
        <f>C255-H255-J255</f>
        <v>116656.0202</v>
      </c>
      <c r="M255" s="15">
        <v>22.27</v>
      </c>
      <c r="N255" s="12">
        <f>L255/M255</f>
        <v>5238.258652896273</v>
      </c>
      <c r="O255" s="17">
        <f t="shared" si="110"/>
        <v>2.870011370390853</v>
      </c>
      <c r="P255" s="15">
        <v>2.89</v>
      </c>
      <c r="Q255" s="12">
        <f>(P255/100)*C255</f>
        <v>5274.741300000001</v>
      </c>
      <c r="R255" s="8"/>
      <c r="S255" s="12">
        <f>N255-Q255</f>
        <v>-36.482647103727686</v>
      </c>
      <c r="T255" s="7"/>
      <c r="U255" s="10">
        <f>C255*F255</f>
        <v>0</v>
      </c>
      <c r="V255" s="10"/>
      <c r="W255" s="10"/>
      <c r="X255" s="10">
        <f>C255*M255</f>
        <v>4064653.59</v>
      </c>
    </row>
    <row r="256" spans="1:24" ht="25.5" hidden="1">
      <c r="A256" s="40">
        <v>335</v>
      </c>
      <c r="B256" s="7" t="s">
        <v>18</v>
      </c>
      <c r="C256" s="12">
        <v>1410</v>
      </c>
      <c r="D256" s="12"/>
      <c r="E256" s="9" t="s">
        <v>217</v>
      </c>
      <c r="F256" s="15"/>
      <c r="G256" s="15">
        <v>0</v>
      </c>
      <c r="H256" s="12">
        <f>(G256/100)*C256</f>
        <v>0</v>
      </c>
      <c r="I256" s="8"/>
      <c r="J256" s="12">
        <v>688</v>
      </c>
      <c r="K256" s="12"/>
      <c r="L256" s="12">
        <f>C256-H256-J256</f>
        <v>722</v>
      </c>
      <c r="M256" s="15">
        <v>22.07</v>
      </c>
      <c r="N256" s="12">
        <f>L256/M256</f>
        <v>32.71409152695967</v>
      </c>
      <c r="O256" s="17">
        <f t="shared" si="110"/>
        <v>2.3201483352453667</v>
      </c>
      <c r="P256" s="15">
        <v>2.56</v>
      </c>
      <c r="Q256" s="12">
        <f>(P256/100)*C256</f>
        <v>36.096000000000004</v>
      </c>
      <c r="R256" s="8"/>
      <c r="S256" s="12">
        <f>N256-Q256</f>
        <v>-3.3819084730403333</v>
      </c>
      <c r="T256" s="7"/>
      <c r="U256" s="10">
        <f>C256*F256</f>
        <v>0</v>
      </c>
      <c r="V256" s="10"/>
      <c r="W256" s="10"/>
      <c r="X256" s="10">
        <f>C256*M256</f>
        <v>31118.7</v>
      </c>
    </row>
    <row r="257" spans="1:24" ht="25.5" hidden="1">
      <c r="A257" s="40"/>
      <c r="B257" s="9" t="s">
        <v>72</v>
      </c>
      <c r="C257" s="28">
        <f>SUM(C252:C256)</f>
        <v>4543320</v>
      </c>
      <c r="D257" s="12"/>
      <c r="E257" s="9"/>
      <c r="F257" s="15"/>
      <c r="G257" s="15">
        <f>(H257/C257)*100</f>
        <v>-1.5755183764295717</v>
      </c>
      <c r="H257" s="28">
        <f>SUM(H252:H256)</f>
        <v>-71580.84150000001</v>
      </c>
      <c r="I257" s="8"/>
      <c r="J257" s="28">
        <f>SUM(J252:J256)</f>
        <v>1264510</v>
      </c>
      <c r="K257" s="12"/>
      <c r="L257" s="28">
        <f>SUM(L252:L256)</f>
        <v>3350390.8415</v>
      </c>
      <c r="M257" s="15">
        <f>X257/C257</f>
        <v>23.49742412376852</v>
      </c>
      <c r="N257" s="28">
        <f>SUM(N252:N256)</f>
        <v>142522.1108455798</v>
      </c>
      <c r="O257" s="17">
        <f t="shared" si="110"/>
        <v>3.1369595548096942</v>
      </c>
      <c r="P257" s="15">
        <f>(Q257/C257)*100</f>
        <v>3.324718628668023</v>
      </c>
      <c r="Q257" s="28">
        <f>SUM(Q252:Q256)</f>
        <v>151052.6064</v>
      </c>
      <c r="R257" s="8"/>
      <c r="S257" s="28">
        <f>SUM(S252:S256)</f>
        <v>-8530.495554420204</v>
      </c>
      <c r="T257" s="7"/>
      <c r="U257" s="29">
        <f>SUM(U252:U256)</f>
        <v>0</v>
      </c>
      <c r="V257" s="10"/>
      <c r="W257" s="10"/>
      <c r="X257" s="29">
        <f>SUM(X252:X256)</f>
        <v>106756316.97</v>
      </c>
    </row>
    <row r="258" spans="1:24" ht="25.5" hidden="1">
      <c r="A258" s="40"/>
      <c r="B258" s="7"/>
      <c r="C258" s="28"/>
      <c r="D258" s="12"/>
      <c r="E258" s="9"/>
      <c r="F258" s="15"/>
      <c r="G258" s="15"/>
      <c r="H258" s="28"/>
      <c r="I258" s="8"/>
      <c r="J258" s="28"/>
      <c r="K258" s="12"/>
      <c r="L258" s="28"/>
      <c r="M258" s="15"/>
      <c r="N258" s="28"/>
      <c r="O258" s="17"/>
      <c r="P258" s="15"/>
      <c r="Q258" s="28"/>
      <c r="R258" s="8"/>
      <c r="S258" s="28"/>
      <c r="T258" s="7"/>
      <c r="U258" s="29"/>
      <c r="V258" s="10"/>
      <c r="W258" s="10"/>
      <c r="X258" s="29"/>
    </row>
    <row r="259" spans="1:24" ht="25.5" hidden="1">
      <c r="A259" s="40"/>
      <c r="B259" s="7" t="s">
        <v>73</v>
      </c>
      <c r="C259" s="12"/>
      <c r="D259" s="12"/>
      <c r="E259" s="9"/>
      <c r="F259" s="15"/>
      <c r="G259" s="15"/>
      <c r="H259" s="12"/>
      <c r="I259" s="8"/>
      <c r="J259" s="12"/>
      <c r="K259" s="12"/>
      <c r="L259" s="12"/>
      <c r="M259" s="15"/>
      <c r="N259" s="12"/>
      <c r="O259" s="17"/>
      <c r="P259" s="15"/>
      <c r="Q259" s="12"/>
      <c r="R259" s="8"/>
      <c r="S259" s="12"/>
      <c r="T259" s="7"/>
      <c r="U259" s="10"/>
      <c r="V259" s="10"/>
      <c r="W259" s="10"/>
      <c r="X259" s="10"/>
    </row>
    <row r="260" spans="1:24" ht="25.5" hidden="1">
      <c r="A260" s="40">
        <v>330.2</v>
      </c>
      <c r="B260" s="7" t="s">
        <v>13</v>
      </c>
      <c r="C260" s="12">
        <v>679934</v>
      </c>
      <c r="D260" s="12"/>
      <c r="E260" s="9" t="s">
        <v>217</v>
      </c>
      <c r="F260" s="15"/>
      <c r="G260" s="15">
        <v>0</v>
      </c>
      <c r="H260" s="12">
        <f aca="true" t="shared" si="111" ref="H260:H267">(G260/100)*C260</f>
        <v>0</v>
      </c>
      <c r="I260" s="8"/>
      <c r="J260" s="12">
        <v>187236</v>
      </c>
      <c r="K260" s="12"/>
      <c r="L260" s="12">
        <f aca="true" t="shared" si="112" ref="L260:L267">C260-H260-J260</f>
        <v>492698</v>
      </c>
      <c r="M260" s="15">
        <v>40</v>
      </c>
      <c r="N260" s="12">
        <f aca="true" t="shared" si="113" ref="N260:N267">L260/M260</f>
        <v>12317.45</v>
      </c>
      <c r="O260" s="17">
        <f aca="true" t="shared" si="114" ref="O260:O268">(N260/C260)*100</f>
        <v>1.8115655343018586</v>
      </c>
      <c r="P260" s="15">
        <v>2.6</v>
      </c>
      <c r="Q260" s="12">
        <f aca="true" t="shared" si="115" ref="Q260:Q267">(P260/100)*C260</f>
        <v>17678.284000000003</v>
      </c>
      <c r="R260" s="8"/>
      <c r="S260" s="12">
        <f aca="true" t="shared" si="116" ref="S260:S267">N260-Q260</f>
        <v>-5360.834000000003</v>
      </c>
      <c r="T260" s="7"/>
      <c r="U260" s="10">
        <f aca="true" t="shared" si="117" ref="U260:U267">C260*F260</f>
        <v>0</v>
      </c>
      <c r="V260" s="10"/>
      <c r="W260" s="10"/>
      <c r="X260" s="10">
        <f aca="true" t="shared" si="118" ref="X260:X267">C260*M260</f>
        <v>27197360</v>
      </c>
    </row>
    <row r="261" spans="1:24" ht="25.5" hidden="1">
      <c r="A261" s="40">
        <v>330.4</v>
      </c>
      <c r="B261" s="7" t="s">
        <v>63</v>
      </c>
      <c r="C261" s="12">
        <v>253539</v>
      </c>
      <c r="D261" s="12"/>
      <c r="E261" s="9" t="s">
        <v>217</v>
      </c>
      <c r="F261" s="15"/>
      <c r="G261" s="15">
        <v>0</v>
      </c>
      <c r="H261" s="12">
        <f t="shared" si="111"/>
        <v>0</v>
      </c>
      <c r="I261" s="12" t="e">
        <f>(H261/100)*E261</f>
        <v>#VALUE!</v>
      </c>
      <c r="J261" s="12">
        <v>116555</v>
      </c>
      <c r="K261" s="12"/>
      <c r="L261" s="12">
        <f t="shared" si="112"/>
        <v>136984</v>
      </c>
      <c r="M261" s="15">
        <v>40</v>
      </c>
      <c r="N261" s="12">
        <f t="shared" si="113"/>
        <v>3424.6</v>
      </c>
      <c r="O261" s="17">
        <f t="shared" si="114"/>
        <v>1.3507192187395232</v>
      </c>
      <c r="P261" s="15">
        <v>2.07</v>
      </c>
      <c r="Q261" s="12">
        <f t="shared" si="115"/>
        <v>5248.2573</v>
      </c>
      <c r="R261" s="8"/>
      <c r="S261" s="12">
        <f t="shared" si="116"/>
        <v>-1823.6573000000003</v>
      </c>
      <c r="T261" s="7"/>
      <c r="U261" s="10">
        <f t="shared" si="117"/>
        <v>0</v>
      </c>
      <c r="V261" s="10"/>
      <c r="W261" s="10"/>
      <c r="X261" s="10">
        <f t="shared" si="118"/>
        <v>10141560</v>
      </c>
    </row>
    <row r="262" spans="1:24" ht="25.5" hidden="1">
      <c r="A262" s="40">
        <v>331</v>
      </c>
      <c r="B262" s="7" t="s">
        <v>14</v>
      </c>
      <c r="C262" s="12">
        <v>9406769</v>
      </c>
      <c r="D262" s="12"/>
      <c r="E262" s="9" t="s">
        <v>217</v>
      </c>
      <c r="F262" s="15"/>
      <c r="G262" s="15">
        <v>-1.61</v>
      </c>
      <c r="H262" s="12">
        <f t="shared" si="111"/>
        <v>-151448.9809</v>
      </c>
      <c r="I262" s="8"/>
      <c r="J262" s="12">
        <v>3752767</v>
      </c>
      <c r="K262" s="12"/>
      <c r="L262" s="12">
        <f t="shared" si="112"/>
        <v>5805450.980900001</v>
      </c>
      <c r="M262" s="15">
        <v>38</v>
      </c>
      <c r="N262" s="12">
        <f t="shared" si="113"/>
        <v>152775.0258131579</v>
      </c>
      <c r="O262" s="17">
        <f t="shared" si="114"/>
        <v>1.6240967096476795</v>
      </c>
      <c r="P262" s="15">
        <v>2.07</v>
      </c>
      <c r="Q262" s="12">
        <f t="shared" si="115"/>
        <v>194720.1183</v>
      </c>
      <c r="R262" s="8"/>
      <c r="S262" s="12">
        <f t="shared" si="116"/>
        <v>-41945.0924868421</v>
      </c>
      <c r="T262" s="7"/>
      <c r="U262" s="10">
        <f t="shared" si="117"/>
        <v>0</v>
      </c>
      <c r="V262" s="10"/>
      <c r="W262" s="10"/>
      <c r="X262" s="10">
        <f t="shared" si="118"/>
        <v>357457222</v>
      </c>
    </row>
    <row r="263" spans="1:24" ht="25.5" hidden="1">
      <c r="A263" s="40">
        <v>332</v>
      </c>
      <c r="B263" s="7" t="s">
        <v>48</v>
      </c>
      <c r="C263" s="12">
        <v>42355963</v>
      </c>
      <c r="D263" s="12"/>
      <c r="E263" s="9" t="s">
        <v>217</v>
      </c>
      <c r="F263" s="15"/>
      <c r="G263" s="15">
        <v>-2.3</v>
      </c>
      <c r="H263" s="12">
        <f t="shared" si="111"/>
        <v>-974187.149</v>
      </c>
      <c r="I263" s="8"/>
      <c r="J263" s="12">
        <v>18987000</v>
      </c>
      <c r="K263" s="12"/>
      <c r="L263" s="12">
        <f t="shared" si="112"/>
        <v>24343150.148999996</v>
      </c>
      <c r="M263" s="15">
        <v>37.66</v>
      </c>
      <c r="N263" s="12">
        <f t="shared" si="113"/>
        <v>646392.7283324482</v>
      </c>
      <c r="O263" s="17">
        <f t="shared" si="114"/>
        <v>1.5260961681651486</v>
      </c>
      <c r="P263" s="15">
        <v>1.96</v>
      </c>
      <c r="Q263" s="12">
        <f t="shared" si="115"/>
        <v>830176.8748</v>
      </c>
      <c r="R263" s="8"/>
      <c r="S263" s="12">
        <f t="shared" si="116"/>
        <v>-183784.14646755182</v>
      </c>
      <c r="T263" s="7"/>
      <c r="U263" s="10">
        <f t="shared" si="117"/>
        <v>0</v>
      </c>
      <c r="V263" s="10"/>
      <c r="W263" s="10"/>
      <c r="X263" s="10">
        <f t="shared" si="118"/>
        <v>1595125566.58</v>
      </c>
    </row>
    <row r="264" spans="1:24" ht="25.5" hidden="1">
      <c r="A264" s="40">
        <v>333</v>
      </c>
      <c r="B264" s="7" t="s">
        <v>49</v>
      </c>
      <c r="C264" s="12">
        <v>17555792</v>
      </c>
      <c r="D264" s="12"/>
      <c r="E264" s="9" t="s">
        <v>217</v>
      </c>
      <c r="F264" s="15"/>
      <c r="G264" s="15">
        <v>-4.3</v>
      </c>
      <c r="H264" s="12">
        <f t="shared" si="111"/>
        <v>-754899.056</v>
      </c>
      <c r="I264" s="8"/>
      <c r="J264" s="12">
        <v>4854752</v>
      </c>
      <c r="K264" s="12"/>
      <c r="L264" s="12">
        <f t="shared" si="112"/>
        <v>13455939.056000002</v>
      </c>
      <c r="M264" s="15">
        <v>38.06</v>
      </c>
      <c r="N264" s="12">
        <f t="shared" si="113"/>
        <v>353545.4297425118</v>
      </c>
      <c r="O264" s="17">
        <f t="shared" si="114"/>
        <v>2.0138392488502475</v>
      </c>
      <c r="P264" s="15">
        <v>2.26</v>
      </c>
      <c r="Q264" s="12">
        <f t="shared" si="115"/>
        <v>396760.8992</v>
      </c>
      <c r="R264" s="8"/>
      <c r="S264" s="12">
        <f t="shared" si="116"/>
        <v>-43215.46945748816</v>
      </c>
      <c r="T264" s="7"/>
      <c r="U264" s="10">
        <f t="shared" si="117"/>
        <v>0</v>
      </c>
      <c r="V264" s="10"/>
      <c r="W264" s="10"/>
      <c r="X264" s="10">
        <f t="shared" si="118"/>
        <v>668173443.52</v>
      </c>
    </row>
    <row r="265" spans="1:24" ht="25.5" hidden="1">
      <c r="A265" s="40">
        <v>334</v>
      </c>
      <c r="B265" s="7" t="s">
        <v>17</v>
      </c>
      <c r="C265" s="12">
        <v>8896998</v>
      </c>
      <c r="D265" s="12"/>
      <c r="E265" s="9" t="s">
        <v>217</v>
      </c>
      <c r="F265" s="15"/>
      <c r="G265" s="15">
        <v>-5.13</v>
      </c>
      <c r="H265" s="12">
        <f t="shared" si="111"/>
        <v>-456415.9974</v>
      </c>
      <c r="I265" s="8"/>
      <c r="J265" s="12">
        <v>1899919</v>
      </c>
      <c r="K265" s="12"/>
      <c r="L265" s="12">
        <f t="shared" si="112"/>
        <v>7453494.997400001</v>
      </c>
      <c r="M265" s="15">
        <v>35.57</v>
      </c>
      <c r="N265" s="12">
        <f t="shared" si="113"/>
        <v>209544.41938150127</v>
      </c>
      <c r="O265" s="17">
        <f t="shared" si="114"/>
        <v>2.355226104147728</v>
      </c>
      <c r="P265" s="15">
        <v>2.37</v>
      </c>
      <c r="Q265" s="12">
        <f t="shared" si="115"/>
        <v>210858.8526</v>
      </c>
      <c r="R265" s="8"/>
      <c r="S265" s="12">
        <f t="shared" si="116"/>
        <v>-1314.4332184987434</v>
      </c>
      <c r="T265" s="7"/>
      <c r="U265" s="10">
        <f t="shared" si="117"/>
        <v>0</v>
      </c>
      <c r="V265" s="10"/>
      <c r="W265" s="10"/>
      <c r="X265" s="10">
        <f t="shared" si="118"/>
        <v>316466218.86</v>
      </c>
    </row>
    <row r="266" spans="1:24" ht="25.5" hidden="1">
      <c r="A266" s="40">
        <v>335</v>
      </c>
      <c r="B266" s="7" t="s">
        <v>18</v>
      </c>
      <c r="C266" s="12">
        <v>242169</v>
      </c>
      <c r="D266" s="12"/>
      <c r="E266" s="9" t="s">
        <v>217</v>
      </c>
      <c r="F266" s="15"/>
      <c r="G266" s="15">
        <v>0</v>
      </c>
      <c r="H266" s="12">
        <f t="shared" si="111"/>
        <v>0</v>
      </c>
      <c r="I266" s="8"/>
      <c r="J266" s="12">
        <v>122399</v>
      </c>
      <c r="K266" s="12"/>
      <c r="L266" s="12">
        <f t="shared" si="112"/>
        <v>119770</v>
      </c>
      <c r="M266" s="15">
        <v>34.08</v>
      </c>
      <c r="N266" s="12">
        <f t="shared" si="113"/>
        <v>3514.3779342723005</v>
      </c>
      <c r="O266" s="17">
        <f t="shared" si="114"/>
        <v>1.4512088393941012</v>
      </c>
      <c r="P266" s="15">
        <v>2.06</v>
      </c>
      <c r="Q266" s="12">
        <f t="shared" si="115"/>
        <v>4988.6814</v>
      </c>
      <c r="R266" s="8"/>
      <c r="S266" s="12">
        <f t="shared" si="116"/>
        <v>-1474.3034657276999</v>
      </c>
      <c r="T266" s="7"/>
      <c r="U266" s="10">
        <f t="shared" si="117"/>
        <v>0</v>
      </c>
      <c r="V266" s="10"/>
      <c r="W266" s="10"/>
      <c r="X266" s="10">
        <f t="shared" si="118"/>
        <v>8253119.52</v>
      </c>
    </row>
    <row r="267" spans="1:24" ht="25.5" hidden="1">
      <c r="A267" s="40">
        <v>336</v>
      </c>
      <c r="B267" s="7" t="s">
        <v>50</v>
      </c>
      <c r="C267" s="12">
        <v>2482729</v>
      </c>
      <c r="D267" s="12"/>
      <c r="E267" s="9" t="s">
        <v>217</v>
      </c>
      <c r="F267" s="15"/>
      <c r="G267" s="15">
        <v>-2.13</v>
      </c>
      <c r="H267" s="12">
        <f t="shared" si="111"/>
        <v>-52882.1277</v>
      </c>
      <c r="I267" s="8"/>
      <c r="J267" s="12">
        <v>883313</v>
      </c>
      <c r="K267" s="12"/>
      <c r="L267" s="12">
        <f t="shared" si="112"/>
        <v>1652298.1277</v>
      </c>
      <c r="M267" s="15">
        <v>37.87</v>
      </c>
      <c r="N267" s="12">
        <f t="shared" si="113"/>
        <v>43630.79291523634</v>
      </c>
      <c r="O267" s="17">
        <f t="shared" si="114"/>
        <v>1.757372347736557</v>
      </c>
      <c r="P267" s="15">
        <v>2.13</v>
      </c>
      <c r="Q267" s="12">
        <f t="shared" si="115"/>
        <v>52882.1277</v>
      </c>
      <c r="R267" s="8"/>
      <c r="S267" s="12">
        <f t="shared" si="116"/>
        <v>-9251.334784763654</v>
      </c>
      <c r="T267" s="7"/>
      <c r="U267" s="10">
        <f t="shared" si="117"/>
        <v>0</v>
      </c>
      <c r="V267" s="10"/>
      <c r="W267" s="10"/>
      <c r="X267" s="10">
        <f t="shared" si="118"/>
        <v>94020947.22999999</v>
      </c>
    </row>
    <row r="268" spans="1:24" ht="25.5" hidden="1">
      <c r="A268" s="40"/>
      <c r="B268" s="9" t="s">
        <v>74</v>
      </c>
      <c r="C268" s="28">
        <f>SUM(C260:C267)</f>
        <v>81873893</v>
      </c>
      <c r="D268" s="12"/>
      <c r="E268" s="9"/>
      <c r="F268" s="15"/>
      <c r="G268" s="15">
        <f>(H268/C268)*100</f>
        <v>-2.9189198454261844</v>
      </c>
      <c r="H268" s="28">
        <f>SUM(H260:H267)</f>
        <v>-2389833.3109999998</v>
      </c>
      <c r="I268" s="8"/>
      <c r="J268" s="28">
        <f>SUM(J260:J267)</f>
        <v>30803941</v>
      </c>
      <c r="K268" s="12"/>
      <c r="L268" s="28">
        <f>SUM(L260:L267)</f>
        <v>53459785.311000004</v>
      </c>
      <c r="M268" s="15">
        <f>X268/C268</f>
        <v>37.580177575164285</v>
      </c>
      <c r="N268" s="28">
        <f>SUM(N260:N267)</f>
        <v>1425144.824119128</v>
      </c>
      <c r="O268" s="17">
        <f t="shared" si="114"/>
        <v>1.740658434452516</v>
      </c>
      <c r="P268" s="15">
        <f>(Q268/C268)*100</f>
        <v>2.0926256618822316</v>
      </c>
      <c r="Q268" s="28">
        <f>SUM(Q260:Q267)</f>
        <v>1713314.0953000002</v>
      </c>
      <c r="R268" s="8"/>
      <c r="S268" s="28">
        <f>SUM(S260:S267)</f>
        <v>-288169.2711808721</v>
      </c>
      <c r="T268" s="7"/>
      <c r="U268" s="29">
        <f>SUM(U260:U267)</f>
        <v>0</v>
      </c>
      <c r="V268" s="10"/>
      <c r="W268" s="10"/>
      <c r="X268" s="29">
        <f>SUM(X260:X267)</f>
        <v>3076835437.71</v>
      </c>
    </row>
    <row r="269" spans="1:24" ht="25.5" hidden="1">
      <c r="A269" s="40"/>
      <c r="B269" s="7"/>
      <c r="C269" s="28"/>
      <c r="D269" s="12"/>
      <c r="E269" s="9"/>
      <c r="F269" s="15"/>
      <c r="G269" s="15"/>
      <c r="H269" s="28"/>
      <c r="I269" s="8"/>
      <c r="J269" s="28"/>
      <c r="K269" s="12"/>
      <c r="L269" s="28"/>
      <c r="M269" s="15"/>
      <c r="N269" s="28"/>
      <c r="O269" s="17"/>
      <c r="P269" s="15"/>
      <c r="Q269" s="28"/>
      <c r="R269" s="8"/>
      <c r="S269" s="28"/>
      <c r="T269" s="7"/>
      <c r="U269" s="29"/>
      <c r="V269" s="10"/>
      <c r="W269" s="10"/>
      <c r="X269" s="29"/>
    </row>
    <row r="270" spans="1:24" ht="25.5" hidden="1">
      <c r="A270" s="40"/>
      <c r="B270" s="7" t="s">
        <v>75</v>
      </c>
      <c r="C270" s="12"/>
      <c r="D270" s="12"/>
      <c r="E270" s="9"/>
      <c r="F270" s="15"/>
      <c r="G270" s="15"/>
      <c r="H270" s="12"/>
      <c r="I270" s="8"/>
      <c r="J270" s="12"/>
      <c r="K270" s="12"/>
      <c r="L270" s="12"/>
      <c r="M270" s="15"/>
      <c r="N270" s="12"/>
      <c r="O270" s="17"/>
      <c r="P270" s="15"/>
      <c r="Q270" s="12"/>
      <c r="R270" s="8"/>
      <c r="S270" s="12"/>
      <c r="T270" s="7"/>
      <c r="U270" s="10"/>
      <c r="V270" s="10"/>
      <c r="W270" s="10"/>
      <c r="X270" s="10"/>
    </row>
    <row r="271" spans="1:24" ht="25.5" hidden="1">
      <c r="A271" s="40">
        <v>331</v>
      </c>
      <c r="B271" s="7" t="s">
        <v>14</v>
      </c>
      <c r="C271" s="12">
        <v>435028</v>
      </c>
      <c r="D271" s="12"/>
      <c r="E271" s="9" t="s">
        <v>217</v>
      </c>
      <c r="F271" s="15"/>
      <c r="G271" s="15">
        <v>-0.72</v>
      </c>
      <c r="H271" s="12">
        <f>(G271/100)*C271</f>
        <v>-3132.2016</v>
      </c>
      <c r="I271" s="8"/>
      <c r="J271" s="12">
        <v>196952</v>
      </c>
      <c r="K271" s="12"/>
      <c r="L271" s="12">
        <f>C271-H271-J271</f>
        <v>241208.20159999997</v>
      </c>
      <c r="M271" s="15">
        <v>18.61</v>
      </c>
      <c r="N271" s="12">
        <f>L271/M271</f>
        <v>12961.214486835033</v>
      </c>
      <c r="O271" s="17">
        <f aca="true" t="shared" si="119" ref="O271:O276">(N271/C271)*100</f>
        <v>2.9793977598763832</v>
      </c>
      <c r="P271" s="15">
        <v>2.98</v>
      </c>
      <c r="Q271" s="12">
        <f>(P271/100)*C271</f>
        <v>12963.8344</v>
      </c>
      <c r="R271" s="8"/>
      <c r="S271" s="12">
        <f>N271-Q271</f>
        <v>-2.6199131649664196</v>
      </c>
      <c r="T271" s="7"/>
      <c r="U271" s="10">
        <f>C271*F271</f>
        <v>0</v>
      </c>
      <c r="V271" s="10"/>
      <c r="W271" s="10"/>
      <c r="X271" s="10">
        <f>C271*M271</f>
        <v>8095871.08</v>
      </c>
    </row>
    <row r="272" spans="1:24" ht="25.5" hidden="1">
      <c r="A272" s="40">
        <v>332</v>
      </c>
      <c r="B272" s="7" t="s">
        <v>48</v>
      </c>
      <c r="C272" s="12">
        <v>848524</v>
      </c>
      <c r="D272" s="12"/>
      <c r="E272" s="9" t="s">
        <v>217</v>
      </c>
      <c r="F272" s="15"/>
      <c r="G272" s="15">
        <v>-1.04</v>
      </c>
      <c r="H272" s="12">
        <f>(G272/100)*C272</f>
        <v>-8824.649599999999</v>
      </c>
      <c r="I272" s="8"/>
      <c r="J272" s="12">
        <v>384215</v>
      </c>
      <c r="K272" s="12"/>
      <c r="L272" s="12">
        <f>C272-H272-J272</f>
        <v>473133.6496</v>
      </c>
      <c r="M272" s="15">
        <v>18.66</v>
      </c>
      <c r="N272" s="12">
        <f>L272/M272</f>
        <v>25355.501050375133</v>
      </c>
      <c r="O272" s="17">
        <f t="shared" si="119"/>
        <v>2.9881890259291586</v>
      </c>
      <c r="P272" s="15">
        <v>3.05</v>
      </c>
      <c r="Q272" s="12">
        <f>(P272/100)*C272</f>
        <v>25879.982</v>
      </c>
      <c r="R272" s="8"/>
      <c r="S272" s="12">
        <f>N272-Q272</f>
        <v>-524.4809496248672</v>
      </c>
      <c r="T272" s="7"/>
      <c r="U272" s="10">
        <f>C272*F272</f>
        <v>0</v>
      </c>
      <c r="V272" s="10"/>
      <c r="W272" s="10"/>
      <c r="X272" s="10">
        <f>C272*M272</f>
        <v>15833457.84</v>
      </c>
    </row>
    <row r="273" spans="1:24" ht="25.5" hidden="1">
      <c r="A273" s="40">
        <v>333</v>
      </c>
      <c r="B273" s="7" t="s">
        <v>49</v>
      </c>
      <c r="C273" s="12">
        <v>1119220</v>
      </c>
      <c r="D273" s="12"/>
      <c r="E273" s="9" t="s">
        <v>217</v>
      </c>
      <c r="F273" s="15"/>
      <c r="G273" s="15">
        <v>-1.91</v>
      </c>
      <c r="H273" s="12">
        <f>(G273/100)*C273</f>
        <v>-21377.102</v>
      </c>
      <c r="I273" s="8"/>
      <c r="J273" s="12">
        <v>510502</v>
      </c>
      <c r="K273" s="12"/>
      <c r="L273" s="12">
        <f>C273-H273-J273</f>
        <v>630095.102</v>
      </c>
      <c r="M273" s="15">
        <v>18.49</v>
      </c>
      <c r="N273" s="12">
        <f>L273/M273</f>
        <v>34077.61503515414</v>
      </c>
      <c r="O273" s="17">
        <f t="shared" si="119"/>
        <v>3.0447646606703005</v>
      </c>
      <c r="P273" s="15">
        <v>2.87</v>
      </c>
      <c r="Q273" s="12">
        <f>(P273/100)*C273</f>
        <v>32121.614</v>
      </c>
      <c r="R273" s="8"/>
      <c r="S273" s="12">
        <f>N273-Q273</f>
        <v>1956.001035154135</v>
      </c>
      <c r="T273" s="7"/>
      <c r="U273" s="10">
        <f>C273*F273</f>
        <v>0</v>
      </c>
      <c r="V273" s="10"/>
      <c r="W273" s="10"/>
      <c r="X273" s="10">
        <f>C273*M273</f>
        <v>20694377.799999997</v>
      </c>
    </row>
    <row r="274" spans="1:24" ht="25.5" hidden="1">
      <c r="A274" s="40">
        <v>334</v>
      </c>
      <c r="B274" s="7" t="s">
        <v>17</v>
      </c>
      <c r="C274" s="12">
        <v>244432</v>
      </c>
      <c r="D274" s="12"/>
      <c r="E274" s="9" t="s">
        <v>217</v>
      </c>
      <c r="F274" s="15"/>
      <c r="G274" s="15">
        <v>-2.36</v>
      </c>
      <c r="H274" s="12">
        <f>(G274/100)*C274</f>
        <v>-5768.5952</v>
      </c>
      <c r="I274" s="8"/>
      <c r="J274" s="12">
        <v>78609</v>
      </c>
      <c r="K274" s="12"/>
      <c r="L274" s="12">
        <f>C274-H274-J274</f>
        <v>171591.5952</v>
      </c>
      <c r="M274" s="15">
        <v>17.9</v>
      </c>
      <c r="N274" s="12">
        <f>L274/M274</f>
        <v>9586.12263687151</v>
      </c>
      <c r="O274" s="17">
        <f t="shared" si="119"/>
        <v>3.921795279207105</v>
      </c>
      <c r="P274" s="15">
        <v>2.91</v>
      </c>
      <c r="Q274" s="12">
        <f>(P274/100)*C274</f>
        <v>7112.9712</v>
      </c>
      <c r="R274" s="8"/>
      <c r="S274" s="12">
        <f>N274-Q274</f>
        <v>2473.1514368715107</v>
      </c>
      <c r="T274" s="7"/>
      <c r="U274" s="10">
        <f>C274*F274</f>
        <v>0</v>
      </c>
      <c r="V274" s="10"/>
      <c r="W274" s="10"/>
      <c r="X274" s="10">
        <f>C274*M274</f>
        <v>4375332.8</v>
      </c>
    </row>
    <row r="275" spans="1:24" ht="25.5" hidden="1">
      <c r="A275" s="40">
        <v>336</v>
      </c>
      <c r="B275" s="7" t="s">
        <v>50</v>
      </c>
      <c r="C275" s="12">
        <v>65287</v>
      </c>
      <c r="D275" s="12"/>
      <c r="E275" s="9" t="s">
        <v>217</v>
      </c>
      <c r="F275" s="15"/>
      <c r="G275" s="15">
        <v>-0.96</v>
      </c>
      <c r="H275" s="12">
        <f>(G275/100)*C275</f>
        <v>-626.7552</v>
      </c>
      <c r="I275" s="8"/>
      <c r="J275" s="12">
        <v>31749</v>
      </c>
      <c r="K275" s="12"/>
      <c r="L275" s="12">
        <f>C275-H275-J275</f>
        <v>34164.7552</v>
      </c>
      <c r="M275" s="15">
        <v>18.59</v>
      </c>
      <c r="N275" s="12">
        <f>L275/M275</f>
        <v>1837.802861753631</v>
      </c>
      <c r="O275" s="17">
        <f t="shared" si="119"/>
        <v>2.8149598875023067</v>
      </c>
      <c r="P275" s="15">
        <v>2.77</v>
      </c>
      <c r="Q275" s="12">
        <f>(P275/100)*C275</f>
        <v>1808.4498999999998</v>
      </c>
      <c r="R275" s="8"/>
      <c r="S275" s="12">
        <f>N275-Q275</f>
        <v>29.352961753631234</v>
      </c>
      <c r="T275" s="7"/>
      <c r="U275" s="10">
        <f>C275*F275</f>
        <v>0</v>
      </c>
      <c r="V275" s="10"/>
      <c r="W275" s="10"/>
      <c r="X275" s="10">
        <f>C275*M275</f>
        <v>1213685.33</v>
      </c>
    </row>
    <row r="276" spans="1:24" ht="25.5" hidden="1">
      <c r="A276" s="40"/>
      <c r="B276" s="9" t="s">
        <v>76</v>
      </c>
      <c r="C276" s="28">
        <f>SUM(C271:C275)</f>
        <v>2712491</v>
      </c>
      <c r="D276" s="12"/>
      <c r="E276" s="9"/>
      <c r="F276" s="15"/>
      <c r="G276" s="15">
        <f>(H276/C276)*100</f>
        <v>-1.4646796468633445</v>
      </c>
      <c r="H276" s="28">
        <f>SUM(H271:H275)</f>
        <v>-39729.3036</v>
      </c>
      <c r="I276" s="8"/>
      <c r="J276" s="28">
        <f>SUM(J271:J275)</f>
        <v>1202027</v>
      </c>
      <c r="K276" s="12"/>
      <c r="L276" s="28">
        <f>SUM(L271:L275)</f>
        <v>1550193.3036</v>
      </c>
      <c r="M276" s="15">
        <f>X276/C276</f>
        <v>18.511665052529203</v>
      </c>
      <c r="N276" s="28">
        <f>SUM(N271:N275)</f>
        <v>83818.25607098945</v>
      </c>
      <c r="O276" s="17">
        <f t="shared" si="119"/>
        <v>3.0900842093481398</v>
      </c>
      <c r="P276" s="15">
        <f>(Q276/C276)*100</f>
        <v>2.9451471544053054</v>
      </c>
      <c r="Q276" s="28">
        <f>SUM(Q271:Q275)</f>
        <v>79886.8515</v>
      </c>
      <c r="R276" s="8"/>
      <c r="S276" s="28">
        <f>SUM(S271:S275)</f>
        <v>3931.4045709894435</v>
      </c>
      <c r="T276" s="7"/>
      <c r="U276" s="29">
        <f>SUM(U271:U275)</f>
        <v>0</v>
      </c>
      <c r="V276" s="10"/>
      <c r="W276" s="10"/>
      <c r="X276" s="29">
        <f>SUM(X271:X275)</f>
        <v>50212724.849999994</v>
      </c>
    </row>
    <row r="277" spans="1:24" ht="25.5" hidden="1">
      <c r="A277" s="40"/>
      <c r="B277" s="9"/>
      <c r="C277" s="28"/>
      <c r="D277" s="12"/>
      <c r="E277" s="9"/>
      <c r="F277" s="15"/>
      <c r="G277" s="15"/>
      <c r="H277" s="28"/>
      <c r="I277" s="8"/>
      <c r="J277" s="28"/>
      <c r="K277" s="12"/>
      <c r="L277" s="28"/>
      <c r="M277" s="15"/>
      <c r="N277" s="28"/>
      <c r="O277" s="17"/>
      <c r="P277" s="15"/>
      <c r="Q277" s="28"/>
      <c r="R277" s="8"/>
      <c r="S277" s="28"/>
      <c r="T277" s="7"/>
      <c r="U277" s="29"/>
      <c r="V277" s="10"/>
      <c r="W277" s="10"/>
      <c r="X277" s="29"/>
    </row>
    <row r="278" spans="1:24" ht="25.5" hidden="1">
      <c r="A278" s="40"/>
      <c r="B278" s="7" t="s">
        <v>77</v>
      </c>
      <c r="C278" s="12"/>
      <c r="D278" s="12"/>
      <c r="E278" s="9"/>
      <c r="F278" s="15"/>
      <c r="G278" s="15"/>
      <c r="H278" s="12"/>
      <c r="I278" s="8"/>
      <c r="J278" s="12"/>
      <c r="K278" s="12"/>
      <c r="L278" s="12"/>
      <c r="M278" s="15"/>
      <c r="N278" s="12"/>
      <c r="O278" s="17"/>
      <c r="P278" s="15"/>
      <c r="Q278" s="12"/>
      <c r="R278" s="8"/>
      <c r="S278" s="12"/>
      <c r="T278" s="7"/>
      <c r="U278" s="10"/>
      <c r="V278" s="10"/>
      <c r="W278" s="10"/>
      <c r="X278" s="10"/>
    </row>
    <row r="279" spans="1:24" ht="25.5" hidden="1">
      <c r="A279" s="40">
        <v>330.2</v>
      </c>
      <c r="B279" s="7" t="s">
        <v>13</v>
      </c>
      <c r="C279" s="12">
        <v>19856</v>
      </c>
      <c r="D279" s="12"/>
      <c r="E279" s="9" t="s">
        <v>217</v>
      </c>
      <c r="F279" s="15"/>
      <c r="G279" s="15">
        <v>0</v>
      </c>
      <c r="H279" s="12">
        <f aca="true" t="shared" si="120" ref="H279:H286">(G279/100)*C279</f>
        <v>0</v>
      </c>
      <c r="I279" s="8"/>
      <c r="J279" s="12">
        <v>9600</v>
      </c>
      <c r="K279" s="12"/>
      <c r="L279" s="12">
        <f aca="true" t="shared" si="121" ref="L279:L286">C279-H279-J279</f>
        <v>10256</v>
      </c>
      <c r="M279" s="15">
        <v>27</v>
      </c>
      <c r="N279" s="12">
        <f aca="true" t="shared" si="122" ref="N279:N286">L279/M279</f>
        <v>379.85185185185185</v>
      </c>
      <c r="O279" s="17">
        <f aca="true" t="shared" si="123" ref="O279:O287">(N279/C279)*100</f>
        <v>1.9130330975617036</v>
      </c>
      <c r="P279" s="15">
        <v>1.04</v>
      </c>
      <c r="Q279" s="12">
        <f aca="true" t="shared" si="124" ref="Q279:Q286">(P279/100)*C279</f>
        <v>206.5024</v>
      </c>
      <c r="R279" s="8"/>
      <c r="S279" s="12">
        <f aca="true" t="shared" si="125" ref="S279:S286">N279-Q279</f>
        <v>173.34945185185185</v>
      </c>
      <c r="T279" s="7"/>
      <c r="U279" s="10">
        <f aca="true" t="shared" si="126" ref="U279:U286">C279*F279</f>
        <v>0</v>
      </c>
      <c r="V279" s="10"/>
      <c r="W279" s="10"/>
      <c r="X279" s="10">
        <f aca="true" t="shared" si="127" ref="X279:X286">C279*M279</f>
        <v>536112</v>
      </c>
    </row>
    <row r="280" spans="1:24" ht="25.5" hidden="1">
      <c r="A280" s="40">
        <v>330.3</v>
      </c>
      <c r="B280" s="7" t="s">
        <v>45</v>
      </c>
      <c r="C280" s="12">
        <v>24130</v>
      </c>
      <c r="D280" s="12"/>
      <c r="E280" s="9" t="s">
        <v>217</v>
      </c>
      <c r="F280" s="15"/>
      <c r="G280" s="15">
        <v>0</v>
      </c>
      <c r="H280" s="12">
        <f t="shared" si="120"/>
        <v>0</v>
      </c>
      <c r="I280" s="8"/>
      <c r="J280" s="12">
        <v>11374</v>
      </c>
      <c r="K280" s="12"/>
      <c r="L280" s="12">
        <f t="shared" si="121"/>
        <v>12756</v>
      </c>
      <c r="M280" s="15">
        <v>27</v>
      </c>
      <c r="N280" s="12">
        <f t="shared" si="122"/>
        <v>472.44444444444446</v>
      </c>
      <c r="O280" s="17">
        <f t="shared" si="123"/>
        <v>1.9579131555923932</v>
      </c>
      <c r="P280" s="15">
        <v>1.08</v>
      </c>
      <c r="Q280" s="12">
        <f t="shared" si="124"/>
        <v>260.60400000000004</v>
      </c>
      <c r="R280" s="8"/>
      <c r="S280" s="12">
        <f t="shared" si="125"/>
        <v>211.84044444444442</v>
      </c>
      <c r="T280" s="7"/>
      <c r="U280" s="10">
        <f t="shared" si="126"/>
        <v>0</v>
      </c>
      <c r="V280" s="10"/>
      <c r="W280" s="10"/>
      <c r="X280" s="10">
        <f t="shared" si="127"/>
        <v>651510</v>
      </c>
    </row>
    <row r="281" spans="1:24" ht="25.5" hidden="1">
      <c r="A281" s="40">
        <v>331</v>
      </c>
      <c r="B281" s="7" t="s">
        <v>14</v>
      </c>
      <c r="C281" s="12">
        <v>1228591</v>
      </c>
      <c r="D281" s="12"/>
      <c r="E281" s="9" t="s">
        <v>217</v>
      </c>
      <c r="F281" s="15"/>
      <c r="G281" s="15">
        <v>-1.07</v>
      </c>
      <c r="H281" s="12">
        <f t="shared" si="120"/>
        <v>-13145.923700000001</v>
      </c>
      <c r="I281" s="8"/>
      <c r="J281" s="12">
        <v>461335</v>
      </c>
      <c r="K281" s="12"/>
      <c r="L281" s="12">
        <f t="shared" si="121"/>
        <v>780401.9236999999</v>
      </c>
      <c r="M281" s="15">
        <v>26.34</v>
      </c>
      <c r="N281" s="12">
        <f t="shared" si="122"/>
        <v>29628.01532649962</v>
      </c>
      <c r="O281" s="17">
        <f t="shared" si="123"/>
        <v>2.4115442263942697</v>
      </c>
      <c r="P281" s="15">
        <v>1.36</v>
      </c>
      <c r="Q281" s="12">
        <f t="shared" si="124"/>
        <v>16708.837600000003</v>
      </c>
      <c r="R281" s="8"/>
      <c r="S281" s="12">
        <f t="shared" si="125"/>
        <v>12919.177726499616</v>
      </c>
      <c r="T281" s="7"/>
      <c r="U281" s="10">
        <f t="shared" si="126"/>
        <v>0</v>
      </c>
      <c r="V281" s="10"/>
      <c r="W281" s="10"/>
      <c r="X281" s="10">
        <f t="shared" si="127"/>
        <v>32361086.94</v>
      </c>
    </row>
    <row r="282" spans="1:24" ht="25.5" hidden="1">
      <c r="A282" s="40">
        <v>332</v>
      </c>
      <c r="B282" s="7" t="s">
        <v>48</v>
      </c>
      <c r="C282" s="12">
        <v>7734971</v>
      </c>
      <c r="D282" s="12"/>
      <c r="E282" s="9" t="s">
        <v>217</v>
      </c>
      <c r="F282" s="15"/>
      <c r="G282" s="15">
        <v>-1.55</v>
      </c>
      <c r="H282" s="12">
        <f t="shared" si="120"/>
        <v>-119892.0505</v>
      </c>
      <c r="I282" s="8"/>
      <c r="J282" s="12">
        <v>2301294</v>
      </c>
      <c r="K282" s="12"/>
      <c r="L282" s="12">
        <f t="shared" si="121"/>
        <v>5553569.0505</v>
      </c>
      <c r="M282" s="15">
        <v>26.45</v>
      </c>
      <c r="N282" s="12">
        <f t="shared" si="122"/>
        <v>209964.8034215501</v>
      </c>
      <c r="O282" s="17">
        <f t="shared" si="123"/>
        <v>2.714487273727983</v>
      </c>
      <c r="P282" s="15">
        <v>1.64</v>
      </c>
      <c r="Q282" s="12">
        <f t="shared" si="124"/>
        <v>126853.52439999998</v>
      </c>
      <c r="R282" s="8"/>
      <c r="S282" s="12">
        <f t="shared" si="125"/>
        <v>83111.27902155013</v>
      </c>
      <c r="T282" s="7"/>
      <c r="U282" s="10">
        <f t="shared" si="126"/>
        <v>0</v>
      </c>
      <c r="V282" s="10"/>
      <c r="W282" s="10"/>
      <c r="X282" s="10">
        <f t="shared" si="127"/>
        <v>204589982.95</v>
      </c>
    </row>
    <row r="283" spans="1:24" ht="25.5" hidden="1">
      <c r="A283" s="40">
        <v>333</v>
      </c>
      <c r="B283" s="7" t="s">
        <v>49</v>
      </c>
      <c r="C283" s="12">
        <v>3331559</v>
      </c>
      <c r="D283" s="12"/>
      <c r="E283" s="9" t="s">
        <v>217</v>
      </c>
      <c r="F283" s="15"/>
      <c r="G283" s="15">
        <v>-2.84</v>
      </c>
      <c r="H283" s="12">
        <f t="shared" si="120"/>
        <v>-94616.2756</v>
      </c>
      <c r="I283" s="8"/>
      <c r="J283" s="12">
        <v>291244</v>
      </c>
      <c r="K283" s="12"/>
      <c r="L283" s="12">
        <f t="shared" si="121"/>
        <v>3134931.2756</v>
      </c>
      <c r="M283" s="15">
        <v>26.25</v>
      </c>
      <c r="N283" s="12">
        <f t="shared" si="122"/>
        <v>119425.95335619047</v>
      </c>
      <c r="O283" s="17">
        <f t="shared" si="123"/>
        <v>3.584686729431791</v>
      </c>
      <c r="P283" s="15">
        <v>1.2</v>
      </c>
      <c r="Q283" s="12">
        <f t="shared" si="124"/>
        <v>39978.708</v>
      </c>
      <c r="R283" s="8"/>
      <c r="S283" s="12">
        <f t="shared" si="125"/>
        <v>79447.24535619047</v>
      </c>
      <c r="T283" s="7"/>
      <c r="U283" s="10">
        <f t="shared" si="126"/>
        <v>0</v>
      </c>
      <c r="V283" s="10"/>
      <c r="W283" s="10"/>
      <c r="X283" s="10">
        <f t="shared" si="127"/>
        <v>87453423.75</v>
      </c>
    </row>
    <row r="284" spans="1:24" ht="25.5" hidden="1">
      <c r="A284" s="40">
        <v>334</v>
      </c>
      <c r="B284" s="7" t="s">
        <v>17</v>
      </c>
      <c r="C284" s="12">
        <v>264766</v>
      </c>
      <c r="D284" s="12"/>
      <c r="E284" s="9" t="s">
        <v>217</v>
      </c>
      <c r="F284" s="15"/>
      <c r="G284" s="15">
        <v>-3.48</v>
      </c>
      <c r="H284" s="12">
        <f t="shared" si="120"/>
        <v>-9213.8568</v>
      </c>
      <c r="I284" s="8"/>
      <c r="J284" s="12">
        <v>59390</v>
      </c>
      <c r="K284" s="12"/>
      <c r="L284" s="12">
        <f t="shared" si="121"/>
        <v>214589.8568</v>
      </c>
      <c r="M284" s="15">
        <v>25.08</v>
      </c>
      <c r="N284" s="12">
        <f t="shared" si="122"/>
        <v>8556.214385964913</v>
      </c>
      <c r="O284" s="17">
        <f t="shared" si="123"/>
        <v>3.231613721537098</v>
      </c>
      <c r="P284" s="15">
        <v>1.72</v>
      </c>
      <c r="Q284" s="12">
        <f t="shared" si="124"/>
        <v>4553.9752</v>
      </c>
      <c r="R284" s="8"/>
      <c r="S284" s="12">
        <f t="shared" si="125"/>
        <v>4002.2391859649133</v>
      </c>
      <c r="T284" s="7"/>
      <c r="U284" s="10">
        <f t="shared" si="126"/>
        <v>0</v>
      </c>
      <c r="V284" s="10"/>
      <c r="W284" s="10"/>
      <c r="X284" s="10">
        <f t="shared" si="127"/>
        <v>6640331.279999999</v>
      </c>
    </row>
    <row r="285" spans="1:24" ht="25.5" hidden="1">
      <c r="A285" s="40">
        <v>335</v>
      </c>
      <c r="B285" s="7" t="s">
        <v>18</v>
      </c>
      <c r="C285" s="12">
        <v>2910</v>
      </c>
      <c r="D285" s="12"/>
      <c r="E285" s="9" t="s">
        <v>217</v>
      </c>
      <c r="F285" s="15"/>
      <c r="G285" s="15">
        <v>0</v>
      </c>
      <c r="H285" s="12">
        <f t="shared" si="120"/>
        <v>0</v>
      </c>
      <c r="I285" s="8"/>
      <c r="J285" s="12">
        <v>1027</v>
      </c>
      <c r="K285" s="12"/>
      <c r="L285" s="12">
        <f t="shared" si="121"/>
        <v>1883</v>
      </c>
      <c r="M285" s="15">
        <v>24.74</v>
      </c>
      <c r="N285" s="12">
        <f t="shared" si="122"/>
        <v>76.11156022635409</v>
      </c>
      <c r="O285" s="17">
        <f t="shared" si="123"/>
        <v>2.615517533551687</v>
      </c>
      <c r="P285" s="15">
        <v>1.95</v>
      </c>
      <c r="Q285" s="12">
        <f t="shared" si="124"/>
        <v>56.745</v>
      </c>
      <c r="R285" s="8"/>
      <c r="S285" s="12">
        <f t="shared" si="125"/>
        <v>19.36656022635409</v>
      </c>
      <c r="T285" s="7"/>
      <c r="U285" s="10">
        <f t="shared" si="126"/>
        <v>0</v>
      </c>
      <c r="V285" s="10"/>
      <c r="W285" s="10"/>
      <c r="X285" s="10">
        <f t="shared" si="127"/>
        <v>71993.4</v>
      </c>
    </row>
    <row r="286" spans="1:24" ht="25.5" hidden="1">
      <c r="A286" s="40">
        <v>336</v>
      </c>
      <c r="B286" s="7" t="s">
        <v>50</v>
      </c>
      <c r="C286" s="12">
        <v>182783</v>
      </c>
      <c r="D286" s="12"/>
      <c r="E286" s="9" t="s">
        <v>217</v>
      </c>
      <c r="F286" s="15"/>
      <c r="G286" s="15">
        <v>-1.42</v>
      </c>
      <c r="H286" s="12">
        <f t="shared" si="120"/>
        <v>-2595.5186</v>
      </c>
      <c r="I286" s="8"/>
      <c r="J286" s="12">
        <v>19740</v>
      </c>
      <c r="K286" s="12"/>
      <c r="L286" s="12">
        <f t="shared" si="121"/>
        <v>165638.5186</v>
      </c>
      <c r="M286" s="15">
        <v>26.43</v>
      </c>
      <c r="N286" s="12">
        <f t="shared" si="122"/>
        <v>6267.064646235339</v>
      </c>
      <c r="O286" s="17">
        <f t="shared" si="123"/>
        <v>3.4286912055472003</v>
      </c>
      <c r="P286" s="15">
        <v>1.07</v>
      </c>
      <c r="Q286" s="12">
        <f t="shared" si="124"/>
        <v>1955.7781000000002</v>
      </c>
      <c r="R286" s="8"/>
      <c r="S286" s="12">
        <f t="shared" si="125"/>
        <v>4311.286546235338</v>
      </c>
      <c r="T286" s="7"/>
      <c r="U286" s="10">
        <f t="shared" si="126"/>
        <v>0</v>
      </c>
      <c r="V286" s="10"/>
      <c r="W286" s="10"/>
      <c r="X286" s="10">
        <f t="shared" si="127"/>
        <v>4830954.69</v>
      </c>
    </row>
    <row r="287" spans="1:24" ht="25.5" hidden="1">
      <c r="A287" s="40"/>
      <c r="B287" s="9" t="s">
        <v>78</v>
      </c>
      <c r="C287" s="28">
        <f>SUM(C279:C286)</f>
        <v>12789566</v>
      </c>
      <c r="D287" s="12"/>
      <c r="E287" s="9"/>
      <c r="F287" s="15"/>
      <c r="G287" s="15">
        <f>(H287/C287)*100</f>
        <v>-1.872335818119239</v>
      </c>
      <c r="H287" s="28">
        <f>SUM(H279:H286)</f>
        <v>-239463.6252</v>
      </c>
      <c r="I287" s="8"/>
      <c r="J287" s="28">
        <f>SUM(J279:J286)</f>
        <v>3155004</v>
      </c>
      <c r="K287" s="12"/>
      <c r="L287" s="28">
        <f>SUM(L279:L286)</f>
        <v>9874025.6252</v>
      </c>
      <c r="M287" s="15">
        <f>X287/C287</f>
        <v>26.36019040911943</v>
      </c>
      <c r="N287" s="28">
        <f>SUM(N279:N286)</f>
        <v>374770.4589929631</v>
      </c>
      <c r="O287" s="17">
        <f t="shared" si="123"/>
        <v>2.930282849261367</v>
      </c>
      <c r="P287" s="15">
        <f>(Q287/C287)*100</f>
        <v>1.4900792935428768</v>
      </c>
      <c r="Q287" s="28">
        <f>SUM(Q279:Q286)</f>
        <v>190574.67469999997</v>
      </c>
      <c r="R287" s="8"/>
      <c r="S287" s="28">
        <f>SUM(S279:S286)</f>
        <v>184195.78429296313</v>
      </c>
      <c r="T287" s="7"/>
      <c r="U287" s="29">
        <f>SUM(U279:U286)</f>
        <v>0</v>
      </c>
      <c r="V287" s="10"/>
      <c r="W287" s="10"/>
      <c r="X287" s="29">
        <f>SUM(X279:X286)</f>
        <v>337135395.00999993</v>
      </c>
    </row>
    <row r="288" spans="1:24" ht="25.5" hidden="1">
      <c r="A288" s="40"/>
      <c r="B288" s="7"/>
      <c r="C288" s="28"/>
      <c r="D288" s="12"/>
      <c r="E288" s="9"/>
      <c r="F288" s="15"/>
      <c r="G288" s="15"/>
      <c r="H288" s="28"/>
      <c r="I288" s="8"/>
      <c r="J288" s="28"/>
      <c r="K288" s="12"/>
      <c r="L288" s="28"/>
      <c r="M288" s="15"/>
      <c r="N288" s="28"/>
      <c r="O288" s="17"/>
      <c r="P288" s="15"/>
      <c r="Q288" s="28"/>
      <c r="R288" s="8"/>
      <c r="S288" s="28"/>
      <c r="T288" s="7"/>
      <c r="U288" s="29"/>
      <c r="V288" s="10"/>
      <c r="W288" s="10"/>
      <c r="X288" s="29"/>
    </row>
    <row r="289" spans="1:24" ht="25.5" hidden="1">
      <c r="A289" s="40"/>
      <c r="B289" s="7" t="s">
        <v>79</v>
      </c>
      <c r="C289" s="12"/>
      <c r="D289" s="12"/>
      <c r="E289" s="9"/>
      <c r="F289" s="15"/>
      <c r="G289" s="15"/>
      <c r="H289" s="12"/>
      <c r="I289" s="8"/>
      <c r="J289" s="12"/>
      <c r="K289" s="12"/>
      <c r="L289" s="12"/>
      <c r="M289" s="15"/>
      <c r="N289" s="12"/>
      <c r="O289" s="17"/>
      <c r="P289" s="15"/>
      <c r="Q289" s="12"/>
      <c r="R289" s="8"/>
      <c r="S289" s="12"/>
      <c r="T289" s="7"/>
      <c r="U289" s="10"/>
      <c r="V289" s="10"/>
      <c r="W289" s="10"/>
      <c r="X289" s="10"/>
    </row>
    <row r="290" spans="1:24" ht="25.5" hidden="1">
      <c r="A290" s="40">
        <v>330.2</v>
      </c>
      <c r="B290" s="7" t="s">
        <v>13</v>
      </c>
      <c r="C290" s="12">
        <v>300510</v>
      </c>
      <c r="D290" s="12"/>
      <c r="E290" s="9" t="s">
        <v>217</v>
      </c>
      <c r="F290" s="15"/>
      <c r="G290" s="15">
        <v>0</v>
      </c>
      <c r="H290" s="12">
        <f aca="true" t="shared" si="128" ref="H290:H297">(G290/100)*C290</f>
        <v>0</v>
      </c>
      <c r="I290" s="8"/>
      <c r="J290" s="12">
        <v>209891</v>
      </c>
      <c r="K290" s="12"/>
      <c r="L290" s="12">
        <f aca="true" t="shared" si="129" ref="L290:L297">C290-H290-J290</f>
        <v>90619</v>
      </c>
      <c r="M290" s="15">
        <v>40</v>
      </c>
      <c r="N290" s="12">
        <f aca="true" t="shared" si="130" ref="N290:N297">L290/M290</f>
        <v>2265.475</v>
      </c>
      <c r="O290" s="17">
        <f aca="true" t="shared" si="131" ref="O290:O298">(N290/C290)*100</f>
        <v>0.7538767428704536</v>
      </c>
      <c r="P290" s="15">
        <v>1.15</v>
      </c>
      <c r="Q290" s="12">
        <f aca="true" t="shared" si="132" ref="Q290:Q297">(P290/100)*C290</f>
        <v>3455.865</v>
      </c>
      <c r="R290" s="8"/>
      <c r="S290" s="12">
        <f aca="true" t="shared" si="133" ref="S290:S297">N290-Q290</f>
        <v>-1190.3899999999999</v>
      </c>
      <c r="T290" s="7"/>
      <c r="U290" s="10">
        <f aca="true" t="shared" si="134" ref="U290:U297">C290*F290</f>
        <v>0</v>
      </c>
      <c r="V290" s="10"/>
      <c r="W290" s="10"/>
      <c r="X290" s="10">
        <f aca="true" t="shared" si="135" ref="X290:X297">C290*M290</f>
        <v>12020400</v>
      </c>
    </row>
    <row r="291" spans="1:24" ht="25.5" hidden="1">
      <c r="A291" s="40">
        <v>330.5</v>
      </c>
      <c r="B291" s="7" t="s">
        <v>80</v>
      </c>
      <c r="C291" s="12">
        <v>212280</v>
      </c>
      <c r="D291" s="12"/>
      <c r="E291" s="9" t="s">
        <v>217</v>
      </c>
      <c r="F291" s="15"/>
      <c r="G291" s="15">
        <v>0</v>
      </c>
      <c r="H291" s="12">
        <f t="shared" si="128"/>
        <v>0</v>
      </c>
      <c r="I291" s="8"/>
      <c r="J291" s="12">
        <v>149612</v>
      </c>
      <c r="K291" s="12"/>
      <c r="L291" s="12">
        <f t="shared" si="129"/>
        <v>62668</v>
      </c>
      <c r="M291" s="15">
        <v>40</v>
      </c>
      <c r="N291" s="12">
        <f t="shared" si="130"/>
        <v>1566.7</v>
      </c>
      <c r="O291" s="17">
        <f t="shared" si="131"/>
        <v>0.7380346711889957</v>
      </c>
      <c r="P291" s="15">
        <v>1.14</v>
      </c>
      <c r="Q291" s="12">
        <f t="shared" si="132"/>
        <v>2419.9919999999997</v>
      </c>
      <c r="R291" s="8"/>
      <c r="S291" s="12">
        <f t="shared" si="133"/>
        <v>-853.2919999999997</v>
      </c>
      <c r="T291" s="7"/>
      <c r="U291" s="10">
        <f t="shared" si="134"/>
        <v>0</v>
      </c>
      <c r="V291" s="10"/>
      <c r="W291" s="10"/>
      <c r="X291" s="10">
        <f t="shared" si="135"/>
        <v>8491200</v>
      </c>
    </row>
    <row r="292" spans="1:24" ht="25.5" hidden="1">
      <c r="A292" s="40">
        <v>331</v>
      </c>
      <c r="B292" s="7" t="s">
        <v>14</v>
      </c>
      <c r="C292" s="12">
        <v>28099855</v>
      </c>
      <c r="D292" s="12"/>
      <c r="E292" s="9" t="s">
        <v>217</v>
      </c>
      <c r="F292" s="15"/>
      <c r="G292" s="15">
        <v>-1.63</v>
      </c>
      <c r="H292" s="12">
        <f t="shared" si="128"/>
        <v>-458027.63649999996</v>
      </c>
      <c r="I292" s="8"/>
      <c r="J292" s="12">
        <v>8838782</v>
      </c>
      <c r="K292" s="12"/>
      <c r="L292" s="12">
        <f t="shared" si="129"/>
        <v>19719100.6365</v>
      </c>
      <c r="M292" s="15">
        <v>38.69</v>
      </c>
      <c r="N292" s="12">
        <f t="shared" si="130"/>
        <v>509669.18161023525</v>
      </c>
      <c r="O292" s="17">
        <f t="shared" si="131"/>
        <v>1.813778688930015</v>
      </c>
      <c r="P292" s="15">
        <v>1.93</v>
      </c>
      <c r="Q292" s="12">
        <f t="shared" si="132"/>
        <v>542327.2015</v>
      </c>
      <c r="R292" s="8"/>
      <c r="S292" s="12">
        <f t="shared" si="133"/>
        <v>-32658.01988976472</v>
      </c>
      <c r="T292" s="7"/>
      <c r="U292" s="10">
        <f t="shared" si="134"/>
        <v>0</v>
      </c>
      <c r="V292" s="10"/>
      <c r="W292" s="10"/>
      <c r="X292" s="10">
        <f t="shared" si="135"/>
        <v>1087183389.95</v>
      </c>
    </row>
    <row r="293" spans="1:24" ht="25.5" hidden="1">
      <c r="A293" s="40">
        <v>332</v>
      </c>
      <c r="B293" s="7" t="s">
        <v>48</v>
      </c>
      <c r="C293" s="12">
        <v>9689959</v>
      </c>
      <c r="D293" s="12"/>
      <c r="E293" s="9" t="s">
        <v>217</v>
      </c>
      <c r="F293" s="15"/>
      <c r="G293" s="15">
        <v>-2.36</v>
      </c>
      <c r="H293" s="12">
        <f t="shared" si="128"/>
        <v>-228683.0324</v>
      </c>
      <c r="I293" s="8"/>
      <c r="J293" s="12">
        <v>5786514</v>
      </c>
      <c r="K293" s="12"/>
      <c r="L293" s="12">
        <f t="shared" si="129"/>
        <v>4132128.032400001</v>
      </c>
      <c r="M293" s="15">
        <v>38.63</v>
      </c>
      <c r="N293" s="12">
        <f t="shared" si="130"/>
        <v>106966.81419622057</v>
      </c>
      <c r="O293" s="17">
        <f t="shared" si="131"/>
        <v>1.103893362151693</v>
      </c>
      <c r="P293" s="15">
        <v>1.53</v>
      </c>
      <c r="Q293" s="12">
        <f t="shared" si="132"/>
        <v>148256.3727</v>
      </c>
      <c r="R293" s="8"/>
      <c r="S293" s="12">
        <f t="shared" si="133"/>
        <v>-41289.55850377944</v>
      </c>
      <c r="T293" s="7"/>
      <c r="U293" s="10">
        <f t="shared" si="134"/>
        <v>0</v>
      </c>
      <c r="V293" s="10"/>
      <c r="W293" s="10"/>
      <c r="X293" s="10">
        <f t="shared" si="135"/>
        <v>374323116.17</v>
      </c>
    </row>
    <row r="294" spans="1:24" ht="25.5" hidden="1">
      <c r="A294" s="40">
        <v>333</v>
      </c>
      <c r="B294" s="7" t="s">
        <v>49</v>
      </c>
      <c r="C294" s="12">
        <v>7405354</v>
      </c>
      <c r="D294" s="12"/>
      <c r="E294" s="9" t="s">
        <v>217</v>
      </c>
      <c r="F294" s="15"/>
      <c r="G294" s="15">
        <v>-4.32</v>
      </c>
      <c r="H294" s="12">
        <f t="shared" si="128"/>
        <v>-319911.2928</v>
      </c>
      <c r="I294" s="8"/>
      <c r="J294" s="12">
        <v>3823991</v>
      </c>
      <c r="K294" s="12"/>
      <c r="L294" s="12">
        <f t="shared" si="129"/>
        <v>3901274.2928</v>
      </c>
      <c r="M294" s="15">
        <v>38.09</v>
      </c>
      <c r="N294" s="12">
        <f t="shared" si="130"/>
        <v>102422.53328432658</v>
      </c>
      <c r="O294" s="17">
        <f t="shared" si="131"/>
        <v>1.3830876050534058</v>
      </c>
      <c r="P294" s="15">
        <v>1.62</v>
      </c>
      <c r="Q294" s="12">
        <f t="shared" si="132"/>
        <v>119966.73480000002</v>
      </c>
      <c r="R294" s="8"/>
      <c r="S294" s="12">
        <f t="shared" si="133"/>
        <v>-17544.20151567344</v>
      </c>
      <c r="T294" s="7"/>
      <c r="U294" s="10">
        <f t="shared" si="134"/>
        <v>0</v>
      </c>
      <c r="V294" s="10"/>
      <c r="W294" s="10"/>
      <c r="X294" s="10">
        <f t="shared" si="135"/>
        <v>282069933.86</v>
      </c>
    </row>
    <row r="295" spans="1:24" ht="25.5" hidden="1">
      <c r="A295" s="40">
        <v>334</v>
      </c>
      <c r="B295" s="7" t="s">
        <v>17</v>
      </c>
      <c r="C295" s="12">
        <v>6386531</v>
      </c>
      <c r="D295" s="12"/>
      <c r="E295" s="9" t="s">
        <v>217</v>
      </c>
      <c r="F295" s="15"/>
      <c r="G295" s="15">
        <v>-5.2</v>
      </c>
      <c r="H295" s="12">
        <f t="shared" si="128"/>
        <v>-332099.612</v>
      </c>
      <c r="I295" s="8"/>
      <c r="J295" s="12">
        <v>1429286</v>
      </c>
      <c r="K295" s="12"/>
      <c r="L295" s="12">
        <f t="shared" si="129"/>
        <v>5289344.612</v>
      </c>
      <c r="M295" s="15">
        <v>36.22</v>
      </c>
      <c r="N295" s="12">
        <f t="shared" si="130"/>
        <v>146033.81038100497</v>
      </c>
      <c r="O295" s="17">
        <f t="shared" si="131"/>
        <v>2.286590488341871</v>
      </c>
      <c r="P295" s="15">
        <v>2.66</v>
      </c>
      <c r="Q295" s="12">
        <f t="shared" si="132"/>
        <v>169881.72460000002</v>
      </c>
      <c r="R295" s="8"/>
      <c r="S295" s="12">
        <f t="shared" si="133"/>
        <v>-23847.91421899505</v>
      </c>
      <c r="T295" s="7"/>
      <c r="U295" s="10">
        <f t="shared" si="134"/>
        <v>0</v>
      </c>
      <c r="V295" s="10"/>
      <c r="W295" s="10"/>
      <c r="X295" s="10">
        <f t="shared" si="135"/>
        <v>231320152.82</v>
      </c>
    </row>
    <row r="296" spans="1:24" ht="25.5" hidden="1">
      <c r="A296" s="40">
        <v>335</v>
      </c>
      <c r="B296" s="7" t="s">
        <v>18</v>
      </c>
      <c r="C296" s="12">
        <v>164499</v>
      </c>
      <c r="D296" s="12"/>
      <c r="E296" s="9" t="s">
        <v>217</v>
      </c>
      <c r="F296" s="15"/>
      <c r="G296" s="15">
        <v>0</v>
      </c>
      <c r="H296" s="12">
        <f t="shared" si="128"/>
        <v>0</v>
      </c>
      <c r="I296" s="8"/>
      <c r="J296" s="12">
        <v>80655</v>
      </c>
      <c r="K296" s="12"/>
      <c r="L296" s="12">
        <f t="shared" si="129"/>
        <v>83844</v>
      </c>
      <c r="M296" s="15">
        <v>35.39</v>
      </c>
      <c r="N296" s="12">
        <f t="shared" si="130"/>
        <v>2369.143825939531</v>
      </c>
      <c r="O296" s="17">
        <f t="shared" si="131"/>
        <v>1.4402177678524068</v>
      </c>
      <c r="P296" s="15">
        <v>2.67</v>
      </c>
      <c r="Q296" s="12">
        <f t="shared" si="132"/>
        <v>4392.123299999999</v>
      </c>
      <c r="R296" s="8"/>
      <c r="S296" s="12">
        <f t="shared" si="133"/>
        <v>-2022.9794740604684</v>
      </c>
      <c r="T296" s="7"/>
      <c r="U296" s="10">
        <f t="shared" si="134"/>
        <v>0</v>
      </c>
      <c r="V296" s="10"/>
      <c r="W296" s="10"/>
      <c r="X296" s="10">
        <f t="shared" si="135"/>
        <v>5821619.61</v>
      </c>
    </row>
    <row r="297" spans="1:24" ht="25.5" hidden="1">
      <c r="A297" s="40">
        <v>336</v>
      </c>
      <c r="B297" s="7" t="s">
        <v>50</v>
      </c>
      <c r="C297" s="12">
        <v>1793049</v>
      </c>
      <c r="D297" s="12"/>
      <c r="E297" s="9" t="s">
        <v>217</v>
      </c>
      <c r="F297" s="15"/>
      <c r="G297" s="15">
        <v>-2.18</v>
      </c>
      <c r="H297" s="12">
        <f t="shared" si="128"/>
        <v>-39088.4682</v>
      </c>
      <c r="I297" s="8"/>
      <c r="J297" s="12">
        <v>628105</v>
      </c>
      <c r="K297" s="12"/>
      <c r="L297" s="12">
        <f t="shared" si="129"/>
        <v>1204032.4682</v>
      </c>
      <c r="M297" s="15">
        <v>38.67</v>
      </c>
      <c r="N297" s="12">
        <f t="shared" si="130"/>
        <v>31136.086583915177</v>
      </c>
      <c r="O297" s="17">
        <f t="shared" si="131"/>
        <v>1.736488327085048</v>
      </c>
      <c r="P297" s="15">
        <v>1.65</v>
      </c>
      <c r="Q297" s="12">
        <f t="shared" si="132"/>
        <v>29585.308500000003</v>
      </c>
      <c r="R297" s="8"/>
      <c r="S297" s="12">
        <f t="shared" si="133"/>
        <v>1550.7780839151746</v>
      </c>
      <c r="T297" s="7"/>
      <c r="U297" s="10">
        <f t="shared" si="134"/>
        <v>0</v>
      </c>
      <c r="V297" s="10"/>
      <c r="W297" s="10"/>
      <c r="X297" s="10">
        <f t="shared" si="135"/>
        <v>69337204.83</v>
      </c>
    </row>
    <row r="298" spans="1:24" ht="25.5" hidden="1">
      <c r="A298" s="40"/>
      <c r="B298" s="9" t="s">
        <v>81</v>
      </c>
      <c r="C298" s="28">
        <f>SUM(C290:C297)</f>
        <v>54052037</v>
      </c>
      <c r="D298" s="12"/>
      <c r="E298" s="9"/>
      <c r="F298" s="15"/>
      <c r="G298" s="15">
        <f>(H298/C298)*100</f>
        <v>-2.549043696355051</v>
      </c>
      <c r="H298" s="28">
        <f>SUM(H290:H297)</f>
        <v>-1377810.0418999998</v>
      </c>
      <c r="I298" s="8"/>
      <c r="J298" s="28">
        <f>SUM(J290:J297)</f>
        <v>20946836</v>
      </c>
      <c r="K298" s="12"/>
      <c r="L298" s="28">
        <f>SUM(L290:L297)</f>
        <v>34483011.0419</v>
      </c>
      <c r="M298" s="15">
        <f>X298/C298</f>
        <v>38.30691926078567</v>
      </c>
      <c r="N298" s="28">
        <f>SUM(N290:N297)</f>
        <v>902429.7448816419</v>
      </c>
      <c r="O298" s="17">
        <f t="shared" si="131"/>
        <v>1.6695573283975256</v>
      </c>
      <c r="P298" s="15">
        <f>(Q298/C298)*100</f>
        <v>1.8875982831137335</v>
      </c>
      <c r="Q298" s="28">
        <f>SUM(Q290:Q297)</f>
        <v>1020285.3224000001</v>
      </c>
      <c r="R298" s="8"/>
      <c r="S298" s="28">
        <f>SUM(S290:S297)</f>
        <v>-117855.57751835795</v>
      </c>
      <c r="T298" s="7"/>
      <c r="U298" s="29">
        <f>SUM(U290:U297)</f>
        <v>0</v>
      </c>
      <c r="V298" s="10"/>
      <c r="W298" s="10"/>
      <c r="X298" s="29">
        <f>SUM(X290:X297)</f>
        <v>2070567017.2399998</v>
      </c>
    </row>
    <row r="299" spans="1:24" ht="25.5" hidden="1">
      <c r="A299" s="40"/>
      <c r="B299" s="7"/>
      <c r="C299" s="28"/>
      <c r="D299" s="12"/>
      <c r="E299" s="9"/>
      <c r="F299" s="15"/>
      <c r="G299" s="15"/>
      <c r="H299" s="28"/>
      <c r="I299" s="8"/>
      <c r="J299" s="28"/>
      <c r="K299" s="12"/>
      <c r="L299" s="28"/>
      <c r="M299" s="15"/>
      <c r="N299" s="28"/>
      <c r="O299" s="17"/>
      <c r="P299" s="15"/>
      <c r="Q299" s="28"/>
      <c r="R299" s="8"/>
      <c r="S299" s="28"/>
      <c r="T299" s="7"/>
      <c r="U299" s="29"/>
      <c r="V299" s="10"/>
      <c r="W299" s="10"/>
      <c r="X299" s="29"/>
    </row>
    <row r="300" spans="1:24" ht="25.5" hidden="1">
      <c r="A300" s="40"/>
      <c r="B300" s="7" t="s">
        <v>82</v>
      </c>
      <c r="C300" s="12"/>
      <c r="D300" s="12"/>
      <c r="E300" s="9"/>
      <c r="F300" s="15"/>
      <c r="G300" s="15"/>
      <c r="H300" s="12"/>
      <c r="I300" s="8"/>
      <c r="J300" s="12"/>
      <c r="K300" s="12"/>
      <c r="L300" s="12"/>
      <c r="M300" s="15"/>
      <c r="N300" s="12"/>
      <c r="O300" s="17"/>
      <c r="P300" s="15"/>
      <c r="Q300" s="12"/>
      <c r="R300" s="8"/>
      <c r="S300" s="12"/>
      <c r="T300" s="7"/>
      <c r="U300" s="10"/>
      <c r="V300" s="10"/>
      <c r="W300" s="10"/>
      <c r="X300" s="10"/>
    </row>
    <row r="301" spans="1:24" ht="25.5" hidden="1">
      <c r="A301" s="40">
        <v>331</v>
      </c>
      <c r="B301" s="7" t="s">
        <v>14</v>
      </c>
      <c r="C301" s="12">
        <v>14207092</v>
      </c>
      <c r="D301" s="12"/>
      <c r="E301" s="9" t="s">
        <v>217</v>
      </c>
      <c r="F301" s="15"/>
      <c r="G301" s="15">
        <v>-1.29</v>
      </c>
      <c r="H301" s="12">
        <f aca="true" t="shared" si="136" ref="H301:H306">(G301/100)*C301</f>
        <v>-183271.4868</v>
      </c>
      <c r="I301" s="8"/>
      <c r="J301" s="12">
        <v>5039217</v>
      </c>
      <c r="K301" s="12"/>
      <c r="L301" s="12">
        <f aca="true" t="shared" si="137" ref="L301:L306">C301-H301-J301</f>
        <v>9351146.4868</v>
      </c>
      <c r="M301" s="15">
        <v>31.11</v>
      </c>
      <c r="N301" s="12">
        <f aca="true" t="shared" si="138" ref="N301:N306">L301/M301</f>
        <v>300583.30076502735</v>
      </c>
      <c r="O301" s="17">
        <f aca="true" t="shared" si="139" ref="O301:O307">(N301/C301)*100</f>
        <v>2.1157271365950705</v>
      </c>
      <c r="P301" s="15">
        <v>1.83</v>
      </c>
      <c r="Q301" s="12">
        <f aca="true" t="shared" si="140" ref="Q301:Q306">(P301/100)*C301</f>
        <v>259989.7836</v>
      </c>
      <c r="R301" s="8"/>
      <c r="S301" s="12">
        <f aca="true" t="shared" si="141" ref="S301:S306">N301-Q301</f>
        <v>40593.517165027355</v>
      </c>
      <c r="T301" s="7"/>
      <c r="U301" s="10">
        <f aca="true" t="shared" si="142" ref="U301:U306">C301*F301</f>
        <v>0</v>
      </c>
      <c r="V301" s="10"/>
      <c r="W301" s="10"/>
      <c r="X301" s="10">
        <f aca="true" t="shared" si="143" ref="X301:X306">C301*M301</f>
        <v>441982632.12</v>
      </c>
    </row>
    <row r="302" spans="1:24" ht="25.5" hidden="1">
      <c r="A302" s="40">
        <v>332</v>
      </c>
      <c r="B302" s="7" t="s">
        <v>48</v>
      </c>
      <c r="C302" s="12">
        <v>64245025</v>
      </c>
      <c r="D302" s="12"/>
      <c r="E302" s="9" t="s">
        <v>217</v>
      </c>
      <c r="F302" s="15"/>
      <c r="G302" s="15">
        <v>-2.14</v>
      </c>
      <c r="H302" s="12">
        <f t="shared" si="136"/>
        <v>-1374843.5350000001</v>
      </c>
      <c r="I302" s="8"/>
      <c r="J302" s="12">
        <v>27251893</v>
      </c>
      <c r="K302" s="12"/>
      <c r="L302" s="12">
        <f t="shared" si="137"/>
        <v>38367975.535</v>
      </c>
      <c r="M302" s="15">
        <v>31.08</v>
      </c>
      <c r="N302" s="12">
        <f t="shared" si="138"/>
        <v>1234490.8473294722</v>
      </c>
      <c r="O302" s="17">
        <f t="shared" si="139"/>
        <v>1.921535320952046</v>
      </c>
      <c r="P302" s="15">
        <v>1.62</v>
      </c>
      <c r="Q302" s="12">
        <f t="shared" si="140"/>
        <v>1040769.4050000001</v>
      </c>
      <c r="R302" s="8"/>
      <c r="S302" s="12">
        <f t="shared" si="141"/>
        <v>193721.44232947205</v>
      </c>
      <c r="T302" s="7"/>
      <c r="U302" s="10">
        <f t="shared" si="142"/>
        <v>0</v>
      </c>
      <c r="V302" s="10"/>
      <c r="W302" s="10"/>
      <c r="X302" s="10">
        <f t="shared" si="143"/>
        <v>1996735377</v>
      </c>
    </row>
    <row r="303" spans="1:24" ht="25.5" hidden="1">
      <c r="A303" s="40">
        <v>333</v>
      </c>
      <c r="B303" s="7" t="s">
        <v>49</v>
      </c>
      <c r="C303" s="12">
        <v>12822338</v>
      </c>
      <c r="D303" s="12"/>
      <c r="E303" s="9" t="s">
        <v>217</v>
      </c>
      <c r="F303" s="15"/>
      <c r="G303" s="15">
        <v>-3.41</v>
      </c>
      <c r="H303" s="12">
        <f t="shared" si="136"/>
        <v>-437241.72579999996</v>
      </c>
      <c r="I303" s="8"/>
      <c r="J303" s="12">
        <v>5028239</v>
      </c>
      <c r="K303" s="12"/>
      <c r="L303" s="12">
        <f t="shared" si="137"/>
        <v>8231340.7258</v>
      </c>
      <c r="M303" s="15">
        <v>30.81</v>
      </c>
      <c r="N303" s="12">
        <f t="shared" si="138"/>
        <v>267164.58051931194</v>
      </c>
      <c r="O303" s="17">
        <f t="shared" si="139"/>
        <v>2.083587100256692</v>
      </c>
      <c r="P303" s="15">
        <v>1.43</v>
      </c>
      <c r="Q303" s="12">
        <f t="shared" si="140"/>
        <v>183359.4334</v>
      </c>
      <c r="R303" s="8"/>
      <c r="S303" s="12">
        <f t="shared" si="141"/>
        <v>83805.14711931194</v>
      </c>
      <c r="T303" s="7"/>
      <c r="U303" s="10">
        <f t="shared" si="142"/>
        <v>0</v>
      </c>
      <c r="V303" s="10"/>
      <c r="W303" s="10"/>
      <c r="X303" s="10">
        <f t="shared" si="143"/>
        <v>395056233.78</v>
      </c>
    </row>
    <row r="304" spans="1:24" ht="25.5" hidden="1">
      <c r="A304" s="40">
        <v>334</v>
      </c>
      <c r="B304" s="7" t="s">
        <v>17</v>
      </c>
      <c r="C304" s="12">
        <v>5754112</v>
      </c>
      <c r="D304" s="12"/>
      <c r="E304" s="9" t="s">
        <v>217</v>
      </c>
      <c r="F304" s="15"/>
      <c r="G304" s="15">
        <v>-4.15</v>
      </c>
      <c r="H304" s="12">
        <f t="shared" si="136"/>
        <v>-238795.64800000002</v>
      </c>
      <c r="I304" s="8"/>
      <c r="J304" s="12">
        <v>1634672</v>
      </c>
      <c r="K304" s="12"/>
      <c r="L304" s="12">
        <f t="shared" si="137"/>
        <v>4358235.648</v>
      </c>
      <c r="M304" s="15">
        <v>29.31</v>
      </c>
      <c r="N304" s="12">
        <f t="shared" si="138"/>
        <v>148694.49498464688</v>
      </c>
      <c r="O304" s="17">
        <f t="shared" si="139"/>
        <v>2.5841432176615067</v>
      </c>
      <c r="P304" s="15">
        <v>2.03</v>
      </c>
      <c r="Q304" s="12">
        <f t="shared" si="140"/>
        <v>116808.4736</v>
      </c>
      <c r="R304" s="8"/>
      <c r="S304" s="12">
        <f t="shared" si="141"/>
        <v>31886.021384646883</v>
      </c>
      <c r="T304" s="7"/>
      <c r="U304" s="10">
        <f t="shared" si="142"/>
        <v>0</v>
      </c>
      <c r="V304" s="10"/>
      <c r="W304" s="10"/>
      <c r="X304" s="10">
        <f t="shared" si="143"/>
        <v>168653022.72</v>
      </c>
    </row>
    <row r="305" spans="1:24" ht="25.5" hidden="1">
      <c r="A305" s="40">
        <v>335</v>
      </c>
      <c r="B305" s="7" t="s">
        <v>18</v>
      </c>
      <c r="C305" s="12">
        <v>712829</v>
      </c>
      <c r="D305" s="12"/>
      <c r="E305" s="9" t="s">
        <v>217</v>
      </c>
      <c r="F305" s="15"/>
      <c r="G305" s="15">
        <v>0</v>
      </c>
      <c r="H305" s="12">
        <f t="shared" si="136"/>
        <v>0</v>
      </c>
      <c r="I305" s="8"/>
      <c r="J305" s="12">
        <v>169627</v>
      </c>
      <c r="K305" s="12"/>
      <c r="L305" s="12">
        <f t="shared" si="137"/>
        <v>543202</v>
      </c>
      <c r="M305" s="15">
        <v>29.31</v>
      </c>
      <c r="N305" s="12">
        <f t="shared" si="138"/>
        <v>18532.99215284886</v>
      </c>
      <c r="O305" s="17">
        <f t="shared" si="139"/>
        <v>2.5999211806546674</v>
      </c>
      <c r="P305" s="15">
        <v>2.31</v>
      </c>
      <c r="Q305" s="12">
        <f t="shared" si="140"/>
        <v>16466.3499</v>
      </c>
      <c r="R305" s="8"/>
      <c r="S305" s="12">
        <f t="shared" si="141"/>
        <v>2066.6422528488583</v>
      </c>
      <c r="T305" s="7"/>
      <c r="U305" s="10">
        <f t="shared" si="142"/>
        <v>0</v>
      </c>
      <c r="V305" s="10"/>
      <c r="W305" s="10"/>
      <c r="X305" s="10">
        <f t="shared" si="143"/>
        <v>20893017.99</v>
      </c>
    </row>
    <row r="306" spans="1:24" ht="25.5" hidden="1">
      <c r="A306" s="40">
        <v>336</v>
      </c>
      <c r="B306" s="7" t="s">
        <v>50</v>
      </c>
      <c r="C306" s="12">
        <v>5390836</v>
      </c>
      <c r="D306" s="12"/>
      <c r="E306" s="9" t="s">
        <v>217</v>
      </c>
      <c r="F306" s="15"/>
      <c r="G306" s="15">
        <v>-1.72</v>
      </c>
      <c r="H306" s="12">
        <f t="shared" si="136"/>
        <v>-92722.3792</v>
      </c>
      <c r="I306" s="8"/>
      <c r="J306" s="12">
        <v>2068282</v>
      </c>
      <c r="K306" s="12"/>
      <c r="L306" s="12">
        <f t="shared" si="137"/>
        <v>3415276.3792000003</v>
      </c>
      <c r="M306" s="15">
        <v>31.1</v>
      </c>
      <c r="N306" s="12">
        <f t="shared" si="138"/>
        <v>109815.96074598072</v>
      </c>
      <c r="O306" s="17">
        <f t="shared" si="139"/>
        <v>2.0370859129452414</v>
      </c>
      <c r="P306" s="15">
        <v>1.67</v>
      </c>
      <c r="Q306" s="12">
        <f t="shared" si="140"/>
        <v>90026.96119999999</v>
      </c>
      <c r="R306" s="8"/>
      <c r="S306" s="12">
        <f t="shared" si="141"/>
        <v>19788.999545980725</v>
      </c>
      <c r="T306" s="7"/>
      <c r="U306" s="10">
        <f t="shared" si="142"/>
        <v>0</v>
      </c>
      <c r="V306" s="10"/>
      <c r="W306" s="10"/>
      <c r="X306" s="10">
        <f t="shared" si="143"/>
        <v>167654999.6</v>
      </c>
    </row>
    <row r="307" spans="1:24" ht="25.5" hidden="1">
      <c r="A307" s="40"/>
      <c r="B307" s="9" t="s">
        <v>83</v>
      </c>
      <c r="C307" s="28">
        <f>SUM(C301:C306)</f>
        <v>103132232</v>
      </c>
      <c r="D307" s="12"/>
      <c r="E307" s="9"/>
      <c r="F307" s="15"/>
      <c r="G307" s="15">
        <f>(H307/C307)*100</f>
        <v>-2.2562051937361343</v>
      </c>
      <c r="H307" s="28">
        <f>SUM(H301:H306)</f>
        <v>-2326874.7748</v>
      </c>
      <c r="I307" s="8"/>
      <c r="J307" s="28">
        <f>SUM(J301:J306)</f>
        <v>41191930</v>
      </c>
      <c r="K307" s="12"/>
      <c r="L307" s="28">
        <f>SUM(L301:L306)</f>
        <v>64267176.7748</v>
      </c>
      <c r="M307" s="15">
        <f>X307/C307</f>
        <v>30.940620806209246</v>
      </c>
      <c r="N307" s="28">
        <f>SUM(N301:N306)</f>
        <v>2079282.1764972878</v>
      </c>
      <c r="O307" s="17">
        <f t="shared" si="139"/>
        <v>2.016132237395277</v>
      </c>
      <c r="P307" s="15">
        <f>(Q307/C307)*100</f>
        <v>1.6555642921603793</v>
      </c>
      <c r="Q307" s="28">
        <f>SUM(Q301:Q306)</f>
        <v>1707420.4067000002</v>
      </c>
      <c r="R307" s="8"/>
      <c r="S307" s="28">
        <f>SUM(S301:S306)</f>
        <v>371861.76979728776</v>
      </c>
      <c r="T307" s="7"/>
      <c r="U307" s="29">
        <f>SUM(U301:U306)</f>
        <v>0</v>
      </c>
      <c r="V307" s="10"/>
      <c r="W307" s="10"/>
      <c r="X307" s="29">
        <f>SUM(X301:X306)</f>
        <v>3190975283.209999</v>
      </c>
    </row>
    <row r="308" spans="1:24" ht="25.5" hidden="1">
      <c r="A308" s="40"/>
      <c r="B308" s="7"/>
      <c r="C308" s="28"/>
      <c r="D308" s="12"/>
      <c r="E308" s="9"/>
      <c r="F308" s="15"/>
      <c r="G308" s="15"/>
      <c r="H308" s="28"/>
      <c r="I308" s="8"/>
      <c r="J308" s="28"/>
      <c r="K308" s="12"/>
      <c r="L308" s="28"/>
      <c r="M308" s="15"/>
      <c r="N308" s="28"/>
      <c r="O308" s="17"/>
      <c r="P308" s="15"/>
      <c r="Q308" s="28"/>
      <c r="R308" s="8"/>
      <c r="S308" s="28"/>
      <c r="T308" s="7"/>
      <c r="U308" s="29"/>
      <c r="V308" s="10"/>
      <c r="W308" s="10"/>
      <c r="X308" s="29"/>
    </row>
    <row r="309" spans="1:24" ht="25.5" hidden="1">
      <c r="A309" s="40"/>
      <c r="B309" s="7" t="s">
        <v>84</v>
      </c>
      <c r="C309" s="12"/>
      <c r="D309" s="12"/>
      <c r="E309" s="9"/>
      <c r="F309" s="15"/>
      <c r="G309" s="15"/>
      <c r="H309" s="12"/>
      <c r="I309" s="8"/>
      <c r="J309" s="12"/>
      <c r="K309" s="12"/>
      <c r="L309" s="12"/>
      <c r="M309" s="15"/>
      <c r="N309" s="12"/>
      <c r="O309" s="17"/>
      <c r="P309" s="15"/>
      <c r="Q309" s="12"/>
      <c r="R309" s="8"/>
      <c r="S309" s="12"/>
      <c r="T309" s="7"/>
      <c r="U309" s="10"/>
      <c r="V309" s="10"/>
      <c r="W309" s="10"/>
      <c r="X309" s="10"/>
    </row>
    <row r="310" spans="1:24" ht="25.5" hidden="1">
      <c r="A310" s="40">
        <v>331</v>
      </c>
      <c r="B310" s="7" t="s">
        <v>14</v>
      </c>
      <c r="C310" s="12">
        <v>176221</v>
      </c>
      <c r="D310" s="12"/>
      <c r="E310" s="9" t="s">
        <v>217</v>
      </c>
      <c r="F310" s="15"/>
      <c r="G310" s="15">
        <v>-0.31</v>
      </c>
      <c r="H310" s="12">
        <f>(G310/100)*C310</f>
        <v>-546.2850999999999</v>
      </c>
      <c r="I310" s="8"/>
      <c r="J310" s="12">
        <v>128318</v>
      </c>
      <c r="K310" s="12"/>
      <c r="L310" s="12">
        <f>C310-H310-J310</f>
        <v>48449.28510000001</v>
      </c>
      <c r="M310" s="15">
        <v>9.72</v>
      </c>
      <c r="N310" s="12">
        <f>L310/M310</f>
        <v>4984.494351851852</v>
      </c>
      <c r="O310" s="17">
        <f>(N310/C310)*100</f>
        <v>2.8285473081255086</v>
      </c>
      <c r="P310" s="15">
        <v>2.1</v>
      </c>
      <c r="Q310" s="12">
        <f>(P310/100)*C310</f>
        <v>3700.641</v>
      </c>
      <c r="R310" s="8"/>
      <c r="S310" s="12">
        <f>N310-Q310</f>
        <v>1283.853351851852</v>
      </c>
      <c r="T310" s="7"/>
      <c r="U310" s="10">
        <f>C310*F310</f>
        <v>0</v>
      </c>
      <c r="V310" s="10"/>
      <c r="W310" s="10"/>
      <c r="X310" s="10">
        <f>C310*M310</f>
        <v>1712868.12</v>
      </c>
    </row>
    <row r="311" spans="1:24" ht="25.5" hidden="1">
      <c r="A311" s="40">
        <v>334</v>
      </c>
      <c r="B311" s="7" t="s">
        <v>17</v>
      </c>
      <c r="C311" s="12">
        <v>22177</v>
      </c>
      <c r="D311" s="12"/>
      <c r="E311" s="9" t="s">
        <v>217</v>
      </c>
      <c r="F311" s="15"/>
      <c r="G311" s="15">
        <v>-1.05</v>
      </c>
      <c r="H311" s="12">
        <f>(G311/100)*C311</f>
        <v>-232.85850000000002</v>
      </c>
      <c r="I311" s="8"/>
      <c r="J311" s="12">
        <v>7960</v>
      </c>
      <c r="K311" s="12"/>
      <c r="L311" s="12">
        <f>C311-H311-J311</f>
        <v>14449.858499999998</v>
      </c>
      <c r="M311" s="15">
        <v>9.59</v>
      </c>
      <c r="N311" s="12">
        <f>L311/M311</f>
        <v>1506.7631386861312</v>
      </c>
      <c r="O311" s="17">
        <f>(N311/C311)*100</f>
        <v>6.794260444091317</v>
      </c>
      <c r="P311" s="15">
        <v>5.76</v>
      </c>
      <c r="Q311" s="12">
        <f>(P311/100)*C311</f>
        <v>1277.3952</v>
      </c>
      <c r="R311" s="8"/>
      <c r="S311" s="12">
        <f>N311-Q311</f>
        <v>229.3679386861313</v>
      </c>
      <c r="T311" s="7"/>
      <c r="U311" s="10">
        <f>C311*F311</f>
        <v>0</v>
      </c>
      <c r="V311" s="10"/>
      <c r="W311" s="10"/>
      <c r="X311" s="10">
        <f>C311*M311</f>
        <v>212677.43</v>
      </c>
    </row>
    <row r="312" spans="1:24" ht="25.5" hidden="1">
      <c r="A312" s="40">
        <v>335</v>
      </c>
      <c r="B312" s="7" t="s">
        <v>18</v>
      </c>
      <c r="C312" s="12">
        <v>3274</v>
      </c>
      <c r="D312" s="12"/>
      <c r="E312" s="9" t="s">
        <v>217</v>
      </c>
      <c r="F312" s="15"/>
      <c r="G312" s="15">
        <v>0</v>
      </c>
      <c r="H312" s="12">
        <f>(G312/100)*C312</f>
        <v>0</v>
      </c>
      <c r="I312" s="8"/>
      <c r="J312" s="12">
        <v>2010</v>
      </c>
      <c r="K312" s="12"/>
      <c r="L312" s="12">
        <f>C312-H312-J312</f>
        <v>1264</v>
      </c>
      <c r="M312" s="15">
        <v>9.35</v>
      </c>
      <c r="N312" s="12">
        <f>L312/M312</f>
        <v>135.18716577540107</v>
      </c>
      <c r="O312" s="17">
        <f>(N312/C312)*100</f>
        <v>4.129113188008585</v>
      </c>
      <c r="P312" s="15">
        <v>3.37</v>
      </c>
      <c r="Q312" s="12">
        <f>(P312/100)*C312</f>
        <v>110.3338</v>
      </c>
      <c r="R312" s="8"/>
      <c r="S312" s="12">
        <f>N312-Q312</f>
        <v>24.853365775401073</v>
      </c>
      <c r="T312" s="7"/>
      <c r="U312" s="10">
        <f>C312*F312</f>
        <v>0</v>
      </c>
      <c r="V312" s="10"/>
      <c r="W312" s="10"/>
      <c r="X312" s="10">
        <f>C312*M312</f>
        <v>30611.899999999998</v>
      </c>
    </row>
    <row r="313" spans="1:24" ht="25.5" hidden="1">
      <c r="A313" s="40">
        <v>336</v>
      </c>
      <c r="B313" s="7" t="s">
        <v>50</v>
      </c>
      <c r="C313" s="12">
        <v>3547</v>
      </c>
      <c r="D313" s="12"/>
      <c r="E313" s="9" t="s">
        <v>217</v>
      </c>
      <c r="F313" s="15"/>
      <c r="G313" s="15">
        <v>-0.42</v>
      </c>
      <c r="H313" s="12">
        <f>(G313/100)*C313</f>
        <v>-14.8974</v>
      </c>
      <c r="I313" s="8"/>
      <c r="J313" s="12">
        <v>1680</v>
      </c>
      <c r="K313" s="12"/>
      <c r="L313" s="12">
        <f>C313-H313-J313</f>
        <v>1881.8973999999998</v>
      </c>
      <c r="M313" s="15">
        <v>9.85</v>
      </c>
      <c r="N313" s="12">
        <f>L313/M313</f>
        <v>191.0555736040609</v>
      </c>
      <c r="O313" s="17">
        <f>(N313/C313)*100</f>
        <v>5.386399030280826</v>
      </c>
      <c r="P313" s="15">
        <v>4.84</v>
      </c>
      <c r="Q313" s="12">
        <f>(P313/100)*C313</f>
        <v>171.6748</v>
      </c>
      <c r="R313" s="8"/>
      <c r="S313" s="12">
        <f>N313-Q313</f>
        <v>19.38077360406089</v>
      </c>
      <c r="T313" s="7"/>
      <c r="U313" s="10">
        <f>C313*F313</f>
        <v>0</v>
      </c>
      <c r="V313" s="10"/>
      <c r="W313" s="10"/>
      <c r="X313" s="10">
        <f>C313*M313</f>
        <v>34937.95</v>
      </c>
    </row>
    <row r="314" spans="1:24" ht="25.5" hidden="1">
      <c r="A314" s="40"/>
      <c r="B314" s="9" t="s">
        <v>85</v>
      </c>
      <c r="C314" s="28">
        <f>SUM(C310:C313)</f>
        <v>205219</v>
      </c>
      <c r="D314" s="12"/>
      <c r="E314" s="9"/>
      <c r="F314" s="15"/>
      <c r="G314" s="15">
        <f>(H314/C314)*100</f>
        <v>-0.38692372538605097</v>
      </c>
      <c r="H314" s="28">
        <f>SUM(H310:H313)</f>
        <v>-794.0409999999999</v>
      </c>
      <c r="I314" s="8"/>
      <c r="J314" s="28">
        <f>SUM(J310:J313)</f>
        <v>139968</v>
      </c>
      <c r="K314" s="12"/>
      <c r="L314" s="28">
        <f>SUM(L310:L313)</f>
        <v>66045.04100000001</v>
      </c>
      <c r="M314" s="15">
        <f>X314/C314</f>
        <v>9.702295596411638</v>
      </c>
      <c r="N314" s="28">
        <f>SUM(N310:N313)</f>
        <v>6817.500229917445</v>
      </c>
      <c r="O314" s="17">
        <f>(N314/C314)*100</f>
        <v>3.3220609348634604</v>
      </c>
      <c r="P314" s="15">
        <f>(Q314/C314)*100</f>
        <v>2.5631373313387167</v>
      </c>
      <c r="Q314" s="28">
        <f>SUM(Q310:Q313)</f>
        <v>5260.044800000001</v>
      </c>
      <c r="R314" s="8"/>
      <c r="S314" s="28">
        <f>SUM(S310:S313)</f>
        <v>1557.4554299174451</v>
      </c>
      <c r="T314" s="7"/>
      <c r="U314" s="29">
        <f>SUM(U310:U313)</f>
        <v>0</v>
      </c>
      <c r="V314" s="10"/>
      <c r="W314" s="10"/>
      <c r="X314" s="29">
        <f>SUM(X310:X313)</f>
        <v>1991095.4</v>
      </c>
    </row>
    <row r="315" spans="1:24" ht="25.5" hidden="1">
      <c r="A315" s="40"/>
      <c r="B315" s="7"/>
      <c r="C315" s="28"/>
      <c r="D315" s="12"/>
      <c r="E315" s="9"/>
      <c r="F315" s="15"/>
      <c r="G315" s="15"/>
      <c r="H315" s="28"/>
      <c r="I315" s="8"/>
      <c r="J315" s="28"/>
      <c r="K315" s="12"/>
      <c r="L315" s="28"/>
      <c r="M315" s="15"/>
      <c r="N315" s="28"/>
      <c r="O315" s="17"/>
      <c r="P315" s="15"/>
      <c r="Q315" s="28"/>
      <c r="R315" s="8"/>
      <c r="S315" s="28"/>
      <c r="T315" s="7"/>
      <c r="U315" s="29"/>
      <c r="V315" s="10"/>
      <c r="W315" s="10"/>
      <c r="X315" s="29"/>
    </row>
    <row r="316" spans="1:24" ht="25.5" hidden="1">
      <c r="A316" s="40"/>
      <c r="B316" s="7" t="s">
        <v>86</v>
      </c>
      <c r="C316" s="12"/>
      <c r="D316" s="12"/>
      <c r="E316" s="9"/>
      <c r="F316" s="15"/>
      <c r="G316" s="15"/>
      <c r="H316" s="12"/>
      <c r="I316" s="8"/>
      <c r="J316" s="12"/>
      <c r="K316" s="12"/>
      <c r="L316" s="12"/>
      <c r="M316" s="15"/>
      <c r="N316" s="12"/>
      <c r="O316" s="17"/>
      <c r="P316" s="15"/>
      <c r="Q316" s="12"/>
      <c r="R316" s="8"/>
      <c r="S316" s="12"/>
      <c r="T316" s="7"/>
      <c r="U316" s="10"/>
      <c r="V316" s="10"/>
      <c r="W316" s="10"/>
      <c r="X316" s="10"/>
    </row>
    <row r="317" spans="1:24" ht="25.5" hidden="1">
      <c r="A317" s="40">
        <v>331</v>
      </c>
      <c r="B317" s="7" t="s">
        <v>14</v>
      </c>
      <c r="C317" s="12">
        <v>37716</v>
      </c>
      <c r="D317" s="12"/>
      <c r="E317" s="9" t="s">
        <v>217</v>
      </c>
      <c r="F317" s="15"/>
      <c r="G317" s="15">
        <v>-0.05</v>
      </c>
      <c r="H317" s="12">
        <f>(G317/100)*C317</f>
        <v>-18.858</v>
      </c>
      <c r="I317" s="8"/>
      <c r="J317" s="12">
        <v>28566</v>
      </c>
      <c r="K317" s="12"/>
      <c r="L317" s="12">
        <f>C317-H317-J317</f>
        <v>9168.858</v>
      </c>
      <c r="M317" s="15">
        <v>3.98</v>
      </c>
      <c r="N317" s="12">
        <f>L317/M317</f>
        <v>2303.733165829146</v>
      </c>
      <c r="O317" s="17">
        <f aca="true" t="shared" si="144" ref="O317:O322">(N317/C317)*100</f>
        <v>6.108105753073353</v>
      </c>
      <c r="P317" s="15">
        <v>3.06</v>
      </c>
      <c r="Q317" s="12">
        <f>(P317/100)*C317</f>
        <v>1154.1096</v>
      </c>
      <c r="R317" s="8"/>
      <c r="S317" s="12">
        <f>N317-Q317</f>
        <v>1149.623565829146</v>
      </c>
      <c r="T317" s="7"/>
      <c r="U317" s="10">
        <f>C317*F317</f>
        <v>0</v>
      </c>
      <c r="V317" s="10"/>
      <c r="W317" s="10"/>
      <c r="X317" s="10">
        <f>C317*M317</f>
        <v>150109.68</v>
      </c>
    </row>
    <row r="318" spans="1:24" ht="25.5" hidden="1">
      <c r="A318" s="40">
        <v>332</v>
      </c>
      <c r="B318" s="7" t="s">
        <v>48</v>
      </c>
      <c r="C318" s="12">
        <v>96285</v>
      </c>
      <c r="D318" s="12"/>
      <c r="E318" s="9" t="s">
        <v>217</v>
      </c>
      <c r="F318" s="15"/>
      <c r="G318" s="15">
        <v>-0.07</v>
      </c>
      <c r="H318" s="12">
        <f>(G318/100)*C318</f>
        <v>-67.3995</v>
      </c>
      <c r="I318" s="8"/>
      <c r="J318" s="12">
        <v>76527</v>
      </c>
      <c r="K318" s="12"/>
      <c r="L318" s="12">
        <f>C318-H318-J318</f>
        <v>19825.3995</v>
      </c>
      <c r="M318" s="15">
        <v>3.97</v>
      </c>
      <c r="N318" s="12">
        <f>L318/M318</f>
        <v>4993.803400503778</v>
      </c>
      <c r="O318" s="17">
        <f t="shared" si="144"/>
        <v>5.186481176199593</v>
      </c>
      <c r="P318" s="15">
        <v>2.36</v>
      </c>
      <c r="Q318" s="12">
        <f>(P318/100)*C318</f>
        <v>2272.326</v>
      </c>
      <c r="R318" s="8"/>
      <c r="S318" s="12">
        <f>N318-Q318</f>
        <v>2721.477400503778</v>
      </c>
      <c r="T318" s="7"/>
      <c r="U318" s="10">
        <f>C318*F318</f>
        <v>0</v>
      </c>
      <c r="V318" s="10"/>
      <c r="W318" s="10"/>
      <c r="X318" s="10">
        <f>C318*M318</f>
        <v>382251.45</v>
      </c>
    </row>
    <row r="319" spans="1:24" ht="25.5" hidden="1">
      <c r="A319" s="40">
        <v>333</v>
      </c>
      <c r="B319" s="7" t="s">
        <v>49</v>
      </c>
      <c r="C319" s="12">
        <v>69439</v>
      </c>
      <c r="D319" s="12"/>
      <c r="E319" s="9" t="s">
        <v>217</v>
      </c>
      <c r="F319" s="15"/>
      <c r="G319" s="15">
        <v>-0.12</v>
      </c>
      <c r="H319" s="12">
        <f>(G319/100)*C319</f>
        <v>-83.32679999999999</v>
      </c>
      <c r="I319" s="8"/>
      <c r="J319" s="12">
        <v>52770</v>
      </c>
      <c r="K319" s="12"/>
      <c r="L319" s="12">
        <f>C319-H319-J319</f>
        <v>16752.326799999995</v>
      </c>
      <c r="M319" s="15">
        <v>3.97</v>
      </c>
      <c r="N319" s="12">
        <f>L319/M319</f>
        <v>4219.729672544079</v>
      </c>
      <c r="O319" s="17">
        <f t="shared" si="144"/>
        <v>6.076887156416537</v>
      </c>
      <c r="P319" s="15">
        <v>3.03</v>
      </c>
      <c r="Q319" s="12">
        <f>(P319/100)*C319</f>
        <v>2104.0017</v>
      </c>
      <c r="R319" s="8"/>
      <c r="S319" s="12">
        <f>N319-Q319</f>
        <v>2115.7279725440794</v>
      </c>
      <c r="T319" s="7"/>
      <c r="U319" s="10">
        <f>C319*F319</f>
        <v>0</v>
      </c>
      <c r="V319" s="10"/>
      <c r="W319" s="10"/>
      <c r="X319" s="10">
        <f>C319*M319</f>
        <v>275672.83</v>
      </c>
    </row>
    <row r="320" spans="1:24" ht="25.5" hidden="1">
      <c r="A320" s="40">
        <v>334</v>
      </c>
      <c r="B320" s="7" t="s">
        <v>17</v>
      </c>
      <c r="C320" s="12">
        <v>104526</v>
      </c>
      <c r="D320" s="12"/>
      <c r="E320" s="9" t="s">
        <v>217</v>
      </c>
      <c r="F320" s="15"/>
      <c r="G320" s="15">
        <v>-0.15</v>
      </c>
      <c r="H320" s="12">
        <f>(G320/100)*C320</f>
        <v>-156.78900000000002</v>
      </c>
      <c r="I320" s="8"/>
      <c r="J320" s="12">
        <v>76010</v>
      </c>
      <c r="K320" s="12"/>
      <c r="L320" s="12">
        <f>C320-H320-J320</f>
        <v>28672.789000000004</v>
      </c>
      <c r="M320" s="15">
        <v>3.93</v>
      </c>
      <c r="N320" s="12">
        <f>L320/M320</f>
        <v>7295.875063613233</v>
      </c>
      <c r="O320" s="17">
        <f t="shared" si="144"/>
        <v>6.97996198420798</v>
      </c>
      <c r="P320" s="15">
        <v>3.58</v>
      </c>
      <c r="Q320" s="12">
        <f>(P320/100)*C320</f>
        <v>3742.0308</v>
      </c>
      <c r="R320" s="8"/>
      <c r="S320" s="12">
        <f>N320-Q320</f>
        <v>3553.8442636132327</v>
      </c>
      <c r="T320" s="7"/>
      <c r="U320" s="10">
        <f>C320*F320</f>
        <v>0</v>
      </c>
      <c r="V320" s="10"/>
      <c r="W320" s="10"/>
      <c r="X320" s="10">
        <f>C320*M320</f>
        <v>410787.18</v>
      </c>
    </row>
    <row r="321" spans="1:24" ht="25.5" hidden="1">
      <c r="A321" s="40">
        <v>335</v>
      </c>
      <c r="B321" s="7" t="s">
        <v>18</v>
      </c>
      <c r="C321" s="12">
        <v>3440</v>
      </c>
      <c r="D321" s="12"/>
      <c r="E321" s="9" t="s">
        <v>217</v>
      </c>
      <c r="F321" s="15"/>
      <c r="G321" s="15">
        <v>0</v>
      </c>
      <c r="H321" s="12">
        <f>(G321/100)*C321</f>
        <v>0</v>
      </c>
      <c r="I321" s="8"/>
      <c r="J321" s="12">
        <v>2322</v>
      </c>
      <c r="K321" s="12"/>
      <c r="L321" s="12">
        <f>C321-H321-J321</f>
        <v>1118</v>
      </c>
      <c r="M321" s="15">
        <v>3.94</v>
      </c>
      <c r="N321" s="12">
        <f>L321/M321</f>
        <v>283.75634517766497</v>
      </c>
      <c r="O321" s="17">
        <f t="shared" si="144"/>
        <v>8.248730964467004</v>
      </c>
      <c r="P321" s="15">
        <v>4.17</v>
      </c>
      <c r="Q321" s="12">
        <f>(P321/100)*C321</f>
        <v>143.448</v>
      </c>
      <c r="R321" s="8"/>
      <c r="S321" s="12">
        <f>N321-Q321</f>
        <v>140.30834517766496</v>
      </c>
      <c r="T321" s="7"/>
      <c r="U321" s="10">
        <f>C321*F321</f>
        <v>0</v>
      </c>
      <c r="V321" s="10"/>
      <c r="W321" s="10"/>
      <c r="X321" s="10">
        <f>C321*M321</f>
        <v>13553.6</v>
      </c>
    </row>
    <row r="322" spans="1:24" ht="25.5" hidden="1">
      <c r="A322" s="40"/>
      <c r="B322" s="9" t="s">
        <v>87</v>
      </c>
      <c r="C322" s="28">
        <f>SUM(C317:C321)</f>
        <v>311406</v>
      </c>
      <c r="D322" s="12"/>
      <c r="E322" s="9"/>
      <c r="F322" s="15"/>
      <c r="G322" s="15">
        <f>(H322/C322)*100</f>
        <v>-0.10480636211248337</v>
      </c>
      <c r="H322" s="28">
        <f>SUM(H317:H321)</f>
        <v>-326.3733</v>
      </c>
      <c r="I322" s="8"/>
      <c r="J322" s="28">
        <f>SUM(J317:J321)</f>
        <v>236195</v>
      </c>
      <c r="K322" s="12"/>
      <c r="L322" s="28">
        <f>SUM(L317:L321)</f>
        <v>75537.3733</v>
      </c>
      <c r="M322" s="15">
        <f>X322/C322</f>
        <v>3.957453420936013</v>
      </c>
      <c r="N322" s="28">
        <f>SUM(N317:N321)</f>
        <v>19096.8976476679</v>
      </c>
      <c r="O322" s="17">
        <f t="shared" si="144"/>
        <v>6.132475818599482</v>
      </c>
      <c r="P322" s="15">
        <f>(Q322/C322)*100</f>
        <v>3.0236784455020134</v>
      </c>
      <c r="Q322" s="28">
        <f>SUM(Q317:Q321)</f>
        <v>9415.9161</v>
      </c>
      <c r="R322" s="8"/>
      <c r="S322" s="28">
        <f>SUM(S317:S321)</f>
        <v>9680.981547667901</v>
      </c>
      <c r="T322" s="7"/>
      <c r="U322" s="29">
        <f>SUM(U317:U321)</f>
        <v>0</v>
      </c>
      <c r="V322" s="10"/>
      <c r="W322" s="10"/>
      <c r="X322" s="29">
        <f>SUM(X317:X321)</f>
        <v>1232374.74</v>
      </c>
    </row>
    <row r="323" spans="1:24" ht="25.5" hidden="1">
      <c r="A323" s="40"/>
      <c r="B323" s="7"/>
      <c r="C323" s="28"/>
      <c r="D323" s="12"/>
      <c r="E323" s="9"/>
      <c r="F323" s="15"/>
      <c r="G323" s="15"/>
      <c r="H323" s="28"/>
      <c r="I323" s="8"/>
      <c r="J323" s="28"/>
      <c r="K323" s="12"/>
      <c r="L323" s="28"/>
      <c r="M323" s="15"/>
      <c r="N323" s="28"/>
      <c r="O323" s="17"/>
      <c r="P323" s="15"/>
      <c r="Q323" s="28"/>
      <c r="R323" s="8"/>
      <c r="S323" s="28"/>
      <c r="T323" s="7"/>
      <c r="U323" s="29"/>
      <c r="V323" s="10"/>
      <c r="W323" s="10"/>
      <c r="X323" s="29"/>
    </row>
    <row r="324" spans="1:24" ht="25.5" hidden="1">
      <c r="A324" s="40"/>
      <c r="B324" s="7" t="s">
        <v>88</v>
      </c>
      <c r="C324" s="12"/>
      <c r="D324" s="12"/>
      <c r="E324" s="9"/>
      <c r="F324" s="15"/>
      <c r="G324" s="15"/>
      <c r="H324" s="12"/>
      <c r="I324" s="8"/>
      <c r="J324" s="12"/>
      <c r="K324" s="12"/>
      <c r="L324" s="12"/>
      <c r="M324" s="15"/>
      <c r="N324" s="12"/>
      <c r="O324" s="17"/>
      <c r="P324" s="15"/>
      <c r="Q324" s="12"/>
      <c r="R324" s="8"/>
      <c r="S324" s="12"/>
      <c r="T324" s="7"/>
      <c r="U324" s="10"/>
      <c r="V324" s="10"/>
      <c r="W324" s="10"/>
      <c r="X324" s="10"/>
    </row>
    <row r="325" spans="1:24" ht="25.5" hidden="1">
      <c r="A325" s="40">
        <v>330.2</v>
      </c>
      <c r="B325" s="7" t="s">
        <v>13</v>
      </c>
      <c r="C325" s="12">
        <v>9247</v>
      </c>
      <c r="D325" s="12"/>
      <c r="E325" s="9" t="s">
        <v>217</v>
      </c>
      <c r="F325" s="15"/>
      <c r="G325" s="15">
        <v>0</v>
      </c>
      <c r="H325" s="12">
        <f aca="true" t="shared" si="145" ref="H325:H332">(G325/100)*C325</f>
        <v>0</v>
      </c>
      <c r="I325" s="8"/>
      <c r="J325" s="12">
        <v>7180</v>
      </c>
      <c r="K325" s="12"/>
      <c r="L325" s="12">
        <f aca="true" t="shared" si="146" ref="L325:L332">C325-H325-J325</f>
        <v>2067</v>
      </c>
      <c r="M325" s="15">
        <v>24</v>
      </c>
      <c r="N325" s="12">
        <f aca="true" t="shared" si="147" ref="N325:N332">L325/M325</f>
        <v>86.125</v>
      </c>
      <c r="O325" s="17">
        <f aca="true" t="shared" si="148" ref="O325:O333">(N325/C325)*100</f>
        <v>0.931383151292311</v>
      </c>
      <c r="P325" s="15">
        <v>1.13</v>
      </c>
      <c r="Q325" s="12">
        <f aca="true" t="shared" si="149" ref="Q325:Q332">(P325/100)*C325</f>
        <v>104.49109999999999</v>
      </c>
      <c r="R325" s="8"/>
      <c r="S325" s="12">
        <f aca="true" t="shared" si="150" ref="S325:S332">N325-Q325</f>
        <v>-18.36609999999999</v>
      </c>
      <c r="T325" s="7"/>
      <c r="U325" s="10">
        <f aca="true" t="shared" si="151" ref="U325:U332">C325*F325</f>
        <v>0</v>
      </c>
      <c r="V325" s="10"/>
      <c r="W325" s="10"/>
      <c r="X325" s="10">
        <f aca="true" t="shared" si="152" ref="X325:X332">C325*M325</f>
        <v>221928</v>
      </c>
    </row>
    <row r="326" spans="1:24" ht="25.5" hidden="1">
      <c r="A326" s="40">
        <v>330.3</v>
      </c>
      <c r="B326" s="7" t="s">
        <v>45</v>
      </c>
      <c r="C326" s="12">
        <v>110806</v>
      </c>
      <c r="D326" s="12"/>
      <c r="E326" s="9" t="s">
        <v>217</v>
      </c>
      <c r="F326" s="15"/>
      <c r="G326" s="15">
        <v>0</v>
      </c>
      <c r="H326" s="12">
        <f t="shared" si="145"/>
        <v>0</v>
      </c>
      <c r="I326" s="8"/>
      <c r="J326" s="12">
        <v>86051</v>
      </c>
      <c r="K326" s="12"/>
      <c r="L326" s="12">
        <f t="shared" si="146"/>
        <v>24755</v>
      </c>
      <c r="M326" s="15">
        <v>24</v>
      </c>
      <c r="N326" s="12">
        <f t="shared" si="147"/>
        <v>1031.4583333333333</v>
      </c>
      <c r="O326" s="17">
        <f t="shared" si="148"/>
        <v>0.930868665355065</v>
      </c>
      <c r="P326" s="15">
        <v>1.13</v>
      </c>
      <c r="Q326" s="12">
        <f t="shared" si="149"/>
        <v>1252.1078</v>
      </c>
      <c r="R326" s="8"/>
      <c r="S326" s="12">
        <f t="shared" si="150"/>
        <v>-220.64946666666674</v>
      </c>
      <c r="T326" s="7"/>
      <c r="U326" s="10">
        <f t="shared" si="151"/>
        <v>0</v>
      </c>
      <c r="V326" s="10"/>
      <c r="W326" s="10"/>
      <c r="X326" s="10">
        <f t="shared" si="152"/>
        <v>2659344</v>
      </c>
    </row>
    <row r="327" spans="1:24" ht="25.5" hidden="1">
      <c r="A327" s="40">
        <v>331</v>
      </c>
      <c r="B327" s="7" t="s">
        <v>14</v>
      </c>
      <c r="C327" s="12">
        <v>364589</v>
      </c>
      <c r="D327" s="12"/>
      <c r="E327" s="9" t="s">
        <v>217</v>
      </c>
      <c r="F327" s="15"/>
      <c r="G327" s="15">
        <v>-0.94</v>
      </c>
      <c r="H327" s="12">
        <f t="shared" si="145"/>
        <v>-3427.1365999999994</v>
      </c>
      <c r="I327" s="8"/>
      <c r="J327" s="12">
        <v>202660</v>
      </c>
      <c r="K327" s="12"/>
      <c r="L327" s="12">
        <f t="shared" si="146"/>
        <v>165356.13660000003</v>
      </c>
      <c r="M327" s="15">
        <v>23.35</v>
      </c>
      <c r="N327" s="12">
        <f t="shared" si="147"/>
        <v>7081.633259100643</v>
      </c>
      <c r="O327" s="17">
        <f t="shared" si="148"/>
        <v>1.9423606469478352</v>
      </c>
      <c r="P327" s="15">
        <v>2.02</v>
      </c>
      <c r="Q327" s="12">
        <f t="shared" si="149"/>
        <v>7364.6978</v>
      </c>
      <c r="R327" s="8"/>
      <c r="S327" s="12">
        <f t="shared" si="150"/>
        <v>-283.06454089935687</v>
      </c>
      <c r="T327" s="7"/>
      <c r="U327" s="10">
        <f t="shared" si="151"/>
        <v>0</v>
      </c>
      <c r="V327" s="10"/>
      <c r="W327" s="10"/>
      <c r="X327" s="10">
        <f t="shared" si="152"/>
        <v>8513153.15</v>
      </c>
    </row>
    <row r="328" spans="1:24" ht="25.5" hidden="1">
      <c r="A328" s="40">
        <v>332</v>
      </c>
      <c r="B328" s="7" t="s">
        <v>48</v>
      </c>
      <c r="C328" s="12">
        <v>7836313</v>
      </c>
      <c r="D328" s="12"/>
      <c r="E328" s="9" t="s">
        <v>217</v>
      </c>
      <c r="F328" s="15"/>
      <c r="G328" s="15">
        <v>-1.35</v>
      </c>
      <c r="H328" s="12">
        <f t="shared" si="145"/>
        <v>-105790.22550000002</v>
      </c>
      <c r="I328" s="8"/>
      <c r="J328" s="12">
        <v>3464107</v>
      </c>
      <c r="K328" s="12"/>
      <c r="L328" s="12">
        <f t="shared" si="146"/>
        <v>4477996.2255</v>
      </c>
      <c r="M328" s="15">
        <v>23.62</v>
      </c>
      <c r="N328" s="12">
        <f t="shared" si="147"/>
        <v>189584.93757408974</v>
      </c>
      <c r="O328" s="17">
        <f t="shared" si="148"/>
        <v>2.4193129801488245</v>
      </c>
      <c r="P328" s="15">
        <v>2.63</v>
      </c>
      <c r="Q328" s="12">
        <f t="shared" si="149"/>
        <v>206095.0319</v>
      </c>
      <c r="R328" s="8"/>
      <c r="S328" s="12">
        <f t="shared" si="150"/>
        <v>-16510.094325910264</v>
      </c>
      <c r="T328" s="7"/>
      <c r="U328" s="10">
        <f t="shared" si="151"/>
        <v>0</v>
      </c>
      <c r="V328" s="10"/>
      <c r="W328" s="10"/>
      <c r="X328" s="10">
        <f t="shared" si="152"/>
        <v>185093713.06</v>
      </c>
    </row>
    <row r="329" spans="1:24" ht="25.5" hidden="1">
      <c r="A329" s="40">
        <v>333</v>
      </c>
      <c r="B329" s="7" t="s">
        <v>49</v>
      </c>
      <c r="C329" s="12">
        <v>955146</v>
      </c>
      <c r="D329" s="12"/>
      <c r="E329" s="9" t="s">
        <v>217</v>
      </c>
      <c r="F329" s="15"/>
      <c r="G329" s="15">
        <v>-2.49</v>
      </c>
      <c r="H329" s="12">
        <f t="shared" si="145"/>
        <v>-23783.135400000003</v>
      </c>
      <c r="I329" s="8"/>
      <c r="J329" s="12">
        <v>345821</v>
      </c>
      <c r="K329" s="12"/>
      <c r="L329" s="12">
        <f t="shared" si="146"/>
        <v>633108.1354</v>
      </c>
      <c r="M329" s="15">
        <v>23.3</v>
      </c>
      <c r="N329" s="12">
        <f t="shared" si="147"/>
        <v>27172.022978540772</v>
      </c>
      <c r="O329" s="17">
        <f t="shared" si="148"/>
        <v>2.8448030959184014</v>
      </c>
      <c r="P329" s="15">
        <v>2.88</v>
      </c>
      <c r="Q329" s="12">
        <f t="shared" si="149"/>
        <v>27508.2048</v>
      </c>
      <c r="R329" s="8"/>
      <c r="S329" s="12">
        <f t="shared" si="150"/>
        <v>-336.18182145922765</v>
      </c>
      <c r="T329" s="7"/>
      <c r="U329" s="10">
        <f t="shared" si="151"/>
        <v>0</v>
      </c>
      <c r="V329" s="10"/>
      <c r="W329" s="10"/>
      <c r="X329" s="10">
        <f t="shared" si="152"/>
        <v>22254901.8</v>
      </c>
    </row>
    <row r="330" spans="1:24" ht="25.5" hidden="1">
      <c r="A330" s="40">
        <v>334</v>
      </c>
      <c r="B330" s="7" t="s">
        <v>17</v>
      </c>
      <c r="C330" s="12">
        <v>474736</v>
      </c>
      <c r="D330" s="12"/>
      <c r="E330" s="9" t="s">
        <v>217</v>
      </c>
      <c r="F330" s="15"/>
      <c r="G330" s="15">
        <v>-3.06</v>
      </c>
      <c r="H330" s="12">
        <f t="shared" si="145"/>
        <v>-14526.921600000001</v>
      </c>
      <c r="I330" s="8"/>
      <c r="J330" s="12">
        <v>208102</v>
      </c>
      <c r="K330" s="12"/>
      <c r="L330" s="12">
        <f t="shared" si="146"/>
        <v>281160.9216</v>
      </c>
      <c r="M330" s="15">
        <v>22.21</v>
      </c>
      <c r="N330" s="12">
        <f t="shared" si="147"/>
        <v>12659.20403421882</v>
      </c>
      <c r="O330" s="17">
        <f t="shared" si="148"/>
        <v>2.6665776419354796</v>
      </c>
      <c r="P330" s="15">
        <v>2.57</v>
      </c>
      <c r="Q330" s="12">
        <f t="shared" si="149"/>
        <v>12200.715199999999</v>
      </c>
      <c r="R330" s="8"/>
      <c r="S330" s="12">
        <f t="shared" si="150"/>
        <v>458.48883421882056</v>
      </c>
      <c r="T330" s="7"/>
      <c r="U330" s="10">
        <f t="shared" si="151"/>
        <v>0</v>
      </c>
      <c r="V330" s="10"/>
      <c r="W330" s="10"/>
      <c r="X330" s="10">
        <f t="shared" si="152"/>
        <v>10543886.56</v>
      </c>
    </row>
    <row r="331" spans="1:24" ht="25.5" hidden="1">
      <c r="A331" s="40">
        <v>335</v>
      </c>
      <c r="B331" s="7" t="s">
        <v>18</v>
      </c>
      <c r="C331" s="12">
        <v>9602</v>
      </c>
      <c r="D331" s="12"/>
      <c r="E331" s="9" t="s">
        <v>217</v>
      </c>
      <c r="F331" s="15"/>
      <c r="G331" s="15">
        <v>0</v>
      </c>
      <c r="H331" s="12">
        <f t="shared" si="145"/>
        <v>0</v>
      </c>
      <c r="I331" s="8"/>
      <c r="J331" s="12">
        <v>4249</v>
      </c>
      <c r="K331" s="12"/>
      <c r="L331" s="12">
        <f t="shared" si="146"/>
        <v>5353</v>
      </c>
      <c r="M331" s="15">
        <v>22.15</v>
      </c>
      <c r="N331" s="12">
        <f t="shared" si="147"/>
        <v>241.6704288939052</v>
      </c>
      <c r="O331" s="17">
        <f t="shared" si="148"/>
        <v>2.5168759518215498</v>
      </c>
      <c r="P331" s="15">
        <v>2.23</v>
      </c>
      <c r="Q331" s="12">
        <f t="shared" si="149"/>
        <v>214.12460000000002</v>
      </c>
      <c r="R331" s="8"/>
      <c r="S331" s="12">
        <f t="shared" si="150"/>
        <v>27.545828893905195</v>
      </c>
      <c r="T331" s="7"/>
      <c r="U331" s="10">
        <f t="shared" si="151"/>
        <v>0</v>
      </c>
      <c r="V331" s="10"/>
      <c r="W331" s="10"/>
      <c r="X331" s="10">
        <f t="shared" si="152"/>
        <v>212684.3</v>
      </c>
    </row>
    <row r="332" spans="1:24" ht="25.5" hidden="1">
      <c r="A332" s="40">
        <v>336</v>
      </c>
      <c r="B332" s="7" t="s">
        <v>50</v>
      </c>
      <c r="C332" s="12">
        <v>11922</v>
      </c>
      <c r="D332" s="12"/>
      <c r="E332" s="9" t="s">
        <v>217</v>
      </c>
      <c r="F332" s="15"/>
      <c r="G332" s="15">
        <v>-1.25</v>
      </c>
      <c r="H332" s="12">
        <f t="shared" si="145"/>
        <v>-149.025</v>
      </c>
      <c r="I332" s="8"/>
      <c r="J332" s="12">
        <v>6158</v>
      </c>
      <c r="K332" s="12"/>
      <c r="L332" s="12">
        <f t="shared" si="146"/>
        <v>5913.025</v>
      </c>
      <c r="M332" s="15">
        <v>23.38</v>
      </c>
      <c r="N332" s="12">
        <f t="shared" si="147"/>
        <v>252.90953806672368</v>
      </c>
      <c r="O332" s="17">
        <f t="shared" si="148"/>
        <v>2.12136837834863</v>
      </c>
      <c r="P332" s="15">
        <v>1.87</v>
      </c>
      <c r="Q332" s="12">
        <f t="shared" si="149"/>
        <v>222.94140000000002</v>
      </c>
      <c r="R332" s="8"/>
      <c r="S332" s="12">
        <f t="shared" si="150"/>
        <v>29.968138066723668</v>
      </c>
      <c r="T332" s="7"/>
      <c r="U332" s="10">
        <f t="shared" si="151"/>
        <v>0</v>
      </c>
      <c r="V332" s="10"/>
      <c r="W332" s="10"/>
      <c r="X332" s="10">
        <f t="shared" si="152"/>
        <v>278736.36</v>
      </c>
    </row>
    <row r="333" spans="1:24" ht="25.5" hidden="1">
      <c r="A333" s="40"/>
      <c r="B333" s="9" t="s">
        <v>89</v>
      </c>
      <c r="C333" s="28">
        <f>SUM(C325:C332)</f>
        <v>9772361</v>
      </c>
      <c r="D333" s="12"/>
      <c r="E333" s="9"/>
      <c r="F333" s="15"/>
      <c r="G333" s="15">
        <f>(H333/C333)*100</f>
        <v>-1.5111644371303927</v>
      </c>
      <c r="H333" s="28">
        <f>SUM(H325:H332)</f>
        <v>-147676.44410000002</v>
      </c>
      <c r="I333" s="8"/>
      <c r="J333" s="28">
        <f>SUM(J325:J332)</f>
        <v>4324328</v>
      </c>
      <c r="K333" s="12"/>
      <c r="L333" s="28">
        <f>SUM(L325:L332)</f>
        <v>5595709.4441</v>
      </c>
      <c r="M333" s="15">
        <f>X333/C333</f>
        <v>23.51308422089606</v>
      </c>
      <c r="N333" s="28">
        <f>SUM(N325:N332)</f>
        <v>238109.96114624394</v>
      </c>
      <c r="O333" s="17">
        <f t="shared" si="148"/>
        <v>2.43656534123375</v>
      </c>
      <c r="P333" s="15">
        <f>(Q333/C333)*100</f>
        <v>2.6090144909710156</v>
      </c>
      <c r="Q333" s="28">
        <f>SUM(Q325:Q332)</f>
        <v>254962.31460000004</v>
      </c>
      <c r="R333" s="8"/>
      <c r="S333" s="28">
        <f>SUM(S325:S332)</f>
        <v>-16852.353453756066</v>
      </c>
      <c r="T333" s="7"/>
      <c r="U333" s="29">
        <f>SUM(U325:U332)</f>
        <v>0</v>
      </c>
      <c r="V333" s="10"/>
      <c r="W333" s="10"/>
      <c r="X333" s="29">
        <f>SUM(X325:X332)</f>
        <v>229778347.23000005</v>
      </c>
    </row>
    <row r="334" spans="1:24" ht="25.5" hidden="1">
      <c r="A334" s="40"/>
      <c r="B334" s="7"/>
      <c r="C334" s="28"/>
      <c r="D334" s="12"/>
      <c r="E334" s="9"/>
      <c r="F334" s="15"/>
      <c r="G334" s="15"/>
      <c r="H334" s="28"/>
      <c r="I334" s="8"/>
      <c r="J334" s="28"/>
      <c r="K334" s="12"/>
      <c r="L334" s="28"/>
      <c r="M334" s="15"/>
      <c r="N334" s="28"/>
      <c r="O334" s="17"/>
      <c r="P334" s="15"/>
      <c r="Q334" s="28"/>
      <c r="R334" s="8"/>
      <c r="S334" s="28"/>
      <c r="T334" s="7"/>
      <c r="U334" s="29"/>
      <c r="V334" s="10"/>
      <c r="W334" s="10"/>
      <c r="X334" s="29"/>
    </row>
    <row r="335" spans="1:24" ht="25.5" hidden="1">
      <c r="A335" s="40"/>
      <c r="B335" s="7" t="s">
        <v>90</v>
      </c>
      <c r="C335" s="12"/>
      <c r="D335" s="12"/>
      <c r="E335" s="9"/>
      <c r="F335" s="15"/>
      <c r="G335" s="15"/>
      <c r="H335" s="12"/>
      <c r="I335" s="8"/>
      <c r="J335" s="12"/>
      <c r="K335" s="12"/>
      <c r="L335" s="12"/>
      <c r="M335" s="15"/>
      <c r="N335" s="12"/>
      <c r="O335" s="17"/>
      <c r="P335" s="15"/>
      <c r="Q335" s="12"/>
      <c r="R335" s="8"/>
      <c r="S335" s="12"/>
      <c r="T335" s="7"/>
      <c r="U335" s="10"/>
      <c r="V335" s="10"/>
      <c r="W335" s="10"/>
      <c r="X335" s="10"/>
    </row>
    <row r="336" spans="1:24" ht="25.5" hidden="1">
      <c r="A336" s="40">
        <v>330.2</v>
      </c>
      <c r="B336" s="7" t="s">
        <v>13</v>
      </c>
      <c r="C336" s="12">
        <v>3712</v>
      </c>
      <c r="D336" s="12"/>
      <c r="E336" s="9" t="s">
        <v>217</v>
      </c>
      <c r="F336" s="15"/>
      <c r="G336" s="15">
        <v>0</v>
      </c>
      <c r="H336" s="12">
        <f aca="true" t="shared" si="153" ref="H336:H343">(G336/100)*C336</f>
        <v>0</v>
      </c>
      <c r="I336" s="8"/>
      <c r="J336" s="12">
        <v>1300</v>
      </c>
      <c r="K336" s="12"/>
      <c r="L336" s="12">
        <f aca="true" t="shared" si="154" ref="L336:L343">C336-H336-J336</f>
        <v>2412</v>
      </c>
      <c r="M336" s="15">
        <v>31</v>
      </c>
      <c r="N336" s="12">
        <f aca="true" t="shared" si="155" ref="N336:N343">L336/M336</f>
        <v>77.80645161290323</v>
      </c>
      <c r="O336" s="17">
        <f aca="true" t="shared" si="156" ref="O336:O344">(N336/C336)*100</f>
        <v>2.0960789766407117</v>
      </c>
      <c r="P336" s="15">
        <v>1.66</v>
      </c>
      <c r="Q336" s="12">
        <f aca="true" t="shared" si="157" ref="Q336:Q343">(P336/100)*C336</f>
        <v>61.6192</v>
      </c>
      <c r="R336" s="8"/>
      <c r="S336" s="12">
        <f aca="true" t="shared" si="158" ref="S336:S343">N336-Q336</f>
        <v>16.187251612903232</v>
      </c>
      <c r="T336" s="7"/>
      <c r="U336" s="10">
        <f aca="true" t="shared" si="159" ref="U336:U343">C336*F336</f>
        <v>0</v>
      </c>
      <c r="V336" s="10"/>
      <c r="W336" s="10"/>
      <c r="X336" s="10">
        <f aca="true" t="shared" si="160" ref="X336:X343">C336*M336</f>
        <v>115072</v>
      </c>
    </row>
    <row r="337" spans="1:24" ht="25.5" hidden="1">
      <c r="A337" s="40">
        <v>330.4</v>
      </c>
      <c r="B337" s="7" t="s">
        <v>63</v>
      </c>
      <c r="C337" s="12">
        <v>3167</v>
      </c>
      <c r="D337" s="12"/>
      <c r="E337" s="9" t="s">
        <v>217</v>
      </c>
      <c r="F337" s="15"/>
      <c r="G337" s="15">
        <v>0</v>
      </c>
      <c r="H337" s="12">
        <f t="shared" si="153"/>
        <v>0</v>
      </c>
      <c r="I337" s="8"/>
      <c r="J337" s="12">
        <v>1451</v>
      </c>
      <c r="K337" s="12"/>
      <c r="L337" s="12">
        <f t="shared" si="154"/>
        <v>1716</v>
      </c>
      <c r="M337" s="15">
        <v>31</v>
      </c>
      <c r="N337" s="12">
        <f t="shared" si="155"/>
        <v>55.354838709677416</v>
      </c>
      <c r="O337" s="17">
        <f t="shared" si="156"/>
        <v>1.7478635525632276</v>
      </c>
      <c r="P337" s="15">
        <v>1.12</v>
      </c>
      <c r="Q337" s="12">
        <f t="shared" si="157"/>
        <v>35.470400000000005</v>
      </c>
      <c r="R337" s="8"/>
      <c r="S337" s="12">
        <f t="shared" si="158"/>
        <v>19.88443870967741</v>
      </c>
      <c r="T337" s="7"/>
      <c r="U337" s="10">
        <f t="shared" si="159"/>
        <v>0</v>
      </c>
      <c r="V337" s="10"/>
      <c r="W337" s="10"/>
      <c r="X337" s="10">
        <f t="shared" si="160"/>
        <v>98177</v>
      </c>
    </row>
    <row r="338" spans="1:24" ht="25.5" hidden="1">
      <c r="A338" s="40">
        <v>331</v>
      </c>
      <c r="B338" s="7" t="s">
        <v>14</v>
      </c>
      <c r="C338" s="12">
        <v>2821096</v>
      </c>
      <c r="D338" s="12"/>
      <c r="E338" s="9" t="s">
        <v>217</v>
      </c>
      <c r="F338" s="15"/>
      <c r="G338" s="15">
        <v>-1.24</v>
      </c>
      <c r="H338" s="12">
        <f t="shared" si="153"/>
        <v>-34981.5904</v>
      </c>
      <c r="I338" s="8"/>
      <c r="J338" s="12">
        <v>757314</v>
      </c>
      <c r="K338" s="12"/>
      <c r="L338" s="12">
        <f t="shared" si="154"/>
        <v>2098763.5904</v>
      </c>
      <c r="M338" s="15">
        <v>30.28</v>
      </c>
      <c r="N338" s="12">
        <f t="shared" si="155"/>
        <v>69311.87550858653</v>
      </c>
      <c r="O338" s="17">
        <f t="shared" si="156"/>
        <v>2.456913040484497</v>
      </c>
      <c r="P338" s="15">
        <v>1.92</v>
      </c>
      <c r="Q338" s="12">
        <f t="shared" si="157"/>
        <v>54165.04319999999</v>
      </c>
      <c r="R338" s="8"/>
      <c r="S338" s="12">
        <f t="shared" si="158"/>
        <v>15146.832308586534</v>
      </c>
      <c r="T338" s="7"/>
      <c r="U338" s="10">
        <f t="shared" si="159"/>
        <v>0</v>
      </c>
      <c r="V338" s="10"/>
      <c r="W338" s="10"/>
      <c r="X338" s="10">
        <f t="shared" si="160"/>
        <v>85422786.88000001</v>
      </c>
    </row>
    <row r="339" spans="1:24" ht="25.5" hidden="1">
      <c r="A339" s="40">
        <v>332</v>
      </c>
      <c r="B339" s="7" t="s">
        <v>48</v>
      </c>
      <c r="C339" s="12">
        <v>23734199</v>
      </c>
      <c r="D339" s="12"/>
      <c r="E339" s="9" t="s">
        <v>217</v>
      </c>
      <c r="F339" s="15"/>
      <c r="G339" s="15">
        <v>-1.8</v>
      </c>
      <c r="H339" s="12">
        <f t="shared" si="153"/>
        <v>-427215.58200000005</v>
      </c>
      <c r="I339" s="8"/>
      <c r="J339" s="12">
        <v>3439012</v>
      </c>
      <c r="K339" s="12"/>
      <c r="L339" s="12">
        <f t="shared" si="154"/>
        <v>20722402.582</v>
      </c>
      <c r="M339" s="15">
        <v>30.34</v>
      </c>
      <c r="N339" s="12">
        <f t="shared" si="155"/>
        <v>683006.0178642056</v>
      </c>
      <c r="O339" s="17">
        <f t="shared" si="156"/>
        <v>2.877729380562646</v>
      </c>
      <c r="P339" s="15">
        <v>1.56</v>
      </c>
      <c r="Q339" s="12">
        <f t="shared" si="157"/>
        <v>370253.50440000003</v>
      </c>
      <c r="R339" s="8"/>
      <c r="S339" s="12">
        <f t="shared" si="158"/>
        <v>312752.5134642056</v>
      </c>
      <c r="T339" s="7"/>
      <c r="U339" s="10">
        <f t="shared" si="159"/>
        <v>0</v>
      </c>
      <c r="V339" s="10"/>
      <c r="W339" s="10"/>
      <c r="X339" s="10">
        <f t="shared" si="160"/>
        <v>720095597.66</v>
      </c>
    </row>
    <row r="340" spans="1:24" ht="25.5" hidden="1">
      <c r="A340" s="40">
        <v>333</v>
      </c>
      <c r="B340" s="7" t="s">
        <v>49</v>
      </c>
      <c r="C340" s="12">
        <v>1740728</v>
      </c>
      <c r="D340" s="12"/>
      <c r="E340" s="9" t="s">
        <v>217</v>
      </c>
      <c r="F340" s="15"/>
      <c r="G340" s="15">
        <v>-3.3</v>
      </c>
      <c r="H340" s="12">
        <f t="shared" si="153"/>
        <v>-57444.024000000005</v>
      </c>
      <c r="I340" s="8"/>
      <c r="J340" s="12">
        <v>523643</v>
      </c>
      <c r="K340" s="12"/>
      <c r="L340" s="12">
        <f t="shared" si="154"/>
        <v>1274529.024</v>
      </c>
      <c r="M340" s="15">
        <v>29.93</v>
      </c>
      <c r="N340" s="12">
        <f t="shared" si="155"/>
        <v>42583.6626795857</v>
      </c>
      <c r="O340" s="17">
        <f t="shared" si="156"/>
        <v>2.446313420568044</v>
      </c>
      <c r="P340" s="15">
        <v>1.79</v>
      </c>
      <c r="Q340" s="12">
        <f t="shared" si="157"/>
        <v>31159.031199999998</v>
      </c>
      <c r="R340" s="8"/>
      <c r="S340" s="12">
        <f t="shared" si="158"/>
        <v>11424.631479585703</v>
      </c>
      <c r="T340" s="7"/>
      <c r="U340" s="10">
        <f t="shared" si="159"/>
        <v>0</v>
      </c>
      <c r="V340" s="10"/>
      <c r="W340" s="10"/>
      <c r="X340" s="10">
        <f t="shared" si="160"/>
        <v>52099989.04</v>
      </c>
    </row>
    <row r="341" spans="1:24" ht="25.5" hidden="1">
      <c r="A341" s="40">
        <v>334</v>
      </c>
      <c r="B341" s="7" t="s">
        <v>17</v>
      </c>
      <c r="C341" s="12">
        <v>1553232</v>
      </c>
      <c r="D341" s="12"/>
      <c r="E341" s="9" t="s">
        <v>217</v>
      </c>
      <c r="F341" s="15"/>
      <c r="G341" s="15">
        <v>-4.02</v>
      </c>
      <c r="H341" s="12">
        <f t="shared" si="153"/>
        <v>-62439.92639999999</v>
      </c>
      <c r="I341" s="8"/>
      <c r="J341" s="12">
        <v>313218</v>
      </c>
      <c r="K341" s="12"/>
      <c r="L341" s="12">
        <f t="shared" si="154"/>
        <v>1302453.9264</v>
      </c>
      <c r="M341" s="15">
        <v>28.55</v>
      </c>
      <c r="N341" s="12">
        <f t="shared" si="155"/>
        <v>45620.102500875655</v>
      </c>
      <c r="O341" s="17">
        <f t="shared" si="156"/>
        <v>2.937108075347125</v>
      </c>
      <c r="P341" s="15">
        <v>2.4</v>
      </c>
      <c r="Q341" s="12">
        <f t="shared" si="157"/>
        <v>37277.568</v>
      </c>
      <c r="R341" s="8"/>
      <c r="S341" s="12">
        <f t="shared" si="158"/>
        <v>8342.534500875656</v>
      </c>
      <c r="T341" s="7"/>
      <c r="U341" s="10">
        <f t="shared" si="159"/>
        <v>0</v>
      </c>
      <c r="V341" s="10"/>
      <c r="W341" s="10"/>
      <c r="X341" s="10">
        <f t="shared" si="160"/>
        <v>44344773.6</v>
      </c>
    </row>
    <row r="342" spans="1:24" ht="25.5" hidden="1">
      <c r="A342" s="40">
        <v>335</v>
      </c>
      <c r="B342" s="7" t="s">
        <v>18</v>
      </c>
      <c r="C342" s="12">
        <v>21679</v>
      </c>
      <c r="D342" s="12"/>
      <c r="E342" s="9" t="s">
        <v>217</v>
      </c>
      <c r="F342" s="15"/>
      <c r="G342" s="15">
        <v>0</v>
      </c>
      <c r="H342" s="12">
        <f t="shared" si="153"/>
        <v>0</v>
      </c>
      <c r="I342" s="8"/>
      <c r="J342" s="12">
        <v>2021</v>
      </c>
      <c r="K342" s="12"/>
      <c r="L342" s="12">
        <f t="shared" si="154"/>
        <v>19658</v>
      </c>
      <c r="M342" s="15">
        <v>26.87</v>
      </c>
      <c r="N342" s="12">
        <f t="shared" si="155"/>
        <v>731.5965761071827</v>
      </c>
      <c r="O342" s="17">
        <f t="shared" si="156"/>
        <v>3.3746786111314298</v>
      </c>
      <c r="P342" s="15">
        <v>3.29</v>
      </c>
      <c r="Q342" s="12">
        <f t="shared" si="157"/>
        <v>713.2391</v>
      </c>
      <c r="R342" s="8"/>
      <c r="S342" s="12">
        <f t="shared" si="158"/>
        <v>18.35747610718272</v>
      </c>
      <c r="T342" s="7"/>
      <c r="U342" s="10">
        <f t="shared" si="159"/>
        <v>0</v>
      </c>
      <c r="V342" s="10"/>
      <c r="W342" s="10"/>
      <c r="X342" s="10">
        <f t="shared" si="160"/>
        <v>582514.73</v>
      </c>
    </row>
    <row r="343" spans="1:24" ht="25.5" hidden="1">
      <c r="A343" s="40">
        <v>336</v>
      </c>
      <c r="B343" s="7" t="s">
        <v>50</v>
      </c>
      <c r="C343" s="12">
        <v>195446</v>
      </c>
      <c r="D343" s="12"/>
      <c r="E343" s="9" t="s">
        <v>217</v>
      </c>
      <c r="F343" s="15"/>
      <c r="G343" s="15">
        <v>-1.66</v>
      </c>
      <c r="H343" s="12">
        <f t="shared" si="153"/>
        <v>-3244.4036</v>
      </c>
      <c r="I343" s="8"/>
      <c r="J343" s="12">
        <v>60590</v>
      </c>
      <c r="K343" s="12"/>
      <c r="L343" s="12">
        <f t="shared" si="154"/>
        <v>138100.4036</v>
      </c>
      <c r="M343" s="15">
        <v>30.19</v>
      </c>
      <c r="N343" s="12">
        <f t="shared" si="155"/>
        <v>4574.3757403113605</v>
      </c>
      <c r="O343" s="17">
        <f t="shared" si="156"/>
        <v>2.34048061373032</v>
      </c>
      <c r="P343" s="15">
        <v>1.82</v>
      </c>
      <c r="Q343" s="12">
        <f t="shared" si="157"/>
        <v>3557.1172</v>
      </c>
      <c r="R343" s="8"/>
      <c r="S343" s="12">
        <f t="shared" si="158"/>
        <v>1017.2585403113603</v>
      </c>
      <c r="T343" s="7"/>
      <c r="U343" s="10">
        <f t="shared" si="159"/>
        <v>0</v>
      </c>
      <c r="V343" s="10"/>
      <c r="W343" s="10"/>
      <c r="X343" s="10">
        <f t="shared" si="160"/>
        <v>5900514.74</v>
      </c>
    </row>
    <row r="344" spans="1:24" ht="25.5" hidden="1">
      <c r="A344" s="40"/>
      <c r="B344" s="9" t="s">
        <v>91</v>
      </c>
      <c r="C344" s="28">
        <f>SUM(C336:C343)</f>
        <v>30073259</v>
      </c>
      <c r="D344" s="12"/>
      <c r="E344" s="9"/>
      <c r="F344" s="15"/>
      <c r="G344" s="15">
        <f>(H344/C344)*100</f>
        <v>-1.9463322096218438</v>
      </c>
      <c r="H344" s="28">
        <f>SUM(H336:H343)</f>
        <v>-585325.5264</v>
      </c>
      <c r="I344" s="8"/>
      <c r="J344" s="28">
        <f>SUM(J336:J343)</f>
        <v>5098549</v>
      </c>
      <c r="K344" s="12"/>
      <c r="L344" s="28">
        <f>SUM(L336:L343)</f>
        <v>25560035.526399996</v>
      </c>
      <c r="M344" s="15">
        <f>X344/C344</f>
        <v>30.21486383135263</v>
      </c>
      <c r="N344" s="28">
        <f>SUM(N336:N343)</f>
        <v>845960.7921599946</v>
      </c>
      <c r="O344" s="17">
        <f t="shared" si="156"/>
        <v>2.813000054832749</v>
      </c>
      <c r="P344" s="15">
        <f>(Q344/C344)*100</f>
        <v>1.6533711650606273</v>
      </c>
      <c r="Q344" s="28">
        <f>SUM(Q336:Q343)</f>
        <v>497222.5926999999</v>
      </c>
      <c r="R344" s="8"/>
      <c r="S344" s="28">
        <f>SUM(S336:S343)</f>
        <v>348738.1994599947</v>
      </c>
      <c r="T344" s="7"/>
      <c r="U344" s="29">
        <f>SUM(U336:U343)</f>
        <v>0</v>
      </c>
      <c r="V344" s="10"/>
      <c r="W344" s="10"/>
      <c r="X344" s="29">
        <f>SUM(X336:X343)</f>
        <v>908659425.65</v>
      </c>
    </row>
    <row r="345" spans="1:24" ht="25.5" hidden="1">
      <c r="A345" s="40"/>
      <c r="B345" s="7"/>
      <c r="C345" s="28"/>
      <c r="D345" s="12"/>
      <c r="E345" s="9"/>
      <c r="F345" s="15"/>
      <c r="G345" s="15"/>
      <c r="H345" s="28"/>
      <c r="I345" s="8"/>
      <c r="J345" s="28"/>
      <c r="K345" s="12"/>
      <c r="L345" s="28"/>
      <c r="M345" s="15"/>
      <c r="N345" s="28"/>
      <c r="O345" s="17"/>
      <c r="P345" s="15"/>
      <c r="Q345" s="28"/>
      <c r="R345" s="8"/>
      <c r="S345" s="28"/>
      <c r="T345" s="7"/>
      <c r="U345" s="29"/>
      <c r="V345" s="10"/>
      <c r="W345" s="10"/>
      <c r="X345" s="29"/>
    </row>
    <row r="346" spans="1:24" ht="25.5" hidden="1">
      <c r="A346" s="40"/>
      <c r="B346" s="7" t="s">
        <v>92</v>
      </c>
      <c r="C346" s="12"/>
      <c r="D346" s="12"/>
      <c r="E346" s="9"/>
      <c r="F346" s="15"/>
      <c r="G346" s="15"/>
      <c r="H346" s="12"/>
      <c r="I346" s="8"/>
      <c r="J346" s="12"/>
      <c r="K346" s="12"/>
      <c r="L346" s="12"/>
      <c r="M346" s="15"/>
      <c r="N346" s="12"/>
      <c r="O346" s="17"/>
      <c r="P346" s="15"/>
      <c r="Q346" s="12"/>
      <c r="R346" s="8"/>
      <c r="S346" s="12"/>
      <c r="T346" s="7"/>
      <c r="U346" s="10"/>
      <c r="V346" s="10"/>
      <c r="W346" s="10"/>
      <c r="X346" s="10"/>
    </row>
    <row r="347" spans="1:24" ht="25.5" hidden="1">
      <c r="A347" s="40">
        <v>331</v>
      </c>
      <c r="B347" s="7" t="s">
        <v>14</v>
      </c>
      <c r="C347" s="12">
        <v>294174</v>
      </c>
      <c r="D347" s="12"/>
      <c r="E347" s="9" t="s">
        <v>217</v>
      </c>
      <c r="F347" s="15"/>
      <c r="G347" s="15">
        <v>-0.4</v>
      </c>
      <c r="H347" s="12">
        <f aca="true" t="shared" si="161" ref="H347:H352">(G347/100)*C347</f>
        <v>-1176.696</v>
      </c>
      <c r="I347" s="8"/>
      <c r="J347" s="12">
        <v>166484</v>
      </c>
      <c r="K347" s="12"/>
      <c r="L347" s="12">
        <f aca="true" t="shared" si="162" ref="L347:L352">C347-H347-J347</f>
        <v>128866.696</v>
      </c>
      <c r="M347" s="15">
        <v>11.88</v>
      </c>
      <c r="N347" s="12">
        <f aca="true" t="shared" si="163" ref="N347:N352">L347/M347</f>
        <v>10847.364983164982</v>
      </c>
      <c r="O347" s="17">
        <f aca="true" t="shared" si="164" ref="O347:O353">(N347/C347)*100</f>
        <v>3.687397588898061</v>
      </c>
      <c r="P347" s="15">
        <v>3.72</v>
      </c>
      <c r="Q347" s="12">
        <f aca="true" t="shared" si="165" ref="Q347:Q352">(P347/100)*C347</f>
        <v>10943.2728</v>
      </c>
      <c r="R347" s="8"/>
      <c r="S347" s="12">
        <f aca="true" t="shared" si="166" ref="S347:S352">N347-Q347</f>
        <v>-95.90781683501882</v>
      </c>
      <c r="T347" s="7"/>
      <c r="U347" s="10">
        <f aca="true" t="shared" si="167" ref="U347:U352">C347*F347</f>
        <v>0</v>
      </c>
      <c r="V347" s="10"/>
      <c r="W347" s="10"/>
      <c r="X347" s="10">
        <f aca="true" t="shared" si="168" ref="X347:X352">C347*M347</f>
        <v>3494787.12</v>
      </c>
    </row>
    <row r="348" spans="1:24" ht="25.5" hidden="1">
      <c r="A348" s="40">
        <v>332</v>
      </c>
      <c r="B348" s="7" t="s">
        <v>48</v>
      </c>
      <c r="C348" s="12">
        <v>4073015</v>
      </c>
      <c r="D348" s="12"/>
      <c r="E348" s="9" t="s">
        <v>217</v>
      </c>
      <c r="F348" s="15"/>
      <c r="G348" s="15">
        <v>-0.58</v>
      </c>
      <c r="H348" s="12">
        <f t="shared" si="161"/>
        <v>-23623.486999999997</v>
      </c>
      <c r="I348" s="8"/>
      <c r="J348" s="12">
        <v>2090376</v>
      </c>
      <c r="K348" s="12"/>
      <c r="L348" s="12">
        <f t="shared" si="162"/>
        <v>2006262.4870000002</v>
      </c>
      <c r="M348" s="15">
        <v>11.82</v>
      </c>
      <c r="N348" s="12">
        <f t="shared" si="163"/>
        <v>169734.5589678511</v>
      </c>
      <c r="O348" s="17">
        <f t="shared" si="164"/>
        <v>4.167295209270064</v>
      </c>
      <c r="P348" s="15">
        <v>3.65</v>
      </c>
      <c r="Q348" s="12">
        <f t="shared" si="165"/>
        <v>148665.0475</v>
      </c>
      <c r="R348" s="8"/>
      <c r="S348" s="12">
        <f t="shared" si="166"/>
        <v>21069.511467851116</v>
      </c>
      <c r="T348" s="7"/>
      <c r="U348" s="10">
        <f t="shared" si="167"/>
        <v>0</v>
      </c>
      <c r="V348" s="10"/>
      <c r="W348" s="10"/>
      <c r="X348" s="10">
        <f t="shared" si="168"/>
        <v>48143037.300000004</v>
      </c>
    </row>
    <row r="349" spans="1:24" ht="25.5" hidden="1">
      <c r="A349" s="40">
        <v>333</v>
      </c>
      <c r="B349" s="7" t="s">
        <v>49</v>
      </c>
      <c r="C349" s="12">
        <v>1922715</v>
      </c>
      <c r="D349" s="12"/>
      <c r="E349" s="9" t="s">
        <v>217</v>
      </c>
      <c r="F349" s="15"/>
      <c r="G349" s="15">
        <v>-1.08</v>
      </c>
      <c r="H349" s="12">
        <f t="shared" si="161"/>
        <v>-20765.322</v>
      </c>
      <c r="I349" s="8"/>
      <c r="J349" s="12">
        <v>812767</v>
      </c>
      <c r="K349" s="12"/>
      <c r="L349" s="12">
        <f t="shared" si="162"/>
        <v>1130713.322</v>
      </c>
      <c r="M349" s="15">
        <v>11.76</v>
      </c>
      <c r="N349" s="12">
        <f t="shared" si="163"/>
        <v>96149.09200680272</v>
      </c>
      <c r="O349" s="17">
        <f t="shared" si="164"/>
        <v>5.000693914948535</v>
      </c>
      <c r="P349" s="15">
        <v>4.71</v>
      </c>
      <c r="Q349" s="12">
        <f t="shared" si="165"/>
        <v>90559.8765</v>
      </c>
      <c r="R349" s="8"/>
      <c r="S349" s="12">
        <f t="shared" si="166"/>
        <v>5589.2155068027205</v>
      </c>
      <c r="T349" s="7"/>
      <c r="U349" s="10">
        <f t="shared" si="167"/>
        <v>0</v>
      </c>
      <c r="V349" s="10"/>
      <c r="W349" s="10"/>
      <c r="X349" s="10">
        <f t="shared" si="168"/>
        <v>22611128.4</v>
      </c>
    </row>
    <row r="350" spans="1:24" ht="25.5" hidden="1">
      <c r="A350" s="40">
        <v>334</v>
      </c>
      <c r="B350" s="7" t="s">
        <v>17</v>
      </c>
      <c r="C350" s="12">
        <v>466435</v>
      </c>
      <c r="D350" s="12"/>
      <c r="E350" s="9" t="s">
        <v>217</v>
      </c>
      <c r="F350" s="15"/>
      <c r="G350" s="15">
        <v>-1.35</v>
      </c>
      <c r="H350" s="12">
        <f t="shared" si="161"/>
        <v>-6296.8725</v>
      </c>
      <c r="I350" s="8"/>
      <c r="J350" s="12">
        <v>204991</v>
      </c>
      <c r="K350" s="12"/>
      <c r="L350" s="12">
        <f t="shared" si="162"/>
        <v>267740.8725</v>
      </c>
      <c r="M350" s="15">
        <v>11.4</v>
      </c>
      <c r="N350" s="12">
        <f t="shared" si="163"/>
        <v>23486.04144736842</v>
      </c>
      <c r="O350" s="17">
        <f t="shared" si="164"/>
        <v>5.035222795752553</v>
      </c>
      <c r="P350" s="15">
        <v>4.61</v>
      </c>
      <c r="Q350" s="12">
        <f t="shared" si="165"/>
        <v>21502.6535</v>
      </c>
      <c r="R350" s="8"/>
      <c r="S350" s="12">
        <f t="shared" si="166"/>
        <v>1983.387947368421</v>
      </c>
      <c r="T350" s="7"/>
      <c r="U350" s="10">
        <f t="shared" si="167"/>
        <v>0</v>
      </c>
      <c r="V350" s="10"/>
      <c r="W350" s="10"/>
      <c r="X350" s="10">
        <f t="shared" si="168"/>
        <v>5317359</v>
      </c>
    </row>
    <row r="351" spans="1:24" ht="25.5" hidden="1">
      <c r="A351" s="40">
        <v>335</v>
      </c>
      <c r="B351" s="7" t="s">
        <v>18</v>
      </c>
      <c r="C351" s="12">
        <v>73267</v>
      </c>
      <c r="D351" s="12"/>
      <c r="E351" s="9" t="s">
        <v>217</v>
      </c>
      <c r="F351" s="15"/>
      <c r="G351" s="15">
        <v>0</v>
      </c>
      <c r="H351" s="12">
        <f t="shared" si="161"/>
        <v>0</v>
      </c>
      <c r="I351" s="8"/>
      <c r="J351" s="12">
        <v>34204</v>
      </c>
      <c r="K351" s="12"/>
      <c r="L351" s="12">
        <f t="shared" si="162"/>
        <v>39063</v>
      </c>
      <c r="M351" s="15">
        <v>11.37</v>
      </c>
      <c r="N351" s="12">
        <f t="shared" si="163"/>
        <v>3435.6200527704486</v>
      </c>
      <c r="O351" s="17">
        <f t="shared" si="164"/>
        <v>4.689178010250793</v>
      </c>
      <c r="P351" s="15">
        <v>4.48</v>
      </c>
      <c r="Q351" s="12">
        <f t="shared" si="165"/>
        <v>3282.3616000000006</v>
      </c>
      <c r="R351" s="8"/>
      <c r="S351" s="12">
        <f t="shared" si="166"/>
        <v>153.258452770448</v>
      </c>
      <c r="T351" s="7"/>
      <c r="U351" s="10">
        <f t="shared" si="167"/>
        <v>0</v>
      </c>
      <c r="V351" s="10"/>
      <c r="W351" s="10"/>
      <c r="X351" s="10">
        <f t="shared" si="168"/>
        <v>833045.7899999999</v>
      </c>
    </row>
    <row r="352" spans="1:24" ht="25.5" hidden="1">
      <c r="A352" s="40">
        <v>336</v>
      </c>
      <c r="B352" s="7" t="s">
        <v>50</v>
      </c>
      <c r="C352" s="12">
        <v>51115</v>
      </c>
      <c r="D352" s="12"/>
      <c r="E352" s="9" t="s">
        <v>217</v>
      </c>
      <c r="F352" s="15"/>
      <c r="G352" s="15">
        <v>-0.54</v>
      </c>
      <c r="H352" s="12">
        <f t="shared" si="161"/>
        <v>-276.021</v>
      </c>
      <c r="I352" s="8"/>
      <c r="J352" s="12">
        <v>32991</v>
      </c>
      <c r="K352" s="12"/>
      <c r="L352" s="12">
        <f t="shared" si="162"/>
        <v>18400.021</v>
      </c>
      <c r="M352" s="15">
        <v>11.73</v>
      </c>
      <c r="N352" s="12">
        <f t="shared" si="163"/>
        <v>1568.629241261722</v>
      </c>
      <c r="O352" s="17">
        <f t="shared" si="164"/>
        <v>3.068823713707761</v>
      </c>
      <c r="P352" s="15">
        <v>3.15</v>
      </c>
      <c r="Q352" s="12">
        <f t="shared" si="165"/>
        <v>1610.1225</v>
      </c>
      <c r="R352" s="8"/>
      <c r="S352" s="12">
        <f t="shared" si="166"/>
        <v>-41.49325873827797</v>
      </c>
      <c r="T352" s="7"/>
      <c r="U352" s="10">
        <f t="shared" si="167"/>
        <v>0</v>
      </c>
      <c r="V352" s="10"/>
      <c r="W352" s="10"/>
      <c r="X352" s="10">
        <f t="shared" si="168"/>
        <v>599578.9500000001</v>
      </c>
    </row>
    <row r="353" spans="1:24" ht="25.5" hidden="1">
      <c r="A353" s="40"/>
      <c r="B353" s="9" t="s">
        <v>93</v>
      </c>
      <c r="C353" s="28">
        <f>SUM(C347:C352)</f>
        <v>6880721</v>
      </c>
      <c r="D353" s="12"/>
      <c r="E353" s="9"/>
      <c r="F353" s="15"/>
      <c r="G353" s="15">
        <f>(H353/C353)*100</f>
        <v>-0.7577461504397577</v>
      </c>
      <c r="H353" s="28">
        <f>SUM(H347:H352)</f>
        <v>-52138.398499999996</v>
      </c>
      <c r="I353" s="8"/>
      <c r="J353" s="28">
        <f>SUM(J347:J352)</f>
        <v>3341813</v>
      </c>
      <c r="K353" s="12"/>
      <c r="L353" s="28">
        <f>SUM(L347:L352)</f>
        <v>3591046.3985</v>
      </c>
      <c r="M353" s="15">
        <f>X353/C353</f>
        <v>11.771867593526899</v>
      </c>
      <c r="N353" s="28">
        <f>SUM(N347:N352)</f>
        <v>305221.30669921945</v>
      </c>
      <c r="O353" s="17">
        <f t="shared" si="164"/>
        <v>4.435891336085556</v>
      </c>
      <c r="P353" s="15">
        <f>(Q353/C353)*100</f>
        <v>4.019394688434541</v>
      </c>
      <c r="Q353" s="28">
        <f>SUM(Q347:Q352)</f>
        <v>276563.3344</v>
      </c>
      <c r="R353" s="8"/>
      <c r="S353" s="28">
        <f>SUM(S347:S352)</f>
        <v>28657.97229921941</v>
      </c>
      <c r="T353" s="7"/>
      <c r="U353" s="29">
        <f>SUM(U347:U352)</f>
        <v>0</v>
      </c>
      <c r="V353" s="10"/>
      <c r="W353" s="10"/>
      <c r="X353" s="29">
        <f>SUM(X347:X352)</f>
        <v>80998936.56</v>
      </c>
    </row>
    <row r="354" spans="1:24" ht="25.5" hidden="1">
      <c r="A354" s="40"/>
      <c r="B354" s="7"/>
      <c r="C354" s="28"/>
      <c r="D354" s="12"/>
      <c r="E354" s="9"/>
      <c r="F354" s="15"/>
      <c r="G354" s="15"/>
      <c r="H354" s="28"/>
      <c r="I354" s="8"/>
      <c r="J354" s="28"/>
      <c r="K354" s="12"/>
      <c r="L354" s="28"/>
      <c r="M354" s="15"/>
      <c r="N354" s="28"/>
      <c r="O354" s="17"/>
      <c r="P354" s="15"/>
      <c r="Q354" s="28"/>
      <c r="R354" s="8"/>
      <c r="S354" s="28"/>
      <c r="T354" s="7"/>
      <c r="U354" s="29"/>
      <c r="V354" s="10"/>
      <c r="W354" s="10"/>
      <c r="X354" s="29"/>
    </row>
    <row r="355" spans="1:24" ht="25.5" hidden="1">
      <c r="A355" s="40"/>
      <c r="B355" s="7" t="s">
        <v>94</v>
      </c>
      <c r="C355" s="12"/>
      <c r="D355" s="12"/>
      <c r="E355" s="9"/>
      <c r="F355" s="15"/>
      <c r="G355" s="15"/>
      <c r="H355" s="12"/>
      <c r="I355" s="8"/>
      <c r="J355" s="12"/>
      <c r="K355" s="12"/>
      <c r="L355" s="12"/>
      <c r="M355" s="15"/>
      <c r="N355" s="12"/>
      <c r="O355" s="17"/>
      <c r="P355" s="15"/>
      <c r="Q355" s="12"/>
      <c r="R355" s="8"/>
      <c r="S355" s="12"/>
      <c r="T355" s="7"/>
      <c r="U355" s="10"/>
      <c r="V355" s="10"/>
      <c r="W355" s="10"/>
      <c r="X355" s="10"/>
    </row>
    <row r="356" spans="1:24" ht="25.5" hidden="1">
      <c r="A356" s="40">
        <v>331</v>
      </c>
      <c r="B356" s="7" t="s">
        <v>14</v>
      </c>
      <c r="C356" s="12">
        <v>141402</v>
      </c>
      <c r="D356" s="12"/>
      <c r="E356" s="9" t="s">
        <v>217</v>
      </c>
      <c r="F356" s="15"/>
      <c r="G356" s="15">
        <v>-0.49</v>
      </c>
      <c r="H356" s="12">
        <f aca="true" t="shared" si="169" ref="H356:H361">(G356/100)*C356</f>
        <v>-692.8697999999999</v>
      </c>
      <c r="I356" s="8"/>
      <c r="J356" s="12">
        <v>79348</v>
      </c>
      <c r="K356" s="12"/>
      <c r="L356" s="12">
        <f aca="true" t="shared" si="170" ref="L356:L361">C356-H356-J356</f>
        <v>62746.869799999986</v>
      </c>
      <c r="M356" s="15">
        <v>13.71</v>
      </c>
      <c r="N356" s="12">
        <f aca="true" t="shared" si="171" ref="N356:N361">L356/M356</f>
        <v>4576.722815463164</v>
      </c>
      <c r="O356" s="17">
        <f aca="true" t="shared" si="172" ref="O356:O362">(N356/C356)*100</f>
        <v>3.2366747397230333</v>
      </c>
      <c r="P356" s="15">
        <v>3.34</v>
      </c>
      <c r="Q356" s="12">
        <f aca="true" t="shared" si="173" ref="Q356:Q361">(P356/100)*C356</f>
        <v>4722.8268</v>
      </c>
      <c r="R356" s="8"/>
      <c r="S356" s="12">
        <f aca="true" t="shared" si="174" ref="S356:S361">N356-Q356</f>
        <v>-146.10398453683592</v>
      </c>
      <c r="T356" s="7"/>
      <c r="U356" s="10">
        <f aca="true" t="shared" si="175" ref="U356:U361">C356*F356</f>
        <v>0</v>
      </c>
      <c r="V356" s="10"/>
      <c r="W356" s="10"/>
      <c r="X356" s="10">
        <f aca="true" t="shared" si="176" ref="X356:X361">C356*M356</f>
        <v>1938621.4200000002</v>
      </c>
    </row>
    <row r="357" spans="1:24" ht="25.5" hidden="1">
      <c r="A357" s="40">
        <v>332</v>
      </c>
      <c r="B357" s="7" t="s">
        <v>48</v>
      </c>
      <c r="C357" s="12">
        <v>971149</v>
      </c>
      <c r="D357" s="12"/>
      <c r="E357" s="9" t="s">
        <v>217</v>
      </c>
      <c r="F357" s="15"/>
      <c r="G357" s="15">
        <v>-0.71</v>
      </c>
      <c r="H357" s="12">
        <f t="shared" si="169"/>
        <v>-6895.157899999999</v>
      </c>
      <c r="I357" s="8"/>
      <c r="J357" s="12">
        <v>556908</v>
      </c>
      <c r="K357" s="12"/>
      <c r="L357" s="12">
        <f t="shared" si="170"/>
        <v>421136.1579</v>
      </c>
      <c r="M357" s="15">
        <v>13.75</v>
      </c>
      <c r="N357" s="12">
        <f t="shared" si="171"/>
        <v>30628.08421090909</v>
      </c>
      <c r="O357" s="17">
        <f t="shared" si="172"/>
        <v>3.1537986664156676</v>
      </c>
      <c r="P357" s="15">
        <v>3.24</v>
      </c>
      <c r="Q357" s="12">
        <f t="shared" si="173"/>
        <v>31465.227600000006</v>
      </c>
      <c r="R357" s="8"/>
      <c r="S357" s="12">
        <f t="shared" si="174"/>
        <v>-837.1433890909138</v>
      </c>
      <c r="T357" s="7"/>
      <c r="U357" s="10">
        <f t="shared" si="175"/>
        <v>0</v>
      </c>
      <c r="V357" s="10"/>
      <c r="W357" s="10"/>
      <c r="X357" s="10">
        <f t="shared" si="176"/>
        <v>13353298.75</v>
      </c>
    </row>
    <row r="358" spans="1:24" ht="25.5" hidden="1">
      <c r="A358" s="40">
        <v>333</v>
      </c>
      <c r="B358" s="7" t="s">
        <v>49</v>
      </c>
      <c r="C358" s="12">
        <v>426169</v>
      </c>
      <c r="D358" s="12"/>
      <c r="E358" s="9" t="s">
        <v>217</v>
      </c>
      <c r="F358" s="15"/>
      <c r="G358" s="15">
        <v>-1.32</v>
      </c>
      <c r="H358" s="12">
        <f t="shared" si="169"/>
        <v>-5625.4308</v>
      </c>
      <c r="I358" s="8"/>
      <c r="J358" s="12">
        <v>210680</v>
      </c>
      <c r="K358" s="12"/>
      <c r="L358" s="12">
        <f t="shared" si="170"/>
        <v>221114.43079999997</v>
      </c>
      <c r="M358" s="15">
        <v>13.66</v>
      </c>
      <c r="N358" s="12">
        <f t="shared" si="171"/>
        <v>16187.000790629574</v>
      </c>
      <c r="O358" s="17">
        <f t="shared" si="172"/>
        <v>3.7982586229006743</v>
      </c>
      <c r="P358" s="15">
        <v>3.78</v>
      </c>
      <c r="Q358" s="12">
        <f t="shared" si="173"/>
        <v>16109.1882</v>
      </c>
      <c r="R358" s="8"/>
      <c r="S358" s="12">
        <f t="shared" si="174"/>
        <v>77.8125906295736</v>
      </c>
      <c r="T358" s="7"/>
      <c r="U358" s="10">
        <f t="shared" si="175"/>
        <v>0</v>
      </c>
      <c r="V358" s="10"/>
      <c r="W358" s="10"/>
      <c r="X358" s="10">
        <f t="shared" si="176"/>
        <v>5821468.54</v>
      </c>
    </row>
    <row r="359" spans="1:24" ht="25.5" hidden="1">
      <c r="A359" s="40">
        <v>334</v>
      </c>
      <c r="B359" s="7" t="s">
        <v>17</v>
      </c>
      <c r="C359" s="12">
        <v>625750</v>
      </c>
      <c r="D359" s="12"/>
      <c r="E359" s="9" t="s">
        <v>217</v>
      </c>
      <c r="F359" s="15"/>
      <c r="G359" s="15">
        <v>-1.64</v>
      </c>
      <c r="H359" s="12">
        <f t="shared" si="169"/>
        <v>-10262.3</v>
      </c>
      <c r="I359" s="8"/>
      <c r="J359" s="12">
        <v>259289</v>
      </c>
      <c r="K359" s="12"/>
      <c r="L359" s="12">
        <f t="shared" si="170"/>
        <v>376723.30000000005</v>
      </c>
      <c r="M359" s="15">
        <v>13.27</v>
      </c>
      <c r="N359" s="12">
        <f t="shared" si="171"/>
        <v>28389.09570459684</v>
      </c>
      <c r="O359" s="17">
        <f t="shared" si="172"/>
        <v>4.536811139368252</v>
      </c>
      <c r="P359" s="15">
        <v>4.34</v>
      </c>
      <c r="Q359" s="12">
        <f t="shared" si="173"/>
        <v>27157.55</v>
      </c>
      <c r="R359" s="8"/>
      <c r="S359" s="12">
        <f t="shared" si="174"/>
        <v>1231.5457045968396</v>
      </c>
      <c r="T359" s="7"/>
      <c r="U359" s="10">
        <f t="shared" si="175"/>
        <v>0</v>
      </c>
      <c r="V359" s="10"/>
      <c r="W359" s="10"/>
      <c r="X359" s="10">
        <f t="shared" si="176"/>
        <v>8303702.5</v>
      </c>
    </row>
    <row r="360" spans="1:24" ht="25.5" hidden="1">
      <c r="A360" s="40">
        <v>335</v>
      </c>
      <c r="B360" s="7" t="s">
        <v>18</v>
      </c>
      <c r="C360" s="12">
        <v>7952</v>
      </c>
      <c r="D360" s="12"/>
      <c r="E360" s="9" t="s">
        <v>217</v>
      </c>
      <c r="F360" s="15"/>
      <c r="G360" s="15">
        <v>0</v>
      </c>
      <c r="H360" s="12">
        <f t="shared" si="169"/>
        <v>0</v>
      </c>
      <c r="I360" s="8"/>
      <c r="J360" s="12">
        <v>4248</v>
      </c>
      <c r="K360" s="12"/>
      <c r="L360" s="12">
        <f t="shared" si="170"/>
        <v>3704</v>
      </c>
      <c r="M360" s="15">
        <v>13.12</v>
      </c>
      <c r="N360" s="12">
        <f t="shared" si="171"/>
        <v>282.3170731707317</v>
      </c>
      <c r="O360" s="17">
        <f t="shared" si="172"/>
        <v>3.550265004662119</v>
      </c>
      <c r="P360" s="15">
        <v>3.53</v>
      </c>
      <c r="Q360" s="12">
        <f t="shared" si="173"/>
        <v>280.7056</v>
      </c>
      <c r="R360" s="8"/>
      <c r="S360" s="12">
        <f t="shared" si="174"/>
        <v>1.6114731707316992</v>
      </c>
      <c r="T360" s="7"/>
      <c r="U360" s="10">
        <f t="shared" si="175"/>
        <v>0</v>
      </c>
      <c r="V360" s="10"/>
      <c r="W360" s="10"/>
      <c r="X360" s="10">
        <f t="shared" si="176"/>
        <v>104330.23999999999</v>
      </c>
    </row>
    <row r="361" spans="1:24" ht="25.5" hidden="1">
      <c r="A361" s="40">
        <v>336</v>
      </c>
      <c r="B361" s="7" t="s">
        <v>50</v>
      </c>
      <c r="C361" s="12">
        <v>2720</v>
      </c>
      <c r="D361" s="12"/>
      <c r="E361" s="9" t="s">
        <v>217</v>
      </c>
      <c r="F361" s="15"/>
      <c r="G361" s="15">
        <v>-0.66</v>
      </c>
      <c r="H361" s="12">
        <f t="shared" si="169"/>
        <v>-17.951999999999998</v>
      </c>
      <c r="I361" s="8"/>
      <c r="J361" s="12">
        <v>1919</v>
      </c>
      <c r="K361" s="12"/>
      <c r="L361" s="12">
        <f t="shared" si="170"/>
        <v>818.9520000000002</v>
      </c>
      <c r="M361" s="15">
        <v>13.61</v>
      </c>
      <c r="N361" s="12">
        <f t="shared" si="171"/>
        <v>60.172814107274085</v>
      </c>
      <c r="O361" s="17">
        <f t="shared" si="172"/>
        <v>2.2122358127674295</v>
      </c>
      <c r="P361" s="15">
        <v>2.21</v>
      </c>
      <c r="Q361" s="12">
        <f t="shared" si="173"/>
        <v>60.111999999999995</v>
      </c>
      <c r="R361" s="8"/>
      <c r="S361" s="12">
        <f t="shared" si="174"/>
        <v>0.060814107274090645</v>
      </c>
      <c r="T361" s="7"/>
      <c r="U361" s="10">
        <f t="shared" si="175"/>
        <v>0</v>
      </c>
      <c r="V361" s="10"/>
      <c r="W361" s="10"/>
      <c r="X361" s="10">
        <f t="shared" si="176"/>
        <v>37019.2</v>
      </c>
    </row>
    <row r="362" spans="1:24" ht="25.5" hidden="1">
      <c r="A362" s="40"/>
      <c r="B362" s="9" t="s">
        <v>95</v>
      </c>
      <c r="C362" s="28">
        <f>SUM(C356:C361)</f>
        <v>2175142</v>
      </c>
      <c r="D362" s="12"/>
      <c r="E362" s="9"/>
      <c r="F362" s="15"/>
      <c r="G362" s="15">
        <f>(H362/C362)*100</f>
        <v>-1.0801000808223093</v>
      </c>
      <c r="H362" s="28">
        <f>SUM(H356:H361)</f>
        <v>-23493.710499999997</v>
      </c>
      <c r="I362" s="8"/>
      <c r="J362" s="28">
        <f>SUM(J356:J361)</f>
        <v>1112392</v>
      </c>
      <c r="K362" s="12"/>
      <c r="L362" s="28">
        <f>SUM(L356:L361)</f>
        <v>1086243.7105</v>
      </c>
      <c r="M362" s="15">
        <f>X362/C362</f>
        <v>13.58920045220036</v>
      </c>
      <c r="N362" s="28">
        <f>SUM(N356:N361)</f>
        <v>80123.39340887667</v>
      </c>
      <c r="O362" s="17">
        <f t="shared" si="172"/>
        <v>3.6835936876248385</v>
      </c>
      <c r="P362" s="15">
        <f>(Q362/C362)*100</f>
        <v>3.6685241791110657</v>
      </c>
      <c r="Q362" s="28">
        <f>SUM(Q356:Q361)</f>
        <v>79795.61020000001</v>
      </c>
      <c r="R362" s="8"/>
      <c r="S362" s="28">
        <f>SUM(S356:S361)</f>
        <v>327.7832088766693</v>
      </c>
      <c r="T362" s="7"/>
      <c r="U362" s="29">
        <f>SUM(U356:U361)</f>
        <v>0</v>
      </c>
      <c r="V362" s="10"/>
      <c r="W362" s="10"/>
      <c r="X362" s="29">
        <f>SUM(X356:X361)</f>
        <v>29558440.65</v>
      </c>
    </row>
    <row r="363" spans="1:24" ht="25.5" hidden="1">
      <c r="A363" s="40"/>
      <c r="B363" s="7"/>
      <c r="C363" s="28"/>
      <c r="D363" s="12"/>
      <c r="E363" s="9"/>
      <c r="F363" s="15"/>
      <c r="G363" s="15"/>
      <c r="H363" s="28"/>
      <c r="I363" s="8"/>
      <c r="J363" s="28"/>
      <c r="K363" s="12"/>
      <c r="L363" s="28"/>
      <c r="M363" s="15"/>
      <c r="N363" s="28"/>
      <c r="O363" s="17"/>
      <c r="P363" s="15"/>
      <c r="Q363" s="28"/>
      <c r="R363" s="8"/>
      <c r="S363" s="28"/>
      <c r="T363" s="7"/>
      <c r="U363" s="29"/>
      <c r="V363" s="10"/>
      <c r="W363" s="10"/>
      <c r="X363" s="29"/>
    </row>
    <row r="364" spans="1:24" ht="25.5" hidden="1">
      <c r="A364" s="40"/>
      <c r="B364" s="7" t="s">
        <v>96</v>
      </c>
      <c r="C364" s="12"/>
      <c r="D364" s="12"/>
      <c r="E364" s="9"/>
      <c r="F364" s="15"/>
      <c r="G364" s="15"/>
      <c r="H364" s="12"/>
      <c r="I364" s="8"/>
      <c r="J364" s="12"/>
      <c r="K364" s="12"/>
      <c r="L364" s="12"/>
      <c r="M364" s="15"/>
      <c r="N364" s="12"/>
      <c r="O364" s="17"/>
      <c r="P364" s="15"/>
      <c r="Q364" s="12"/>
      <c r="R364" s="8"/>
      <c r="S364" s="12"/>
      <c r="T364" s="7"/>
      <c r="U364" s="10"/>
      <c r="V364" s="10"/>
      <c r="W364" s="10"/>
      <c r="X364" s="10"/>
    </row>
    <row r="365" spans="1:24" ht="25.5" hidden="1">
      <c r="A365" s="40">
        <v>331</v>
      </c>
      <c r="B365" s="7" t="s">
        <v>14</v>
      </c>
      <c r="C365" s="12">
        <v>59731</v>
      </c>
      <c r="D365" s="12"/>
      <c r="E365" s="9" t="s">
        <v>217</v>
      </c>
      <c r="F365" s="15"/>
      <c r="G365" s="15">
        <v>-0.49</v>
      </c>
      <c r="H365" s="12">
        <f>(G365/100)*C365</f>
        <v>-292.6819</v>
      </c>
      <c r="I365" s="8"/>
      <c r="J365" s="12">
        <v>37292</v>
      </c>
      <c r="K365" s="12"/>
      <c r="L365" s="12">
        <f>C365-H365-J365</f>
        <v>22731.681900000003</v>
      </c>
      <c r="M365" s="15">
        <v>13.68</v>
      </c>
      <c r="N365" s="12">
        <f>L365/M365</f>
        <v>1661.672653508772</v>
      </c>
      <c r="O365" s="17">
        <f aca="true" t="shared" si="177" ref="O365:O370">(N365/C365)*100</f>
        <v>2.7819267273422046</v>
      </c>
      <c r="P365" s="15">
        <v>2.9</v>
      </c>
      <c r="Q365" s="12">
        <f>(P365/100)*C365</f>
        <v>1732.1989999999998</v>
      </c>
      <c r="R365" s="8"/>
      <c r="S365" s="12">
        <f>N365-Q365</f>
        <v>-70.52634649122774</v>
      </c>
      <c r="T365" s="7"/>
      <c r="U365" s="10">
        <f>C365*F365</f>
        <v>0</v>
      </c>
      <c r="V365" s="10"/>
      <c r="W365" s="10"/>
      <c r="X365" s="10">
        <f>C365*M365</f>
        <v>817120.08</v>
      </c>
    </row>
    <row r="366" spans="1:24" ht="25.5" hidden="1">
      <c r="A366" s="40">
        <v>332</v>
      </c>
      <c r="B366" s="7" t="s">
        <v>48</v>
      </c>
      <c r="C366" s="12">
        <v>423401</v>
      </c>
      <c r="D366" s="12"/>
      <c r="E366" s="9" t="s">
        <v>217</v>
      </c>
      <c r="F366" s="15"/>
      <c r="G366" s="15">
        <v>-0.71</v>
      </c>
      <c r="H366" s="12">
        <f>(G366/100)*C366</f>
        <v>-3006.1470999999997</v>
      </c>
      <c r="I366" s="8"/>
      <c r="J366" s="12">
        <v>264860</v>
      </c>
      <c r="K366" s="12"/>
      <c r="L366" s="12">
        <f>C366-H366-J366</f>
        <v>161547.1471</v>
      </c>
      <c r="M366" s="15">
        <v>13.72</v>
      </c>
      <c r="N366" s="12">
        <f>L366/M366</f>
        <v>11774.573403790087</v>
      </c>
      <c r="O366" s="17">
        <f t="shared" si="177"/>
        <v>2.7809507780543945</v>
      </c>
      <c r="P366" s="15">
        <v>3.12</v>
      </c>
      <c r="Q366" s="12">
        <f>(P366/100)*C366</f>
        <v>13210.111200000001</v>
      </c>
      <c r="R366" s="8"/>
      <c r="S366" s="12">
        <f>N366-Q366</f>
        <v>-1435.5377962099137</v>
      </c>
      <c r="T366" s="7"/>
      <c r="U366" s="10">
        <f>C366*F366</f>
        <v>0</v>
      </c>
      <c r="V366" s="10"/>
      <c r="W366" s="10"/>
      <c r="X366" s="10">
        <f>C366*M366</f>
        <v>5809061.720000001</v>
      </c>
    </row>
    <row r="367" spans="1:24" ht="25.5" hidden="1">
      <c r="A367" s="40">
        <v>333</v>
      </c>
      <c r="B367" s="7" t="s">
        <v>49</v>
      </c>
      <c r="C367" s="12">
        <v>263034</v>
      </c>
      <c r="D367" s="12"/>
      <c r="E367" s="9" t="s">
        <v>217</v>
      </c>
      <c r="F367" s="15"/>
      <c r="G367" s="15">
        <v>-1.32</v>
      </c>
      <c r="H367" s="12">
        <f>(G367/100)*C367</f>
        <v>-3472.0488</v>
      </c>
      <c r="I367" s="8"/>
      <c r="J367" s="12">
        <v>148241</v>
      </c>
      <c r="K367" s="12"/>
      <c r="L367" s="12">
        <f>C367-H367-J367</f>
        <v>118265.04879999999</v>
      </c>
      <c r="M367" s="15">
        <v>13.63</v>
      </c>
      <c r="N367" s="12">
        <f>L367/M367</f>
        <v>8676.81942773294</v>
      </c>
      <c r="O367" s="17">
        <f t="shared" si="177"/>
        <v>3.2987444314168286</v>
      </c>
      <c r="P367" s="15">
        <v>3.44</v>
      </c>
      <c r="Q367" s="12">
        <f>(P367/100)*C367</f>
        <v>9048.3696</v>
      </c>
      <c r="R367" s="8"/>
      <c r="S367" s="12">
        <f>N367-Q367</f>
        <v>-371.5501722670597</v>
      </c>
      <c r="T367" s="7"/>
      <c r="U367" s="10">
        <f>C367*F367</f>
        <v>0</v>
      </c>
      <c r="V367" s="10"/>
      <c r="W367" s="10"/>
      <c r="X367" s="10">
        <f>C367*M367</f>
        <v>3585153.4200000004</v>
      </c>
    </row>
    <row r="368" spans="1:24" ht="25.5" hidden="1">
      <c r="A368" s="40">
        <v>334</v>
      </c>
      <c r="B368" s="7" t="s">
        <v>17</v>
      </c>
      <c r="C368" s="12">
        <v>155893</v>
      </c>
      <c r="D368" s="12"/>
      <c r="E368" s="9" t="s">
        <v>217</v>
      </c>
      <c r="F368" s="15"/>
      <c r="G368" s="15">
        <v>-1.64</v>
      </c>
      <c r="H368" s="12">
        <f>(G368/100)*C368</f>
        <v>-2556.6451999999995</v>
      </c>
      <c r="I368" s="8"/>
      <c r="J368" s="12">
        <v>88791</v>
      </c>
      <c r="K368" s="12"/>
      <c r="L368" s="12">
        <f>C368-H368-J368</f>
        <v>69658.6452</v>
      </c>
      <c r="M368" s="15">
        <v>13.48</v>
      </c>
      <c r="N368" s="12">
        <f>L368/M368</f>
        <v>5167.555281899109</v>
      </c>
      <c r="O368" s="17">
        <f t="shared" si="177"/>
        <v>3.314809056146914</v>
      </c>
      <c r="P368" s="15">
        <v>3.38</v>
      </c>
      <c r="Q368" s="12">
        <f>(P368/100)*C368</f>
        <v>5269.1834</v>
      </c>
      <c r="R368" s="8"/>
      <c r="S368" s="12">
        <f>N368-Q368</f>
        <v>-101.62811810089079</v>
      </c>
      <c r="T368" s="7"/>
      <c r="U368" s="10">
        <f>C368*F368</f>
        <v>0</v>
      </c>
      <c r="V368" s="10"/>
      <c r="W368" s="10"/>
      <c r="X368" s="10">
        <f>C368*M368</f>
        <v>2101437.64</v>
      </c>
    </row>
    <row r="369" spans="1:24" ht="25.5" hidden="1">
      <c r="A369" s="40">
        <v>335</v>
      </c>
      <c r="B369" s="7" t="s">
        <v>18</v>
      </c>
      <c r="C369" s="12">
        <v>2086</v>
      </c>
      <c r="D369" s="12"/>
      <c r="E369" s="9" t="s">
        <v>217</v>
      </c>
      <c r="F369" s="15"/>
      <c r="G369" s="15">
        <v>0</v>
      </c>
      <c r="H369" s="12">
        <f>(G369/100)*C369</f>
        <v>0</v>
      </c>
      <c r="I369" s="8"/>
      <c r="J369" s="12">
        <v>1113</v>
      </c>
      <c r="K369" s="12"/>
      <c r="L369" s="12">
        <f>C369-H369-J369</f>
        <v>973</v>
      </c>
      <c r="M369" s="15">
        <v>13.12</v>
      </c>
      <c r="N369" s="12">
        <f>L369/M369</f>
        <v>74.16158536585367</v>
      </c>
      <c r="O369" s="17">
        <f t="shared" si="177"/>
        <v>3.5552054346046824</v>
      </c>
      <c r="P369" s="15">
        <v>3.68</v>
      </c>
      <c r="Q369" s="12">
        <f>(P369/100)*C369</f>
        <v>76.7648</v>
      </c>
      <c r="R369" s="8"/>
      <c r="S369" s="12">
        <f>N369-Q369</f>
        <v>-2.603214634146326</v>
      </c>
      <c r="T369" s="7"/>
      <c r="U369" s="10">
        <f>C369*F369</f>
        <v>0</v>
      </c>
      <c r="V369" s="10"/>
      <c r="W369" s="10"/>
      <c r="X369" s="10">
        <f>C369*M369</f>
        <v>27368.32</v>
      </c>
    </row>
    <row r="370" spans="1:24" ht="25.5" hidden="1">
      <c r="A370" s="40"/>
      <c r="B370" s="9" t="s">
        <v>97</v>
      </c>
      <c r="C370" s="28">
        <f>SUM(C365:C369)</f>
        <v>904145</v>
      </c>
      <c r="D370" s="12"/>
      <c r="E370" s="9"/>
      <c r="F370" s="15"/>
      <c r="G370" s="15">
        <f>(H370/C370)*100</f>
        <v>-1.031640168335831</v>
      </c>
      <c r="H370" s="28">
        <f>SUM(H365:H369)</f>
        <v>-9327.523</v>
      </c>
      <c r="I370" s="8"/>
      <c r="J370" s="28">
        <f>SUM(J365:J369)</f>
        <v>540297</v>
      </c>
      <c r="K370" s="12"/>
      <c r="L370" s="28">
        <f>SUM(L365:L369)</f>
        <v>373175.52300000004</v>
      </c>
      <c r="M370" s="15">
        <f>X370/C370</f>
        <v>13.648409469720013</v>
      </c>
      <c r="N370" s="28">
        <f>SUM(N365:N369)</f>
        <v>27354.782352296766</v>
      </c>
      <c r="O370" s="17">
        <f t="shared" si="177"/>
        <v>3.0254862165135865</v>
      </c>
      <c r="P370" s="15">
        <f>(Q370/C370)*100</f>
        <v>3.2446817711760834</v>
      </c>
      <c r="Q370" s="28">
        <f>SUM(Q365:Q369)</f>
        <v>29336.628</v>
      </c>
      <c r="R370" s="8"/>
      <c r="S370" s="28">
        <f>SUM(S365:S369)</f>
        <v>-1981.8456477032382</v>
      </c>
      <c r="T370" s="7"/>
      <c r="U370" s="29">
        <f>SUM(U365:U369)</f>
        <v>0</v>
      </c>
      <c r="V370" s="10"/>
      <c r="W370" s="10"/>
      <c r="X370" s="29">
        <f>SUM(X365:X369)</f>
        <v>12340141.180000002</v>
      </c>
    </row>
    <row r="371" spans="1:24" ht="25.5" hidden="1">
      <c r="A371" s="40"/>
      <c r="B371" s="7"/>
      <c r="C371" s="28"/>
      <c r="D371" s="12"/>
      <c r="E371" s="9"/>
      <c r="F371" s="15"/>
      <c r="G371" s="15"/>
      <c r="H371" s="28"/>
      <c r="I371" s="8"/>
      <c r="J371" s="28"/>
      <c r="K371" s="12"/>
      <c r="L371" s="28"/>
      <c r="M371" s="15"/>
      <c r="N371" s="28"/>
      <c r="O371" s="17"/>
      <c r="P371" s="15"/>
      <c r="Q371" s="28"/>
      <c r="R371" s="8"/>
      <c r="S371" s="28"/>
      <c r="T371" s="7"/>
      <c r="U371" s="29"/>
      <c r="V371" s="10"/>
      <c r="W371" s="10"/>
      <c r="X371" s="29"/>
    </row>
    <row r="372" spans="1:24" ht="25.5" hidden="1">
      <c r="A372" s="40"/>
      <c r="B372" s="7" t="s">
        <v>98</v>
      </c>
      <c r="C372" s="12"/>
      <c r="D372" s="12"/>
      <c r="E372" s="9"/>
      <c r="F372" s="15"/>
      <c r="G372" s="15"/>
      <c r="H372" s="12"/>
      <c r="I372" s="8"/>
      <c r="J372" s="12"/>
      <c r="K372" s="12"/>
      <c r="L372" s="12"/>
      <c r="M372" s="15"/>
      <c r="N372" s="12"/>
      <c r="O372" s="17"/>
      <c r="P372" s="15"/>
      <c r="Q372" s="12"/>
      <c r="R372" s="8"/>
      <c r="S372" s="12"/>
      <c r="T372" s="7"/>
      <c r="U372" s="10"/>
      <c r="V372" s="10"/>
      <c r="W372" s="10"/>
      <c r="X372" s="10"/>
    </row>
    <row r="373" spans="1:24" ht="25.5" hidden="1">
      <c r="A373" s="40">
        <v>331</v>
      </c>
      <c r="B373" s="7" t="s">
        <v>14</v>
      </c>
      <c r="C373" s="12">
        <v>168165</v>
      </c>
      <c r="D373" s="12"/>
      <c r="E373" s="9" t="s">
        <v>217</v>
      </c>
      <c r="F373" s="15"/>
      <c r="G373" s="15">
        <v>-0.72</v>
      </c>
      <c r="H373" s="12">
        <f>(G373/100)*C373</f>
        <v>-1210.788</v>
      </c>
      <c r="I373" s="8"/>
      <c r="J373" s="12">
        <v>95061</v>
      </c>
      <c r="K373" s="12"/>
      <c r="L373" s="12">
        <f>C373-H373-J373</f>
        <v>74314.788</v>
      </c>
      <c r="M373" s="15">
        <v>18.55</v>
      </c>
      <c r="N373" s="12">
        <f>L373/M373</f>
        <v>4006.188032345013</v>
      </c>
      <c r="O373" s="17">
        <f>(N373/C373)*100</f>
        <v>2.3822959785597555</v>
      </c>
      <c r="P373" s="15">
        <v>2.5</v>
      </c>
      <c r="Q373" s="12">
        <f>(P373/100)*C373</f>
        <v>4204.125</v>
      </c>
      <c r="R373" s="8"/>
      <c r="S373" s="12">
        <f>N373-Q373</f>
        <v>-197.9369676549868</v>
      </c>
      <c r="T373" s="7"/>
      <c r="U373" s="10">
        <f>C373*F373</f>
        <v>0</v>
      </c>
      <c r="V373" s="10"/>
      <c r="W373" s="10"/>
      <c r="X373" s="10">
        <f>C373*M373</f>
        <v>3119460.75</v>
      </c>
    </row>
    <row r="374" spans="1:24" ht="25.5" hidden="1">
      <c r="A374" s="40">
        <v>332</v>
      </c>
      <c r="B374" s="7" t="s">
        <v>48</v>
      </c>
      <c r="C374" s="12">
        <v>335349</v>
      </c>
      <c r="D374" s="12"/>
      <c r="E374" s="9" t="s">
        <v>217</v>
      </c>
      <c r="F374" s="15"/>
      <c r="G374" s="15">
        <v>-1.04</v>
      </c>
      <c r="H374" s="12">
        <f>(G374/100)*C374</f>
        <v>-3487.6295999999998</v>
      </c>
      <c r="I374" s="8"/>
      <c r="J374" s="12">
        <v>207480</v>
      </c>
      <c r="K374" s="12"/>
      <c r="L374" s="12">
        <f>C374-H374-J374</f>
        <v>131356.6296</v>
      </c>
      <c r="M374" s="15">
        <v>18.57</v>
      </c>
      <c r="N374" s="12">
        <f>L374/M374</f>
        <v>7073.593408723747</v>
      </c>
      <c r="O374" s="17">
        <f>(N374/C374)*100</f>
        <v>2.1093229467580783</v>
      </c>
      <c r="P374" s="15">
        <v>2.4</v>
      </c>
      <c r="Q374" s="12">
        <f>(P374/100)*C374</f>
        <v>8048.376</v>
      </c>
      <c r="R374" s="8"/>
      <c r="S374" s="12">
        <f>N374-Q374</f>
        <v>-974.7825912762528</v>
      </c>
      <c r="T374" s="7"/>
      <c r="U374" s="10">
        <f>C374*F374</f>
        <v>0</v>
      </c>
      <c r="V374" s="10"/>
      <c r="W374" s="10"/>
      <c r="X374" s="10">
        <f>C374*M374</f>
        <v>6227430.93</v>
      </c>
    </row>
    <row r="375" spans="1:24" ht="25.5" hidden="1">
      <c r="A375" s="40">
        <v>333</v>
      </c>
      <c r="B375" s="7" t="s">
        <v>49</v>
      </c>
      <c r="C375" s="12">
        <v>513215</v>
      </c>
      <c r="D375" s="12"/>
      <c r="E375" s="9" t="s">
        <v>217</v>
      </c>
      <c r="F375" s="15"/>
      <c r="G375" s="15">
        <v>-1.91</v>
      </c>
      <c r="H375" s="12">
        <f>(G375/100)*C375</f>
        <v>-9802.4065</v>
      </c>
      <c r="I375" s="8"/>
      <c r="J375" s="12">
        <v>231566</v>
      </c>
      <c r="K375" s="12"/>
      <c r="L375" s="12">
        <f>C375-H375-J375</f>
        <v>291451.4065</v>
      </c>
      <c r="M375" s="15">
        <v>18.49</v>
      </c>
      <c r="N375" s="12">
        <f>L375/M375</f>
        <v>15762.650432666307</v>
      </c>
      <c r="O375" s="17">
        <f>(N375/C375)*100</f>
        <v>3.0713541951553065</v>
      </c>
      <c r="P375" s="15">
        <v>3.12</v>
      </c>
      <c r="Q375" s="12">
        <f>(P375/100)*C375</f>
        <v>16012.308</v>
      </c>
      <c r="R375" s="8"/>
      <c r="S375" s="12">
        <f>N375-Q375</f>
        <v>-249.6575673336938</v>
      </c>
      <c r="T375" s="7"/>
      <c r="U375" s="10">
        <f>C375*F375</f>
        <v>0</v>
      </c>
      <c r="V375" s="10"/>
      <c r="W375" s="10"/>
      <c r="X375" s="10">
        <f>C375*M375</f>
        <v>9489345.35</v>
      </c>
    </row>
    <row r="376" spans="1:24" ht="25.5" hidden="1">
      <c r="A376" s="40">
        <v>334</v>
      </c>
      <c r="B376" s="7" t="s">
        <v>17</v>
      </c>
      <c r="C376" s="12">
        <v>160503</v>
      </c>
      <c r="D376" s="12"/>
      <c r="E376" s="9" t="s">
        <v>217</v>
      </c>
      <c r="F376" s="15"/>
      <c r="G376" s="15">
        <v>-2.36</v>
      </c>
      <c r="H376" s="12">
        <f>(G376/100)*C376</f>
        <v>-3787.8707999999997</v>
      </c>
      <c r="I376" s="8"/>
      <c r="J376" s="12">
        <v>77059</v>
      </c>
      <c r="K376" s="12"/>
      <c r="L376" s="12">
        <f>C376-H376-J376</f>
        <v>87231.8708</v>
      </c>
      <c r="M376" s="15">
        <v>17.73</v>
      </c>
      <c r="N376" s="12">
        <f>L376/M376</f>
        <v>4920.0152735476595</v>
      </c>
      <c r="O376" s="17">
        <f>(N376/C376)*100</f>
        <v>3.0653727802892528</v>
      </c>
      <c r="P376" s="15">
        <v>2.99</v>
      </c>
      <c r="Q376" s="12">
        <f>(P376/100)*C376</f>
        <v>4799.0397</v>
      </c>
      <c r="R376" s="8"/>
      <c r="S376" s="12">
        <f>N376-Q376</f>
        <v>120.97557354765922</v>
      </c>
      <c r="T376" s="7"/>
      <c r="U376" s="10">
        <f>C376*F376</f>
        <v>0</v>
      </c>
      <c r="V376" s="10"/>
      <c r="W376" s="10"/>
      <c r="X376" s="10">
        <f>C376*M376</f>
        <v>2845718.19</v>
      </c>
    </row>
    <row r="377" spans="1:24" ht="25.5" hidden="1">
      <c r="A377" s="40"/>
      <c r="B377" s="9" t="s">
        <v>99</v>
      </c>
      <c r="C377" s="28">
        <f>SUM(C373:C376)</f>
        <v>1177232</v>
      </c>
      <c r="D377" s="12"/>
      <c r="E377" s="9"/>
      <c r="F377" s="15"/>
      <c r="G377" s="15">
        <f>(H377/C377)*100</f>
        <v>-1.5535336195414327</v>
      </c>
      <c r="H377" s="28">
        <f>SUM(H373:H376)</f>
        <v>-18288.6949</v>
      </c>
      <c r="I377" s="8"/>
      <c r="J377" s="28">
        <f>SUM(J373:J376)</f>
        <v>611166</v>
      </c>
      <c r="K377" s="12"/>
      <c r="L377" s="28">
        <f>SUM(L373:L376)</f>
        <v>584354.6949</v>
      </c>
      <c r="M377" s="15">
        <f>X377/C377</f>
        <v>18.417741974394175</v>
      </c>
      <c r="N377" s="28">
        <f>SUM(N373:N376)</f>
        <v>31762.447147282728</v>
      </c>
      <c r="O377" s="17">
        <f>(N377/C377)*100</f>
        <v>2.698061821907893</v>
      </c>
      <c r="P377" s="15">
        <f>(Q377/C377)*100</f>
        <v>2.8086094074914714</v>
      </c>
      <c r="Q377" s="28">
        <f>SUM(Q373:Q376)</f>
        <v>33063.8487</v>
      </c>
      <c r="R377" s="8"/>
      <c r="S377" s="28">
        <f>SUM(S373:S376)</f>
        <v>-1301.4015527172742</v>
      </c>
      <c r="T377" s="7"/>
      <c r="U377" s="29">
        <f>SUM(U373:U376)</f>
        <v>0</v>
      </c>
      <c r="V377" s="10"/>
      <c r="W377" s="10"/>
      <c r="X377" s="29">
        <f>SUM(X373:X376)</f>
        <v>21681955.220000003</v>
      </c>
    </row>
    <row r="378" spans="1:24" ht="25.5" hidden="1">
      <c r="A378" s="40"/>
      <c r="B378" s="7"/>
      <c r="C378" s="28"/>
      <c r="D378" s="12"/>
      <c r="E378" s="9"/>
      <c r="F378" s="15"/>
      <c r="G378" s="15"/>
      <c r="H378" s="28"/>
      <c r="I378" s="8"/>
      <c r="J378" s="28"/>
      <c r="K378" s="12"/>
      <c r="L378" s="28"/>
      <c r="M378" s="15"/>
      <c r="N378" s="28"/>
      <c r="O378" s="17"/>
      <c r="P378" s="15"/>
      <c r="Q378" s="28"/>
      <c r="R378" s="8"/>
      <c r="S378" s="28"/>
      <c r="T378" s="7"/>
      <c r="U378" s="29"/>
      <c r="V378" s="10"/>
      <c r="W378" s="10"/>
      <c r="X378" s="29"/>
    </row>
    <row r="379" spans="1:24" ht="25.5" hidden="1">
      <c r="A379" s="40"/>
      <c r="B379" s="7" t="s">
        <v>100</v>
      </c>
      <c r="C379" s="12"/>
      <c r="D379" s="12"/>
      <c r="E379" s="9"/>
      <c r="F379" s="15"/>
      <c r="G379" s="15"/>
      <c r="H379" s="12"/>
      <c r="I379" s="8"/>
      <c r="J379" s="12"/>
      <c r="K379" s="12"/>
      <c r="L379" s="12"/>
      <c r="M379" s="15"/>
      <c r="N379" s="12"/>
      <c r="O379" s="17"/>
      <c r="P379" s="15"/>
      <c r="Q379" s="12"/>
      <c r="R379" s="8"/>
      <c r="S379" s="12"/>
      <c r="T379" s="7"/>
      <c r="U379" s="10"/>
      <c r="V379" s="10"/>
      <c r="W379" s="10"/>
      <c r="X379" s="10"/>
    </row>
    <row r="380" spans="1:24" ht="25.5" hidden="1">
      <c r="A380" s="40">
        <v>330.2</v>
      </c>
      <c r="B380" s="7" t="s">
        <v>13</v>
      </c>
      <c r="C380" s="12">
        <v>6277413</v>
      </c>
      <c r="D380" s="12"/>
      <c r="E380" s="9" t="s">
        <v>217</v>
      </c>
      <c r="F380" s="15"/>
      <c r="G380" s="15">
        <v>0</v>
      </c>
      <c r="H380" s="12">
        <f aca="true" t="shared" si="178" ref="H380:H387">(G380/100)*C380</f>
        <v>0</v>
      </c>
      <c r="I380" s="8"/>
      <c r="J380" s="12">
        <v>3585699</v>
      </c>
      <c r="K380" s="12"/>
      <c r="L380" s="12">
        <f aca="true" t="shared" si="179" ref="L380:L387">C380-H380-J380</f>
        <v>2691714</v>
      </c>
      <c r="M380" s="15">
        <v>40</v>
      </c>
      <c r="N380" s="12">
        <f aca="true" t="shared" si="180" ref="N380:N387">L380/M380</f>
        <v>67292.85</v>
      </c>
      <c r="O380" s="17">
        <f aca="true" t="shared" si="181" ref="O380:O388">(N380/C380)*100</f>
        <v>1.0719837933237786</v>
      </c>
      <c r="P380" s="15">
        <v>1.46</v>
      </c>
      <c r="Q380" s="12">
        <f aca="true" t="shared" si="182" ref="Q380:Q387">(P380/100)*C380</f>
        <v>91650.2298</v>
      </c>
      <c r="R380" s="8"/>
      <c r="S380" s="12">
        <f aca="true" t="shared" si="183" ref="S380:S387">N380-Q380</f>
        <v>-24357.379799999995</v>
      </c>
      <c r="T380" s="7"/>
      <c r="U380" s="10">
        <f aca="true" t="shared" si="184" ref="U380:U387">C380*F380</f>
        <v>0</v>
      </c>
      <c r="V380" s="10"/>
      <c r="W380" s="10"/>
      <c r="X380" s="10">
        <f aca="true" t="shared" si="185" ref="X380:X387">C380*M380</f>
        <v>251096520</v>
      </c>
    </row>
    <row r="381" spans="1:24" ht="25.5" hidden="1">
      <c r="A381" s="40">
        <v>330.5</v>
      </c>
      <c r="B381" s="7" t="s">
        <v>80</v>
      </c>
      <c r="C381" s="12">
        <v>97228</v>
      </c>
      <c r="D381" s="12"/>
      <c r="E381" s="9" t="s">
        <v>217</v>
      </c>
      <c r="F381" s="15"/>
      <c r="G381" s="15">
        <v>0</v>
      </c>
      <c r="H381" s="12">
        <f t="shared" si="178"/>
        <v>0</v>
      </c>
      <c r="I381" s="8"/>
      <c r="J381" s="12">
        <v>54610</v>
      </c>
      <c r="K381" s="12"/>
      <c r="L381" s="12">
        <f t="shared" si="179"/>
        <v>42618</v>
      </c>
      <c r="M381" s="15">
        <v>40</v>
      </c>
      <c r="N381" s="12">
        <f t="shared" si="180"/>
        <v>1065.45</v>
      </c>
      <c r="O381" s="17">
        <f t="shared" si="181"/>
        <v>1.0958263051795778</v>
      </c>
      <c r="P381" s="15">
        <v>1.49</v>
      </c>
      <c r="Q381" s="12">
        <f t="shared" si="182"/>
        <v>1448.6972</v>
      </c>
      <c r="R381" s="8"/>
      <c r="S381" s="12">
        <f t="shared" si="183"/>
        <v>-383.2472</v>
      </c>
      <c r="T381" s="7"/>
      <c r="U381" s="10">
        <f t="shared" si="184"/>
        <v>0</v>
      </c>
      <c r="V381" s="10"/>
      <c r="W381" s="10"/>
      <c r="X381" s="10">
        <f t="shared" si="185"/>
        <v>3889120</v>
      </c>
    </row>
    <row r="382" spans="1:24" ht="25.5" hidden="1">
      <c r="A382" s="40">
        <v>331</v>
      </c>
      <c r="B382" s="7" t="s">
        <v>14</v>
      </c>
      <c r="C382" s="12">
        <v>6284936</v>
      </c>
      <c r="D382" s="12"/>
      <c r="E382" s="9" t="s">
        <v>217</v>
      </c>
      <c r="F382" s="15"/>
      <c r="G382" s="15">
        <v>-1.63</v>
      </c>
      <c r="H382" s="12">
        <f t="shared" si="178"/>
        <v>-102444.45679999999</v>
      </c>
      <c r="I382" s="8"/>
      <c r="J382" s="12">
        <v>2811753</v>
      </c>
      <c r="K382" s="12"/>
      <c r="L382" s="12">
        <f t="shared" si="179"/>
        <v>3575627.4568</v>
      </c>
      <c r="M382" s="15">
        <v>38.59</v>
      </c>
      <c r="N382" s="12">
        <f t="shared" si="180"/>
        <v>92656.84003109613</v>
      </c>
      <c r="O382" s="17">
        <f t="shared" si="181"/>
        <v>1.4742686326654102</v>
      </c>
      <c r="P382" s="15">
        <v>1.65</v>
      </c>
      <c r="Q382" s="12">
        <f t="shared" si="182"/>
        <v>103701.444</v>
      </c>
      <c r="R382" s="8"/>
      <c r="S382" s="12">
        <f t="shared" si="183"/>
        <v>-11044.603968903873</v>
      </c>
      <c r="T382" s="7"/>
      <c r="U382" s="10">
        <f t="shared" si="184"/>
        <v>0</v>
      </c>
      <c r="V382" s="10"/>
      <c r="W382" s="10"/>
      <c r="X382" s="10">
        <f t="shared" si="185"/>
        <v>242535680.24</v>
      </c>
    </row>
    <row r="383" spans="1:24" ht="25.5" hidden="1">
      <c r="A383" s="40">
        <v>332</v>
      </c>
      <c r="B383" s="7" t="s">
        <v>48</v>
      </c>
      <c r="C383" s="12">
        <v>37633791</v>
      </c>
      <c r="D383" s="12"/>
      <c r="E383" s="9" t="s">
        <v>217</v>
      </c>
      <c r="F383" s="15"/>
      <c r="G383" s="15">
        <v>-2.36</v>
      </c>
      <c r="H383" s="12">
        <f t="shared" si="178"/>
        <v>-888157.4676</v>
      </c>
      <c r="I383" s="8"/>
      <c r="J383" s="12">
        <v>21423252</v>
      </c>
      <c r="K383" s="12"/>
      <c r="L383" s="12">
        <f t="shared" si="179"/>
        <v>17098696.467600003</v>
      </c>
      <c r="M383" s="15">
        <v>38.67</v>
      </c>
      <c r="N383" s="12">
        <f t="shared" si="180"/>
        <v>442169.549200931</v>
      </c>
      <c r="O383" s="17">
        <f t="shared" si="181"/>
        <v>1.1749269405278118</v>
      </c>
      <c r="P383" s="15">
        <v>1.65</v>
      </c>
      <c r="Q383" s="12">
        <f t="shared" si="182"/>
        <v>620957.5515000001</v>
      </c>
      <c r="R383" s="8"/>
      <c r="S383" s="12">
        <f t="shared" si="183"/>
        <v>-178788.00229906908</v>
      </c>
      <c r="T383" s="7"/>
      <c r="U383" s="10">
        <f t="shared" si="184"/>
        <v>0</v>
      </c>
      <c r="V383" s="10"/>
      <c r="W383" s="10"/>
      <c r="X383" s="10">
        <f t="shared" si="185"/>
        <v>1455298697.97</v>
      </c>
    </row>
    <row r="384" spans="1:24" ht="25.5" hidden="1">
      <c r="A384" s="40">
        <v>333</v>
      </c>
      <c r="B384" s="7" t="s">
        <v>49</v>
      </c>
      <c r="C384" s="12">
        <v>11242321</v>
      </c>
      <c r="D384" s="12"/>
      <c r="E384" s="9" t="s">
        <v>217</v>
      </c>
      <c r="F384" s="15"/>
      <c r="G384" s="15">
        <v>-4.32</v>
      </c>
      <c r="H384" s="12">
        <f t="shared" si="178"/>
        <v>-485668.2672</v>
      </c>
      <c r="I384" s="8"/>
      <c r="J384" s="12">
        <v>5382040</v>
      </c>
      <c r="K384" s="12"/>
      <c r="L384" s="12">
        <f t="shared" si="179"/>
        <v>6345949.267200001</v>
      </c>
      <c r="M384" s="15">
        <v>38.13</v>
      </c>
      <c r="N384" s="12">
        <f t="shared" si="180"/>
        <v>166429.30152635722</v>
      </c>
      <c r="O384" s="17">
        <f t="shared" si="181"/>
        <v>1.48038204500972</v>
      </c>
      <c r="P384" s="15">
        <v>1.74</v>
      </c>
      <c r="Q384" s="12">
        <f t="shared" si="182"/>
        <v>195616.3854</v>
      </c>
      <c r="R384" s="8"/>
      <c r="S384" s="12">
        <f t="shared" si="183"/>
        <v>-29187.083873642783</v>
      </c>
      <c r="T384" s="7"/>
      <c r="U384" s="10">
        <f t="shared" si="184"/>
        <v>0</v>
      </c>
      <c r="V384" s="10"/>
      <c r="W384" s="10"/>
      <c r="X384" s="10">
        <f t="shared" si="185"/>
        <v>428669699.73</v>
      </c>
    </row>
    <row r="385" spans="1:24" ht="25.5" hidden="1">
      <c r="A385" s="40">
        <v>334</v>
      </c>
      <c r="B385" s="7" t="s">
        <v>17</v>
      </c>
      <c r="C385" s="12">
        <v>3819175</v>
      </c>
      <c r="D385" s="12"/>
      <c r="E385" s="9" t="s">
        <v>217</v>
      </c>
      <c r="F385" s="15"/>
      <c r="G385" s="15">
        <v>-5.2</v>
      </c>
      <c r="H385" s="12">
        <f t="shared" si="178"/>
        <v>-198597.1</v>
      </c>
      <c r="I385" s="8"/>
      <c r="J385" s="12">
        <v>894173</v>
      </c>
      <c r="K385" s="12"/>
      <c r="L385" s="12">
        <f t="shared" si="179"/>
        <v>3123599.1</v>
      </c>
      <c r="M385" s="15">
        <v>36.02</v>
      </c>
      <c r="N385" s="12">
        <f t="shared" si="180"/>
        <v>86718.4647418101</v>
      </c>
      <c r="O385" s="17">
        <f t="shared" si="181"/>
        <v>2.270607257897585</v>
      </c>
      <c r="P385" s="15">
        <v>1.89</v>
      </c>
      <c r="Q385" s="12">
        <f t="shared" si="182"/>
        <v>72182.4075</v>
      </c>
      <c r="R385" s="8"/>
      <c r="S385" s="12">
        <f t="shared" si="183"/>
        <v>14536.057241810093</v>
      </c>
      <c r="T385" s="7"/>
      <c r="U385" s="10">
        <f t="shared" si="184"/>
        <v>0</v>
      </c>
      <c r="V385" s="10"/>
      <c r="W385" s="10"/>
      <c r="X385" s="10">
        <f t="shared" si="185"/>
        <v>137566683.5</v>
      </c>
    </row>
    <row r="386" spans="1:24" ht="25.5" hidden="1">
      <c r="A386" s="40">
        <v>335</v>
      </c>
      <c r="B386" s="7" t="s">
        <v>18</v>
      </c>
      <c r="C386" s="12">
        <v>560313</v>
      </c>
      <c r="D386" s="12"/>
      <c r="E386" s="9" t="s">
        <v>217</v>
      </c>
      <c r="F386" s="15"/>
      <c r="G386" s="15">
        <v>0</v>
      </c>
      <c r="H386" s="12">
        <f t="shared" si="178"/>
        <v>0</v>
      </c>
      <c r="I386" s="8"/>
      <c r="J386" s="12">
        <v>303426</v>
      </c>
      <c r="K386" s="12"/>
      <c r="L386" s="12">
        <f t="shared" si="179"/>
        <v>256887</v>
      </c>
      <c r="M386" s="15">
        <v>35.2</v>
      </c>
      <c r="N386" s="12">
        <f t="shared" si="180"/>
        <v>7297.926136363636</v>
      </c>
      <c r="O386" s="17">
        <f t="shared" si="181"/>
        <v>1.3024731063465662</v>
      </c>
      <c r="P386" s="15">
        <v>1.68</v>
      </c>
      <c r="Q386" s="12">
        <f t="shared" si="182"/>
        <v>9413.258399999999</v>
      </c>
      <c r="R386" s="8"/>
      <c r="S386" s="12">
        <f t="shared" si="183"/>
        <v>-2115.3322636363628</v>
      </c>
      <c r="T386" s="7"/>
      <c r="U386" s="10">
        <f t="shared" si="184"/>
        <v>0</v>
      </c>
      <c r="V386" s="10"/>
      <c r="W386" s="10"/>
      <c r="X386" s="10">
        <f t="shared" si="185"/>
        <v>19723017.6</v>
      </c>
    </row>
    <row r="387" spans="1:24" ht="25.5" hidden="1">
      <c r="A387" s="40">
        <v>336</v>
      </c>
      <c r="B387" s="7" t="s">
        <v>50</v>
      </c>
      <c r="C387" s="12">
        <v>395145</v>
      </c>
      <c r="D387" s="12"/>
      <c r="E387" s="9" t="s">
        <v>217</v>
      </c>
      <c r="F387" s="15"/>
      <c r="G387" s="15">
        <v>-2.18</v>
      </c>
      <c r="H387" s="12">
        <f t="shared" si="178"/>
        <v>-8614.161</v>
      </c>
      <c r="I387" s="8"/>
      <c r="J387" s="12">
        <v>134718</v>
      </c>
      <c r="K387" s="12"/>
      <c r="L387" s="12">
        <f t="shared" si="179"/>
        <v>269041.161</v>
      </c>
      <c r="M387" s="15">
        <v>38.68</v>
      </c>
      <c r="N387" s="12">
        <f t="shared" si="180"/>
        <v>6955.56259048604</v>
      </c>
      <c r="O387" s="17">
        <f t="shared" si="181"/>
        <v>1.7602557518090929</v>
      </c>
      <c r="P387" s="15">
        <v>2.2</v>
      </c>
      <c r="Q387" s="12">
        <f t="shared" si="182"/>
        <v>8693.19</v>
      </c>
      <c r="R387" s="8"/>
      <c r="S387" s="12">
        <f t="shared" si="183"/>
        <v>-1737.6274095139606</v>
      </c>
      <c r="T387" s="7"/>
      <c r="U387" s="10">
        <f t="shared" si="184"/>
        <v>0</v>
      </c>
      <c r="V387" s="10"/>
      <c r="W387" s="10"/>
      <c r="X387" s="10">
        <f t="shared" si="185"/>
        <v>15284208.6</v>
      </c>
    </row>
    <row r="388" spans="1:24" ht="25.5" hidden="1">
      <c r="A388" s="40"/>
      <c r="B388" s="9" t="s">
        <v>101</v>
      </c>
      <c r="C388" s="28">
        <f>SUM(C380:C387)</f>
        <v>66310322</v>
      </c>
      <c r="D388" s="12"/>
      <c r="E388" s="9"/>
      <c r="F388" s="15"/>
      <c r="G388" s="15">
        <f>(H388/C388)*100</f>
        <v>-2.5387924561729625</v>
      </c>
      <c r="H388" s="28">
        <f>SUM(H380:H387)</f>
        <v>-1683481.4526000002</v>
      </c>
      <c r="I388" s="8"/>
      <c r="J388" s="28">
        <f>SUM(J380:J387)</f>
        <v>34589671</v>
      </c>
      <c r="K388" s="12"/>
      <c r="L388" s="28">
        <f>SUM(L380:L387)</f>
        <v>33404132.452600002</v>
      </c>
      <c r="M388" s="15">
        <f>X388/C388</f>
        <v>38.51683343718343</v>
      </c>
      <c r="N388" s="28">
        <f>SUM(N380:N387)</f>
        <v>870585.9442270441</v>
      </c>
      <c r="O388" s="17">
        <f t="shared" si="181"/>
        <v>1.3128965717087668</v>
      </c>
      <c r="P388" s="15">
        <f>(Q388/C388)*100</f>
        <v>1.6643911996084109</v>
      </c>
      <c r="Q388" s="28">
        <f>SUM(Q380:Q387)</f>
        <v>1103663.1638</v>
      </c>
      <c r="R388" s="8"/>
      <c r="S388" s="28">
        <f>SUM(S380:S387)</f>
        <v>-233077.21957295598</v>
      </c>
      <c r="T388" s="7"/>
      <c r="U388" s="29">
        <f>SUM(U380:U387)</f>
        <v>0</v>
      </c>
      <c r="V388" s="10"/>
      <c r="W388" s="10"/>
      <c r="X388" s="29">
        <f>SUM(X380:X387)</f>
        <v>2554063627.64</v>
      </c>
    </row>
    <row r="389" spans="1:24" ht="25.5" hidden="1">
      <c r="A389" s="40"/>
      <c r="B389" s="7"/>
      <c r="C389" s="28"/>
      <c r="D389" s="12"/>
      <c r="E389" s="9"/>
      <c r="F389" s="15"/>
      <c r="G389" s="15"/>
      <c r="H389" s="28"/>
      <c r="I389" s="8"/>
      <c r="J389" s="28"/>
      <c r="K389" s="12"/>
      <c r="L389" s="28"/>
      <c r="M389" s="15"/>
      <c r="N389" s="28"/>
      <c r="O389" s="17"/>
      <c r="P389" s="15"/>
      <c r="Q389" s="28"/>
      <c r="R389" s="8"/>
      <c r="S389" s="28"/>
      <c r="T389" s="7"/>
      <c r="U389" s="29"/>
      <c r="V389" s="10"/>
      <c r="W389" s="10"/>
      <c r="X389" s="29"/>
    </row>
    <row r="390" spans="1:24" ht="25.5" hidden="1">
      <c r="A390" s="40"/>
      <c r="B390" s="7" t="s">
        <v>102</v>
      </c>
      <c r="C390" s="12"/>
      <c r="D390" s="12"/>
      <c r="E390" s="9"/>
      <c r="F390" s="15"/>
      <c r="G390" s="15"/>
      <c r="H390" s="12"/>
      <c r="I390" s="8"/>
      <c r="J390" s="12"/>
      <c r="K390" s="12"/>
      <c r="L390" s="12"/>
      <c r="M390" s="15"/>
      <c r="N390" s="12"/>
      <c r="O390" s="17"/>
      <c r="P390" s="15"/>
      <c r="Q390" s="12"/>
      <c r="R390" s="8"/>
      <c r="S390" s="12"/>
      <c r="T390" s="7"/>
      <c r="U390" s="10"/>
      <c r="V390" s="10"/>
      <c r="W390" s="10"/>
      <c r="X390" s="10"/>
    </row>
    <row r="391" spans="1:24" ht="25.5" hidden="1">
      <c r="A391" s="40">
        <v>330.3</v>
      </c>
      <c r="B391" s="7" t="s">
        <v>45</v>
      </c>
      <c r="C391" s="12">
        <v>1047</v>
      </c>
      <c r="D391" s="12"/>
      <c r="E391" s="9" t="s">
        <v>217</v>
      </c>
      <c r="F391" s="15"/>
      <c r="G391" s="15">
        <v>0</v>
      </c>
      <c r="H391" s="12">
        <f aca="true" t="shared" si="186" ref="H391:H397">(G391/100)*C391</f>
        <v>0</v>
      </c>
      <c r="I391" s="8"/>
      <c r="J391" s="12">
        <v>879</v>
      </c>
      <c r="K391" s="12"/>
      <c r="L391" s="12">
        <f aca="true" t="shared" si="187" ref="L391:L397">C391-H391-J391</f>
        <v>168</v>
      </c>
      <c r="M391" s="15">
        <v>24</v>
      </c>
      <c r="N391" s="12">
        <f aca="true" t="shared" si="188" ref="N391:N397">L391/M391</f>
        <v>7</v>
      </c>
      <c r="O391" s="17">
        <f aca="true" t="shared" si="189" ref="O391:O398">(N391/C391)*100</f>
        <v>0.6685768863419294</v>
      </c>
      <c r="P391" s="27">
        <v>1.4</v>
      </c>
      <c r="Q391" s="12">
        <f aca="true" t="shared" si="190" ref="Q391:Q397">(P391/100)*C391</f>
        <v>14.657999999999998</v>
      </c>
      <c r="R391" s="8"/>
      <c r="S391" s="12">
        <f aca="true" t="shared" si="191" ref="S391:S397">N391-Q391</f>
        <v>-7.657999999999998</v>
      </c>
      <c r="T391" s="7"/>
      <c r="U391" s="10">
        <f aca="true" t="shared" si="192" ref="U391:U397">C391*F391</f>
        <v>0</v>
      </c>
      <c r="V391" s="10"/>
      <c r="W391" s="10"/>
      <c r="X391" s="10">
        <f aca="true" t="shared" si="193" ref="X391:X397">C391*M391</f>
        <v>25128</v>
      </c>
    </row>
    <row r="392" spans="1:24" ht="25.5" hidden="1">
      <c r="A392" s="40">
        <v>331</v>
      </c>
      <c r="B392" s="7" t="s">
        <v>14</v>
      </c>
      <c r="C392" s="12">
        <v>157756</v>
      </c>
      <c r="D392" s="12"/>
      <c r="E392" s="9" t="s">
        <v>217</v>
      </c>
      <c r="F392" s="15"/>
      <c r="G392" s="15">
        <v>-0.94</v>
      </c>
      <c r="H392" s="12">
        <f t="shared" si="186"/>
        <v>-1482.9063999999998</v>
      </c>
      <c r="I392" s="8"/>
      <c r="J392" s="12">
        <v>113017</v>
      </c>
      <c r="K392" s="12"/>
      <c r="L392" s="12">
        <f t="shared" si="187"/>
        <v>46221.90640000001</v>
      </c>
      <c r="M392" s="15">
        <v>23.15</v>
      </c>
      <c r="N392" s="12">
        <f t="shared" si="188"/>
        <v>1996.6266263498924</v>
      </c>
      <c r="O392" s="17">
        <f t="shared" si="189"/>
        <v>1.2656422743666753</v>
      </c>
      <c r="P392" s="15">
        <v>1.4</v>
      </c>
      <c r="Q392" s="12">
        <f t="shared" si="190"/>
        <v>2208.584</v>
      </c>
      <c r="R392" s="8"/>
      <c r="S392" s="12">
        <f t="shared" si="191"/>
        <v>-211.95737365010746</v>
      </c>
      <c r="T392" s="7"/>
      <c r="U392" s="10">
        <f t="shared" si="192"/>
        <v>0</v>
      </c>
      <c r="V392" s="10"/>
      <c r="W392" s="10"/>
      <c r="X392" s="10">
        <f t="shared" si="193"/>
        <v>3652051.4</v>
      </c>
    </row>
    <row r="393" spans="1:24" ht="25.5" hidden="1">
      <c r="A393" s="40">
        <v>332</v>
      </c>
      <c r="B393" s="7" t="s">
        <v>48</v>
      </c>
      <c r="C393" s="12">
        <v>1820100</v>
      </c>
      <c r="D393" s="12"/>
      <c r="E393" s="9" t="s">
        <v>217</v>
      </c>
      <c r="F393" s="15"/>
      <c r="G393" s="15">
        <v>-1.35</v>
      </c>
      <c r="H393" s="12">
        <f t="shared" si="186"/>
        <v>-24571.350000000002</v>
      </c>
      <c r="I393" s="8"/>
      <c r="J393" s="12">
        <v>925924</v>
      </c>
      <c r="K393" s="12"/>
      <c r="L393" s="12">
        <f t="shared" si="187"/>
        <v>918747.3500000001</v>
      </c>
      <c r="M393" s="15">
        <v>23.47</v>
      </c>
      <c r="N393" s="12">
        <f t="shared" si="188"/>
        <v>39145.60502769494</v>
      </c>
      <c r="O393" s="17">
        <f t="shared" si="189"/>
        <v>2.1507392466180395</v>
      </c>
      <c r="P393" s="15">
        <v>2.37</v>
      </c>
      <c r="Q393" s="12">
        <f t="shared" si="190"/>
        <v>43136.37</v>
      </c>
      <c r="R393" s="8"/>
      <c r="S393" s="12">
        <f t="shared" si="191"/>
        <v>-3990.7649723050636</v>
      </c>
      <c r="T393" s="7"/>
      <c r="U393" s="10">
        <f t="shared" si="192"/>
        <v>0</v>
      </c>
      <c r="V393" s="10"/>
      <c r="W393" s="10"/>
      <c r="X393" s="10">
        <f t="shared" si="193"/>
        <v>42717747</v>
      </c>
    </row>
    <row r="394" spans="1:24" ht="25.5" hidden="1">
      <c r="A394" s="40">
        <v>333</v>
      </c>
      <c r="B394" s="7" t="s">
        <v>49</v>
      </c>
      <c r="C394" s="12">
        <v>118090</v>
      </c>
      <c r="D394" s="12"/>
      <c r="E394" s="9" t="s">
        <v>217</v>
      </c>
      <c r="F394" s="15"/>
      <c r="G394" s="15">
        <v>-2.49</v>
      </c>
      <c r="H394" s="12">
        <f t="shared" si="186"/>
        <v>-2940.4410000000003</v>
      </c>
      <c r="I394" s="8"/>
      <c r="J394" s="12">
        <v>81930</v>
      </c>
      <c r="K394" s="12"/>
      <c r="L394" s="12">
        <f t="shared" si="187"/>
        <v>39100.441000000006</v>
      </c>
      <c r="M394" s="15">
        <v>22.96</v>
      </c>
      <c r="N394" s="12">
        <f t="shared" si="188"/>
        <v>1702.980879790941</v>
      </c>
      <c r="O394" s="17">
        <f t="shared" si="189"/>
        <v>1.4421042254136174</v>
      </c>
      <c r="P394" s="15">
        <v>1.52</v>
      </c>
      <c r="Q394" s="12">
        <f t="shared" si="190"/>
        <v>1794.968</v>
      </c>
      <c r="R394" s="8"/>
      <c r="S394" s="12">
        <f t="shared" si="191"/>
        <v>-91.98712020905919</v>
      </c>
      <c r="T394" s="7"/>
      <c r="U394" s="10">
        <f t="shared" si="192"/>
        <v>0</v>
      </c>
      <c r="V394" s="10"/>
      <c r="W394" s="10"/>
      <c r="X394" s="10">
        <f t="shared" si="193"/>
        <v>2711346.4</v>
      </c>
    </row>
    <row r="395" spans="1:24" ht="25.5" hidden="1">
      <c r="A395" s="40">
        <v>334</v>
      </c>
      <c r="B395" s="7" t="s">
        <v>17</v>
      </c>
      <c r="C395" s="12">
        <v>401471</v>
      </c>
      <c r="D395" s="12"/>
      <c r="E395" s="9" t="s">
        <v>217</v>
      </c>
      <c r="F395" s="15"/>
      <c r="G395" s="15">
        <v>-3.06</v>
      </c>
      <c r="H395" s="12">
        <f t="shared" si="186"/>
        <v>-12285.0126</v>
      </c>
      <c r="I395" s="8"/>
      <c r="J395" s="12">
        <v>159134</v>
      </c>
      <c r="K395" s="12"/>
      <c r="L395" s="12">
        <f t="shared" si="187"/>
        <v>254622.01260000002</v>
      </c>
      <c r="M395" s="15">
        <v>22.27</v>
      </c>
      <c r="N395" s="12">
        <f t="shared" si="188"/>
        <v>11433.408738212844</v>
      </c>
      <c r="O395" s="17">
        <f t="shared" si="189"/>
        <v>2.8478791091293876</v>
      </c>
      <c r="P395" s="15">
        <v>2.81</v>
      </c>
      <c r="Q395" s="12">
        <f t="shared" si="190"/>
        <v>11281.3351</v>
      </c>
      <c r="R395" s="8"/>
      <c r="S395" s="12">
        <f t="shared" si="191"/>
        <v>152.07363821284343</v>
      </c>
      <c r="T395" s="7"/>
      <c r="U395" s="10">
        <f t="shared" si="192"/>
        <v>0</v>
      </c>
      <c r="V395" s="10"/>
      <c r="W395" s="10"/>
      <c r="X395" s="10">
        <f t="shared" si="193"/>
        <v>8940759.17</v>
      </c>
    </row>
    <row r="396" spans="1:24" ht="25.5" hidden="1">
      <c r="A396" s="40">
        <v>335</v>
      </c>
      <c r="B396" s="7" t="s">
        <v>18</v>
      </c>
      <c r="C396" s="12">
        <v>10110</v>
      </c>
      <c r="D396" s="12"/>
      <c r="E396" s="9" t="s">
        <v>217</v>
      </c>
      <c r="F396" s="15"/>
      <c r="G396" s="15">
        <v>0</v>
      </c>
      <c r="H396" s="12">
        <f t="shared" si="186"/>
        <v>0</v>
      </c>
      <c r="I396" s="8"/>
      <c r="J396" s="12">
        <v>4872</v>
      </c>
      <c r="K396" s="12"/>
      <c r="L396" s="12">
        <f t="shared" si="187"/>
        <v>5238</v>
      </c>
      <c r="M396" s="15">
        <v>22.08</v>
      </c>
      <c r="N396" s="12">
        <f t="shared" si="188"/>
        <v>237.22826086956525</v>
      </c>
      <c r="O396" s="17">
        <f t="shared" si="189"/>
        <v>2.3464714230421886</v>
      </c>
      <c r="P396" s="15">
        <v>2.43</v>
      </c>
      <c r="Q396" s="12">
        <f t="shared" si="190"/>
        <v>245.67300000000003</v>
      </c>
      <c r="R396" s="8"/>
      <c r="S396" s="12">
        <f t="shared" si="191"/>
        <v>-8.444739130434783</v>
      </c>
      <c r="T396" s="7"/>
      <c r="U396" s="10">
        <f t="shared" si="192"/>
        <v>0</v>
      </c>
      <c r="V396" s="10"/>
      <c r="W396" s="10"/>
      <c r="X396" s="10">
        <f t="shared" si="193"/>
        <v>223228.8</v>
      </c>
    </row>
    <row r="397" spans="1:24" ht="25.5" hidden="1">
      <c r="A397" s="40">
        <v>336</v>
      </c>
      <c r="B397" s="7" t="s">
        <v>50</v>
      </c>
      <c r="C397" s="12">
        <v>9808</v>
      </c>
      <c r="D397" s="12"/>
      <c r="E397" s="9" t="s">
        <v>217</v>
      </c>
      <c r="F397" s="15"/>
      <c r="G397" s="15">
        <v>-1.25</v>
      </c>
      <c r="H397" s="12">
        <f t="shared" si="186"/>
        <v>-122.60000000000001</v>
      </c>
      <c r="I397" s="8"/>
      <c r="J397" s="12">
        <v>4386</v>
      </c>
      <c r="K397" s="12"/>
      <c r="L397" s="12">
        <f t="shared" si="187"/>
        <v>5544.6</v>
      </c>
      <c r="M397" s="15">
        <v>23.43</v>
      </c>
      <c r="N397" s="12">
        <f t="shared" si="188"/>
        <v>236.64532650448146</v>
      </c>
      <c r="O397" s="17">
        <f t="shared" si="189"/>
        <v>2.412778614442103</v>
      </c>
      <c r="P397" s="15">
        <v>1.26</v>
      </c>
      <c r="Q397" s="12">
        <f t="shared" si="190"/>
        <v>123.5808</v>
      </c>
      <c r="R397" s="8"/>
      <c r="S397" s="12">
        <f t="shared" si="191"/>
        <v>113.06452650448146</v>
      </c>
      <c r="T397" s="7"/>
      <c r="U397" s="10">
        <f t="shared" si="192"/>
        <v>0</v>
      </c>
      <c r="V397" s="10"/>
      <c r="W397" s="10"/>
      <c r="X397" s="10">
        <f t="shared" si="193"/>
        <v>229801.44</v>
      </c>
    </row>
    <row r="398" spans="1:24" ht="25.5" hidden="1">
      <c r="A398" s="40"/>
      <c r="B398" s="9" t="s">
        <v>103</v>
      </c>
      <c r="C398" s="28">
        <f>SUM(C391:C397)</f>
        <v>2518382</v>
      </c>
      <c r="D398" s="12"/>
      <c r="E398" s="9"/>
      <c r="F398" s="15"/>
      <c r="G398" s="15">
        <f>(H398/C398)*100</f>
        <v>-1.6440043647071811</v>
      </c>
      <c r="H398" s="28">
        <f>SUM(H391:H397)</f>
        <v>-41402.31</v>
      </c>
      <c r="I398" s="8"/>
      <c r="J398" s="28">
        <f>SUM(J391:J397)</f>
        <v>1290142</v>
      </c>
      <c r="K398" s="12"/>
      <c r="L398" s="28">
        <f>SUM(L391:L397)</f>
        <v>1269642.31</v>
      </c>
      <c r="M398" s="15">
        <f>X398/C398</f>
        <v>23.229225038139564</v>
      </c>
      <c r="N398" s="28">
        <f>SUM(N391:N397)</f>
        <v>54759.494859422666</v>
      </c>
      <c r="O398" s="17">
        <f t="shared" si="189"/>
        <v>2.1743919254276225</v>
      </c>
      <c r="P398" s="15">
        <f>(Q398/C398)*100</f>
        <v>2.335037690866596</v>
      </c>
      <c r="Q398" s="28">
        <f>SUM(Q391:Q397)</f>
        <v>58805.168900000004</v>
      </c>
      <c r="R398" s="8"/>
      <c r="S398" s="28">
        <f>SUM(S391:S397)</f>
        <v>-4045.67404057734</v>
      </c>
      <c r="T398" s="7"/>
      <c r="U398" s="29">
        <f>SUM(U391:U397)</f>
        <v>0</v>
      </c>
      <c r="V398" s="10"/>
      <c r="W398" s="10"/>
      <c r="X398" s="29">
        <f>SUM(X391:X397)</f>
        <v>58500062.20999999</v>
      </c>
    </row>
    <row r="399" spans="1:24" ht="25.5" hidden="1">
      <c r="A399" s="40"/>
      <c r="B399" s="7"/>
      <c r="C399" s="28"/>
      <c r="D399" s="12"/>
      <c r="E399" s="9"/>
      <c r="F399" s="15"/>
      <c r="G399" s="15"/>
      <c r="H399" s="28"/>
      <c r="I399" s="8"/>
      <c r="J399" s="28"/>
      <c r="K399" s="12"/>
      <c r="L399" s="28"/>
      <c r="M399" s="15"/>
      <c r="N399" s="28"/>
      <c r="O399" s="17"/>
      <c r="P399" s="15"/>
      <c r="Q399" s="28"/>
      <c r="R399" s="8"/>
      <c r="S399" s="28"/>
      <c r="T399" s="7"/>
      <c r="U399" s="29"/>
      <c r="V399" s="10"/>
      <c r="W399" s="10"/>
      <c r="X399" s="29"/>
    </row>
    <row r="400" spans="1:24" ht="25.5" hidden="1">
      <c r="A400" s="40"/>
      <c r="B400" s="7" t="s">
        <v>104</v>
      </c>
      <c r="C400" s="12"/>
      <c r="D400" s="12"/>
      <c r="E400" s="9"/>
      <c r="F400" s="15"/>
      <c r="G400" s="15"/>
      <c r="H400" s="12"/>
      <c r="I400" s="8"/>
      <c r="J400" s="12"/>
      <c r="K400" s="12"/>
      <c r="L400" s="12"/>
      <c r="M400" s="15"/>
      <c r="N400" s="12"/>
      <c r="O400" s="17"/>
      <c r="P400" s="15"/>
      <c r="Q400" s="12"/>
      <c r="R400" s="8"/>
      <c r="S400" s="12"/>
      <c r="T400" s="7"/>
      <c r="U400" s="10"/>
      <c r="V400" s="10"/>
      <c r="W400" s="10"/>
      <c r="X400" s="10"/>
    </row>
    <row r="401" spans="1:24" ht="25.5" hidden="1">
      <c r="A401" s="40">
        <v>331</v>
      </c>
      <c r="B401" s="7" t="s">
        <v>14</v>
      </c>
      <c r="C401" s="12">
        <v>388940</v>
      </c>
      <c r="D401" s="12"/>
      <c r="E401" s="9" t="s">
        <v>217</v>
      </c>
      <c r="F401" s="15"/>
      <c r="G401" s="15">
        <v>-1.37</v>
      </c>
      <c r="H401" s="12">
        <f>(G401/100)*C401</f>
        <v>-5328.478</v>
      </c>
      <c r="I401" s="8"/>
      <c r="J401" s="12">
        <v>140151</v>
      </c>
      <c r="K401" s="12"/>
      <c r="L401" s="12">
        <f>C401-H401-J401</f>
        <v>254117.478</v>
      </c>
      <c r="M401" s="15">
        <v>33.01</v>
      </c>
      <c r="N401" s="12">
        <f>L401/M401</f>
        <v>7698.196849439564</v>
      </c>
      <c r="O401" s="17">
        <f aca="true" t="shared" si="194" ref="O401:O406">(N401/C401)*100</f>
        <v>1.9792761992696983</v>
      </c>
      <c r="P401" s="15">
        <v>2.01</v>
      </c>
      <c r="Q401" s="12">
        <f>(P401/100)*C401</f>
        <v>7817.693999999999</v>
      </c>
      <c r="R401" s="8"/>
      <c r="S401" s="12">
        <f>N401-Q401</f>
        <v>-119.49715056043442</v>
      </c>
      <c r="T401" s="7"/>
      <c r="U401" s="10">
        <f>C401*F401</f>
        <v>0</v>
      </c>
      <c r="V401" s="10"/>
      <c r="W401" s="10"/>
      <c r="X401" s="10">
        <f>C401*M401</f>
        <v>12838909.399999999</v>
      </c>
    </row>
    <row r="402" spans="1:24" ht="25.5" hidden="1">
      <c r="A402" s="40">
        <v>332</v>
      </c>
      <c r="B402" s="7" t="s">
        <v>48</v>
      </c>
      <c r="C402" s="12">
        <v>103507</v>
      </c>
      <c r="D402" s="12"/>
      <c r="E402" s="9" t="s">
        <v>217</v>
      </c>
      <c r="F402" s="15"/>
      <c r="G402" s="15">
        <v>-2.29</v>
      </c>
      <c r="H402" s="12">
        <f>(G402/100)*C402</f>
        <v>-2370.3103</v>
      </c>
      <c r="I402" s="8"/>
      <c r="J402" s="12">
        <v>37099</v>
      </c>
      <c r="K402" s="12"/>
      <c r="L402" s="12">
        <f>C402-H402-J402</f>
        <v>68778.3103</v>
      </c>
      <c r="M402" s="15">
        <v>33.01</v>
      </c>
      <c r="N402" s="12">
        <f>L402/M402</f>
        <v>2083.5598394425933</v>
      </c>
      <c r="O402" s="17">
        <f t="shared" si="194"/>
        <v>2.012965151576795</v>
      </c>
      <c r="P402" s="15">
        <v>2.11</v>
      </c>
      <c r="Q402" s="12">
        <f>(P402/100)*C402</f>
        <v>2183.9977</v>
      </c>
      <c r="R402" s="8"/>
      <c r="S402" s="12">
        <f>N402-Q402</f>
        <v>-100.43786055740657</v>
      </c>
      <c r="T402" s="7"/>
      <c r="U402" s="10">
        <f>C402*F402</f>
        <v>0</v>
      </c>
      <c r="V402" s="10"/>
      <c r="W402" s="10"/>
      <c r="X402" s="10">
        <f>C402*M402</f>
        <v>3416766.07</v>
      </c>
    </row>
    <row r="403" spans="1:24" ht="25.5" hidden="1">
      <c r="A403" s="40">
        <v>333</v>
      </c>
      <c r="B403" s="7" t="s">
        <v>49</v>
      </c>
      <c r="C403" s="12">
        <v>497438</v>
      </c>
      <c r="D403" s="12"/>
      <c r="E403" s="9" t="s">
        <v>217</v>
      </c>
      <c r="F403" s="15"/>
      <c r="G403" s="15">
        <v>-3.64</v>
      </c>
      <c r="H403" s="12">
        <f>(G403/100)*C403</f>
        <v>-18106.7432</v>
      </c>
      <c r="I403" s="8"/>
      <c r="J403" s="12">
        <v>174602</v>
      </c>
      <c r="K403" s="12"/>
      <c r="L403" s="12">
        <f>C403-H403-J403</f>
        <v>340942.7432</v>
      </c>
      <c r="M403" s="15">
        <v>32.71</v>
      </c>
      <c r="N403" s="12">
        <f>L403/M403</f>
        <v>10423.196062366249</v>
      </c>
      <c r="O403" s="17">
        <f t="shared" si="194"/>
        <v>2.095375918680569</v>
      </c>
      <c r="P403" s="15">
        <v>1.98</v>
      </c>
      <c r="Q403" s="12">
        <f>(P403/100)*C403</f>
        <v>9849.2724</v>
      </c>
      <c r="R403" s="8"/>
      <c r="S403" s="12">
        <f>N403-Q403</f>
        <v>573.9236623662491</v>
      </c>
      <c r="T403" s="7"/>
      <c r="U403" s="10">
        <f>C403*F403</f>
        <v>0</v>
      </c>
      <c r="V403" s="10"/>
      <c r="W403" s="10"/>
      <c r="X403" s="10">
        <f>C403*M403</f>
        <v>16271196.98</v>
      </c>
    </row>
    <row r="404" spans="1:24" ht="25.5" hidden="1">
      <c r="A404" s="40">
        <v>334</v>
      </c>
      <c r="B404" s="7" t="s">
        <v>17</v>
      </c>
      <c r="C404" s="12">
        <v>159117</v>
      </c>
      <c r="D404" s="12"/>
      <c r="E404" s="9" t="s">
        <v>217</v>
      </c>
      <c r="F404" s="15"/>
      <c r="G404" s="15">
        <v>-4.42</v>
      </c>
      <c r="H404" s="12">
        <f>(G404/100)*C404</f>
        <v>-7032.971399999999</v>
      </c>
      <c r="I404" s="8"/>
      <c r="J404" s="12">
        <v>58287</v>
      </c>
      <c r="K404" s="12"/>
      <c r="L404" s="12">
        <f>C404-H404-J404</f>
        <v>107862.97140000001</v>
      </c>
      <c r="M404" s="15">
        <v>30.87</v>
      </c>
      <c r="N404" s="12">
        <f>L404/M404</f>
        <v>3494.1033819241984</v>
      </c>
      <c r="O404" s="17">
        <f t="shared" si="194"/>
        <v>2.1959334212712647</v>
      </c>
      <c r="P404" s="15">
        <v>2.05</v>
      </c>
      <c r="Q404" s="12">
        <f>(P404/100)*C404</f>
        <v>3261.8985</v>
      </c>
      <c r="R404" s="8"/>
      <c r="S404" s="12">
        <f>N404-Q404</f>
        <v>232.20488192419862</v>
      </c>
      <c r="T404" s="7"/>
      <c r="U404" s="10">
        <f>C404*F404</f>
        <v>0</v>
      </c>
      <c r="V404" s="10"/>
      <c r="W404" s="10"/>
      <c r="X404" s="10">
        <f>C404*M404</f>
        <v>4911941.79</v>
      </c>
    </row>
    <row r="405" spans="1:24" ht="25.5" hidden="1">
      <c r="A405" s="40">
        <v>335</v>
      </c>
      <c r="B405" s="7" t="s">
        <v>18</v>
      </c>
      <c r="C405" s="12">
        <v>20594</v>
      </c>
      <c r="D405" s="12"/>
      <c r="E405" s="9" t="s">
        <v>217</v>
      </c>
      <c r="F405" s="15"/>
      <c r="G405" s="15">
        <v>0</v>
      </c>
      <c r="H405" s="12">
        <f>(G405/100)*C405</f>
        <v>0</v>
      </c>
      <c r="I405" s="8"/>
      <c r="J405" s="12">
        <v>7565</v>
      </c>
      <c r="K405" s="12"/>
      <c r="L405" s="12">
        <f>C405-H405-J405</f>
        <v>13029</v>
      </c>
      <c r="M405" s="15">
        <v>30.79</v>
      </c>
      <c r="N405" s="12">
        <f>L405/M405</f>
        <v>423.1568691133485</v>
      </c>
      <c r="O405" s="17">
        <f t="shared" si="194"/>
        <v>2.054758032015871</v>
      </c>
      <c r="P405" s="15">
        <v>2.07</v>
      </c>
      <c r="Q405" s="12">
        <f>(P405/100)*C405</f>
        <v>426.2958</v>
      </c>
      <c r="R405" s="8"/>
      <c r="S405" s="12">
        <f>N405-Q405</f>
        <v>-3.138930886651508</v>
      </c>
      <c r="T405" s="7"/>
      <c r="U405" s="10">
        <f>C405*F405</f>
        <v>0</v>
      </c>
      <c r="V405" s="10"/>
      <c r="W405" s="10"/>
      <c r="X405" s="10">
        <f>C405*M405</f>
        <v>634089.26</v>
      </c>
    </row>
    <row r="406" spans="1:24" ht="25.5" hidden="1">
      <c r="A406" s="40"/>
      <c r="B406" s="9" t="s">
        <v>105</v>
      </c>
      <c r="C406" s="28">
        <f>SUM(C401:C405)</f>
        <v>1169596</v>
      </c>
      <c r="D406" s="12"/>
      <c r="E406" s="9"/>
      <c r="F406" s="15"/>
      <c r="G406" s="15">
        <f>(H406/C406)*100</f>
        <v>-2.807679138779544</v>
      </c>
      <c r="H406" s="28">
        <f>SUM(H401:H405)</f>
        <v>-32838.5029</v>
      </c>
      <c r="I406" s="8"/>
      <c r="J406" s="28">
        <f>SUM(J401:J405)</f>
        <v>417704</v>
      </c>
      <c r="K406" s="12"/>
      <c r="L406" s="28">
        <f>SUM(L401:L405)</f>
        <v>784730.5029000001</v>
      </c>
      <c r="M406" s="15">
        <f>X406/C406</f>
        <v>32.55218340350001</v>
      </c>
      <c r="N406" s="28">
        <f>SUM(N401:N405)</f>
        <v>24122.213002285953</v>
      </c>
      <c r="O406" s="17">
        <f t="shared" si="194"/>
        <v>2.0624397657213223</v>
      </c>
      <c r="P406" s="15">
        <f>(Q406/C406)*100</f>
        <v>2.0125888255431787</v>
      </c>
      <c r="Q406" s="28">
        <f>SUM(Q401:Q405)</f>
        <v>23539.158399999997</v>
      </c>
      <c r="R406" s="8"/>
      <c r="S406" s="28">
        <f>SUM(S401:S405)</f>
        <v>583.0546022859553</v>
      </c>
      <c r="T406" s="7"/>
      <c r="U406" s="29">
        <f>SUM(U401:U405)</f>
        <v>0</v>
      </c>
      <c r="V406" s="10"/>
      <c r="W406" s="10"/>
      <c r="X406" s="29">
        <f>SUM(X401:X405)</f>
        <v>38072903.5</v>
      </c>
    </row>
    <row r="407" spans="1:24" ht="25.5" hidden="1">
      <c r="A407" s="40"/>
      <c r="B407" s="7"/>
      <c r="C407" s="28"/>
      <c r="D407" s="12"/>
      <c r="E407" s="9"/>
      <c r="F407" s="15"/>
      <c r="G407" s="15"/>
      <c r="H407" s="28"/>
      <c r="I407" s="8"/>
      <c r="J407" s="28"/>
      <c r="K407" s="12"/>
      <c r="L407" s="28"/>
      <c r="M407" s="15"/>
      <c r="N407" s="28"/>
      <c r="O407" s="17"/>
      <c r="P407" s="15"/>
      <c r="Q407" s="28"/>
      <c r="R407" s="8"/>
      <c r="S407" s="28"/>
      <c r="T407" s="7"/>
      <c r="U407" s="29"/>
      <c r="V407" s="10"/>
      <c r="W407" s="10"/>
      <c r="X407" s="29"/>
    </row>
    <row r="408" spans="1:24" ht="25.5" hidden="1">
      <c r="A408" s="40"/>
      <c r="B408" s="7" t="s">
        <v>106</v>
      </c>
      <c r="C408" s="12"/>
      <c r="D408" s="12"/>
      <c r="E408" s="9"/>
      <c r="F408" s="15"/>
      <c r="G408" s="15"/>
      <c r="H408" s="12"/>
      <c r="I408" s="8"/>
      <c r="J408" s="12"/>
      <c r="K408" s="12"/>
      <c r="L408" s="12"/>
      <c r="M408" s="15"/>
      <c r="N408" s="12"/>
      <c r="O408" s="17"/>
      <c r="P408" s="15"/>
      <c r="Q408" s="12"/>
      <c r="R408" s="8"/>
      <c r="S408" s="12"/>
      <c r="T408" s="7"/>
      <c r="U408" s="10"/>
      <c r="V408" s="10"/>
      <c r="W408" s="10"/>
      <c r="X408" s="10"/>
    </row>
    <row r="409" spans="1:24" ht="25.5" hidden="1">
      <c r="A409" s="40">
        <v>331</v>
      </c>
      <c r="B409" s="7" t="s">
        <v>14</v>
      </c>
      <c r="C409" s="12">
        <v>111286</v>
      </c>
      <c r="D409" s="12"/>
      <c r="E409" s="9" t="s">
        <v>217</v>
      </c>
      <c r="F409" s="15"/>
      <c r="G409" s="15">
        <v>-0.31</v>
      </c>
      <c r="H409" s="12">
        <f>(G409/100)*C409</f>
        <v>-344.9866</v>
      </c>
      <c r="I409" s="8"/>
      <c r="J409" s="12">
        <v>68715</v>
      </c>
      <c r="K409" s="12"/>
      <c r="L409" s="12">
        <f>C409-H409-J409</f>
        <v>42915.986600000004</v>
      </c>
      <c r="M409" s="15">
        <v>9.8</v>
      </c>
      <c r="N409" s="12">
        <f>L409/M409</f>
        <v>4379.182306122449</v>
      </c>
      <c r="O409" s="17">
        <f aca="true" t="shared" si="195" ref="O409:O414">(N409/C409)*100</f>
        <v>3.9350702748975155</v>
      </c>
      <c r="P409" s="15">
        <v>4.11</v>
      </c>
      <c r="Q409" s="12">
        <f>(P409/100)*C409</f>
        <v>4573.854600000001</v>
      </c>
      <c r="R409" s="8"/>
      <c r="S409" s="12">
        <f>N409-Q409</f>
        <v>-194.67229387755197</v>
      </c>
      <c r="T409" s="7"/>
      <c r="U409" s="10">
        <f>C409*F409</f>
        <v>0</v>
      </c>
      <c r="V409" s="10"/>
      <c r="W409" s="10"/>
      <c r="X409" s="10">
        <f>C409*M409</f>
        <v>1090602.8</v>
      </c>
    </row>
    <row r="410" spans="1:24" ht="25.5" hidden="1">
      <c r="A410" s="40">
        <v>332</v>
      </c>
      <c r="B410" s="7" t="s">
        <v>48</v>
      </c>
      <c r="C410" s="12">
        <v>895584</v>
      </c>
      <c r="D410" s="12"/>
      <c r="E410" s="9" t="s">
        <v>217</v>
      </c>
      <c r="F410" s="15"/>
      <c r="G410" s="15">
        <v>-0.45</v>
      </c>
      <c r="H410" s="12">
        <f>(G410/100)*C410</f>
        <v>-4030.1280000000006</v>
      </c>
      <c r="I410" s="8"/>
      <c r="J410" s="12">
        <v>547035</v>
      </c>
      <c r="K410" s="12"/>
      <c r="L410" s="12">
        <f>C410-H410-J410</f>
        <v>352579.128</v>
      </c>
      <c r="M410" s="15">
        <v>9.83</v>
      </c>
      <c r="N410" s="12">
        <f>L410/M410</f>
        <v>35867.66307222788</v>
      </c>
      <c r="O410" s="17">
        <f t="shared" si="195"/>
        <v>4.004946836056459</v>
      </c>
      <c r="P410" s="15">
        <v>5.43</v>
      </c>
      <c r="Q410" s="12">
        <f>(P410/100)*C410</f>
        <v>48630.2112</v>
      </c>
      <c r="R410" s="8"/>
      <c r="S410" s="12">
        <f>N410-Q410</f>
        <v>-12762.54812777212</v>
      </c>
      <c r="T410" s="7"/>
      <c r="U410" s="10">
        <f>C410*F410</f>
        <v>0</v>
      </c>
      <c r="V410" s="10"/>
      <c r="W410" s="10"/>
      <c r="X410" s="10">
        <f>C410*M410</f>
        <v>8803590.72</v>
      </c>
    </row>
    <row r="411" spans="1:24" ht="25.5" hidden="1">
      <c r="A411" s="40">
        <v>333</v>
      </c>
      <c r="B411" s="7" t="s">
        <v>49</v>
      </c>
      <c r="C411" s="12">
        <v>58400</v>
      </c>
      <c r="D411" s="12"/>
      <c r="E411" s="9" t="s">
        <v>217</v>
      </c>
      <c r="F411" s="15"/>
      <c r="G411" s="15">
        <v>-0.84</v>
      </c>
      <c r="H411" s="12">
        <f>(G411/100)*C411</f>
        <v>-490.55999999999995</v>
      </c>
      <c r="I411" s="8"/>
      <c r="J411" s="12">
        <v>45089</v>
      </c>
      <c r="K411" s="12"/>
      <c r="L411" s="12">
        <f>C411-H411-J411</f>
        <v>13801.559999999998</v>
      </c>
      <c r="M411" s="15">
        <v>9.58</v>
      </c>
      <c r="N411" s="12">
        <f>L411/M411</f>
        <v>1440.66388308977</v>
      </c>
      <c r="O411" s="17">
        <f t="shared" si="195"/>
        <v>2.466890210770154</v>
      </c>
      <c r="P411" s="15">
        <v>3.48</v>
      </c>
      <c r="Q411" s="12">
        <f>(P411/100)*C411</f>
        <v>2032.32</v>
      </c>
      <c r="R411" s="8"/>
      <c r="S411" s="12">
        <f>N411-Q411</f>
        <v>-591.6561169102299</v>
      </c>
      <c r="T411" s="7"/>
      <c r="U411" s="10">
        <f>C411*F411</f>
        <v>0</v>
      </c>
      <c r="V411" s="10"/>
      <c r="W411" s="10"/>
      <c r="X411" s="10">
        <f>C411*M411</f>
        <v>559472</v>
      </c>
    </row>
    <row r="412" spans="1:24" ht="25.5" hidden="1">
      <c r="A412" s="40">
        <v>334</v>
      </c>
      <c r="B412" s="7" t="s">
        <v>17</v>
      </c>
      <c r="C412" s="12">
        <v>1412947</v>
      </c>
      <c r="D412" s="12"/>
      <c r="E412" s="9" t="s">
        <v>217</v>
      </c>
      <c r="F412" s="15"/>
      <c r="G412" s="15">
        <v>-1.05</v>
      </c>
      <c r="H412" s="12">
        <f>(G412/100)*C412</f>
        <v>-14835.943500000001</v>
      </c>
      <c r="I412" s="8"/>
      <c r="J412" s="12">
        <v>671332</v>
      </c>
      <c r="K412" s="12"/>
      <c r="L412" s="12">
        <f>C412-H412-J412</f>
        <v>756450.9435</v>
      </c>
      <c r="M412" s="15">
        <v>9.52</v>
      </c>
      <c r="N412" s="12">
        <f>L412/M412</f>
        <v>79459.13272058824</v>
      </c>
      <c r="O412" s="17">
        <f t="shared" si="195"/>
        <v>5.623645665448756</v>
      </c>
      <c r="P412" s="15">
        <v>5.16</v>
      </c>
      <c r="Q412" s="12">
        <f>(P412/100)*C412</f>
        <v>72908.0652</v>
      </c>
      <c r="R412" s="8"/>
      <c r="S412" s="12">
        <f>N412-Q412</f>
        <v>6551.0675205882435</v>
      </c>
      <c r="T412" s="7"/>
      <c r="U412" s="10">
        <f>C412*F412</f>
        <v>0</v>
      </c>
      <c r="V412" s="10"/>
      <c r="W412" s="10"/>
      <c r="X412" s="10">
        <f>C412*M412</f>
        <v>13451255.44</v>
      </c>
    </row>
    <row r="413" spans="1:24" ht="25.5" hidden="1">
      <c r="A413" s="40">
        <v>336</v>
      </c>
      <c r="B413" s="7" t="s">
        <v>50</v>
      </c>
      <c r="C413" s="12">
        <v>310959</v>
      </c>
      <c r="D413" s="12"/>
      <c r="E413" s="9" t="s">
        <v>217</v>
      </c>
      <c r="F413" s="15"/>
      <c r="G413" s="15">
        <v>-0.42</v>
      </c>
      <c r="H413" s="12">
        <f>(G413/100)*C413</f>
        <v>-1306.0277999999998</v>
      </c>
      <c r="I413" s="8"/>
      <c r="J413" s="12">
        <v>156916</v>
      </c>
      <c r="K413" s="12"/>
      <c r="L413" s="12">
        <f>C413-H413-J413</f>
        <v>155349.02779999998</v>
      </c>
      <c r="M413" s="15">
        <v>9.84</v>
      </c>
      <c r="N413" s="12">
        <f>L413/M413</f>
        <v>15787.50282520325</v>
      </c>
      <c r="O413" s="17">
        <f t="shared" si="195"/>
        <v>5.077036787873402</v>
      </c>
      <c r="P413" s="15">
        <v>5.6</v>
      </c>
      <c r="Q413" s="12">
        <f>(P413/100)*C413</f>
        <v>17413.703999999998</v>
      </c>
      <c r="R413" s="8"/>
      <c r="S413" s="12">
        <f>N413-Q413</f>
        <v>-1626.201174796748</v>
      </c>
      <c r="T413" s="7"/>
      <c r="U413" s="10">
        <f>C413*F413</f>
        <v>0</v>
      </c>
      <c r="V413" s="10"/>
      <c r="W413" s="10"/>
      <c r="X413" s="10">
        <f>C413*M413</f>
        <v>3059836.56</v>
      </c>
    </row>
    <row r="414" spans="1:24" ht="25.5" hidden="1">
      <c r="A414" s="40"/>
      <c r="B414" s="9" t="s">
        <v>107</v>
      </c>
      <c r="C414" s="28">
        <f>SUM(C409:C413)</f>
        <v>2789176</v>
      </c>
      <c r="D414" s="12"/>
      <c r="E414" s="9"/>
      <c r="F414" s="15"/>
      <c r="G414" s="15">
        <f>(H414/C414)*100</f>
        <v>-0.7531846645747704</v>
      </c>
      <c r="H414" s="28">
        <f>SUM(H409:H413)</f>
        <v>-21007.6459</v>
      </c>
      <c r="I414" s="8"/>
      <c r="J414" s="28">
        <f>SUM(J409:J413)</f>
        <v>1489087</v>
      </c>
      <c r="K414" s="12"/>
      <c r="L414" s="28">
        <f>SUM(L409:L413)</f>
        <v>1321096.6459000001</v>
      </c>
      <c r="M414" s="15">
        <f>X414/C414</f>
        <v>9.667642888078772</v>
      </c>
      <c r="N414" s="28">
        <f>SUM(N409:N413)</f>
        <v>136934.1448072316</v>
      </c>
      <c r="O414" s="17">
        <f t="shared" si="195"/>
        <v>4.9094838334774</v>
      </c>
      <c r="P414" s="15">
        <f>(Q414/C414)*100</f>
        <v>5.2186794594532575</v>
      </c>
      <c r="Q414" s="28">
        <f>SUM(Q409:Q413)</f>
        <v>145558.155</v>
      </c>
      <c r="R414" s="8"/>
      <c r="S414" s="28">
        <f>SUM(S409:S413)</f>
        <v>-8624.010192768406</v>
      </c>
      <c r="T414" s="7"/>
      <c r="U414" s="29">
        <f>SUM(U409:U413)</f>
        <v>0</v>
      </c>
      <c r="V414" s="10"/>
      <c r="W414" s="10"/>
      <c r="X414" s="29">
        <f>SUM(X409:X413)</f>
        <v>26964757.52</v>
      </c>
    </row>
    <row r="415" spans="1:24" ht="25.5" hidden="1">
      <c r="A415" s="40"/>
      <c r="B415" s="7"/>
      <c r="C415" s="28"/>
      <c r="D415" s="12"/>
      <c r="E415" s="9"/>
      <c r="F415" s="15"/>
      <c r="G415" s="15"/>
      <c r="H415" s="28"/>
      <c r="I415" s="8"/>
      <c r="J415" s="28"/>
      <c r="K415" s="12"/>
      <c r="L415" s="28"/>
      <c r="M415" s="15"/>
      <c r="N415" s="28"/>
      <c r="O415" s="17"/>
      <c r="P415" s="15"/>
      <c r="Q415" s="28"/>
      <c r="R415" s="8"/>
      <c r="S415" s="28"/>
      <c r="T415" s="7"/>
      <c r="U415" s="29"/>
      <c r="V415" s="10"/>
      <c r="W415" s="10"/>
      <c r="X415" s="29"/>
    </row>
    <row r="416" spans="1:24" ht="25.5" hidden="1">
      <c r="A416" s="40"/>
      <c r="B416" s="7" t="s">
        <v>108</v>
      </c>
      <c r="C416" s="12"/>
      <c r="D416" s="12"/>
      <c r="E416" s="9"/>
      <c r="F416" s="15"/>
      <c r="G416" s="15"/>
      <c r="H416" s="12"/>
      <c r="I416" s="8"/>
      <c r="J416" s="12"/>
      <c r="K416" s="12"/>
      <c r="L416" s="12"/>
      <c r="M416" s="15"/>
      <c r="N416" s="12"/>
      <c r="O416" s="17"/>
      <c r="P416" s="15"/>
      <c r="Q416" s="12"/>
      <c r="R416" s="8"/>
      <c r="S416" s="12"/>
      <c r="T416" s="7"/>
      <c r="U416" s="10"/>
      <c r="V416" s="10"/>
      <c r="W416" s="10"/>
      <c r="X416" s="10"/>
    </row>
    <row r="417" spans="1:24" ht="25.5" hidden="1">
      <c r="A417" s="40">
        <v>331</v>
      </c>
      <c r="B417" s="7" t="s">
        <v>14</v>
      </c>
      <c r="C417" s="12">
        <v>367370</v>
      </c>
      <c r="D417" s="12"/>
      <c r="E417" s="9" t="s">
        <v>217</v>
      </c>
      <c r="F417" s="15"/>
      <c r="G417" s="15">
        <v>-0.49</v>
      </c>
      <c r="H417" s="12">
        <f aca="true" t="shared" si="196" ref="H417:H422">(G417/100)*C417</f>
        <v>-1800.1129999999998</v>
      </c>
      <c r="I417" s="8"/>
      <c r="J417" s="12">
        <v>203451</v>
      </c>
      <c r="K417" s="12"/>
      <c r="L417" s="12">
        <f aca="true" t="shared" si="197" ref="L417:L422">C417-H417-J417</f>
        <v>165719.113</v>
      </c>
      <c r="M417" s="15">
        <v>13.72</v>
      </c>
      <c r="N417" s="12">
        <f aca="true" t="shared" si="198" ref="N417:N422">L417/M417</f>
        <v>12078.652551020408</v>
      </c>
      <c r="O417" s="17">
        <f aca="true" t="shared" si="199" ref="O417:O423">(N417/C417)*100</f>
        <v>3.2878712336392217</v>
      </c>
      <c r="P417" s="15">
        <v>2.84</v>
      </c>
      <c r="Q417" s="12">
        <f aca="true" t="shared" si="200" ref="Q417:Q422">(P417/100)*C417</f>
        <v>10433.307999999999</v>
      </c>
      <c r="R417" s="8"/>
      <c r="S417" s="12">
        <f aca="true" t="shared" si="201" ref="S417:S422">N417-Q417</f>
        <v>1645.3445510204092</v>
      </c>
      <c r="T417" s="7"/>
      <c r="U417" s="10">
        <f aca="true" t="shared" si="202" ref="U417:U422">C417*F417</f>
        <v>0</v>
      </c>
      <c r="V417" s="10"/>
      <c r="W417" s="10"/>
      <c r="X417" s="10">
        <f aca="true" t="shared" si="203" ref="X417:X422">C417*M417</f>
        <v>5040316.4</v>
      </c>
    </row>
    <row r="418" spans="1:24" ht="25.5" hidden="1">
      <c r="A418" s="40">
        <v>332</v>
      </c>
      <c r="B418" s="7" t="s">
        <v>48</v>
      </c>
      <c r="C418" s="12">
        <v>1297530</v>
      </c>
      <c r="D418" s="12"/>
      <c r="E418" s="9" t="s">
        <v>217</v>
      </c>
      <c r="F418" s="15"/>
      <c r="G418" s="15">
        <v>-0.71</v>
      </c>
      <c r="H418" s="12">
        <f t="shared" si="196"/>
        <v>-9212.463</v>
      </c>
      <c r="I418" s="8"/>
      <c r="J418" s="12">
        <v>786607</v>
      </c>
      <c r="K418" s="12"/>
      <c r="L418" s="12">
        <f t="shared" si="197"/>
        <v>520135.463</v>
      </c>
      <c r="M418" s="15">
        <v>13.73</v>
      </c>
      <c r="N418" s="12">
        <f t="shared" si="198"/>
        <v>37883.13641660597</v>
      </c>
      <c r="O418" s="17">
        <f t="shared" si="199"/>
        <v>2.9196347226350046</v>
      </c>
      <c r="P418" s="15">
        <v>2.7</v>
      </c>
      <c r="Q418" s="12">
        <f t="shared" si="200"/>
        <v>35033.310000000005</v>
      </c>
      <c r="R418" s="8"/>
      <c r="S418" s="12">
        <f t="shared" si="201"/>
        <v>2849.826416605967</v>
      </c>
      <c r="T418" s="7"/>
      <c r="U418" s="10">
        <f t="shared" si="202"/>
        <v>0</v>
      </c>
      <c r="V418" s="10"/>
      <c r="W418" s="10"/>
      <c r="X418" s="10">
        <f t="shared" si="203"/>
        <v>17815086.900000002</v>
      </c>
    </row>
    <row r="419" spans="1:24" ht="25.5" hidden="1">
      <c r="A419" s="40">
        <v>333</v>
      </c>
      <c r="B419" s="7" t="s">
        <v>49</v>
      </c>
      <c r="C419" s="12">
        <v>874138</v>
      </c>
      <c r="D419" s="12"/>
      <c r="E419" s="9" t="s">
        <v>217</v>
      </c>
      <c r="F419" s="15"/>
      <c r="G419" s="15">
        <v>-1.32</v>
      </c>
      <c r="H419" s="12">
        <f t="shared" si="196"/>
        <v>-11538.6216</v>
      </c>
      <c r="I419" s="8"/>
      <c r="J419" s="12">
        <v>435571</v>
      </c>
      <c r="K419" s="12"/>
      <c r="L419" s="12">
        <f t="shared" si="197"/>
        <v>450105.62159999995</v>
      </c>
      <c r="M419" s="15">
        <v>13.66</v>
      </c>
      <c r="N419" s="12">
        <f t="shared" si="198"/>
        <v>32950.63115666178</v>
      </c>
      <c r="O419" s="17">
        <f t="shared" si="199"/>
        <v>3.7694999138193035</v>
      </c>
      <c r="P419" s="15">
        <v>3.6</v>
      </c>
      <c r="Q419" s="12">
        <f t="shared" si="200"/>
        <v>31468.968000000004</v>
      </c>
      <c r="R419" s="8"/>
      <c r="S419" s="12">
        <f t="shared" si="201"/>
        <v>1481.6631566617762</v>
      </c>
      <c r="T419" s="7"/>
      <c r="U419" s="10">
        <f t="shared" si="202"/>
        <v>0</v>
      </c>
      <c r="V419" s="10"/>
      <c r="W419" s="10"/>
      <c r="X419" s="10">
        <f t="shared" si="203"/>
        <v>11940725.08</v>
      </c>
    </row>
    <row r="420" spans="1:24" ht="25.5" hidden="1">
      <c r="A420" s="40">
        <v>334</v>
      </c>
      <c r="B420" s="7" t="s">
        <v>17</v>
      </c>
      <c r="C420" s="12">
        <v>114723</v>
      </c>
      <c r="D420" s="12"/>
      <c r="E420" s="9" t="s">
        <v>217</v>
      </c>
      <c r="F420" s="15"/>
      <c r="G420" s="15">
        <v>-1.64</v>
      </c>
      <c r="H420" s="12">
        <f t="shared" si="196"/>
        <v>-1881.4571999999998</v>
      </c>
      <c r="I420" s="8"/>
      <c r="J420" s="12">
        <v>62821</v>
      </c>
      <c r="K420" s="12"/>
      <c r="L420" s="12">
        <f t="shared" si="197"/>
        <v>53783.457200000004</v>
      </c>
      <c r="M420" s="15">
        <v>13.12</v>
      </c>
      <c r="N420" s="12">
        <f t="shared" si="198"/>
        <v>4099.34887195122</v>
      </c>
      <c r="O420" s="17">
        <f t="shared" si="199"/>
        <v>3.5732580842125987</v>
      </c>
      <c r="P420" s="15">
        <v>3.32</v>
      </c>
      <c r="Q420" s="12">
        <f t="shared" si="200"/>
        <v>3808.8036</v>
      </c>
      <c r="R420" s="8"/>
      <c r="S420" s="12">
        <f t="shared" si="201"/>
        <v>290.54527195121955</v>
      </c>
      <c r="T420" s="7"/>
      <c r="U420" s="10">
        <f t="shared" si="202"/>
        <v>0</v>
      </c>
      <c r="V420" s="10"/>
      <c r="W420" s="10"/>
      <c r="X420" s="10">
        <f t="shared" si="203"/>
        <v>1505165.76</v>
      </c>
    </row>
    <row r="421" spans="1:24" ht="25.5" hidden="1">
      <c r="A421" s="40">
        <v>335</v>
      </c>
      <c r="B421" s="7" t="s">
        <v>18</v>
      </c>
      <c r="C421" s="12">
        <v>21696</v>
      </c>
      <c r="D421" s="12"/>
      <c r="E421" s="9" t="s">
        <v>217</v>
      </c>
      <c r="F421" s="15"/>
      <c r="G421" s="15">
        <v>0</v>
      </c>
      <c r="H421" s="12">
        <f t="shared" si="196"/>
        <v>0</v>
      </c>
      <c r="I421" s="8"/>
      <c r="J421" s="12">
        <v>10663</v>
      </c>
      <c r="K421" s="12"/>
      <c r="L421" s="12">
        <f t="shared" si="197"/>
        <v>11033</v>
      </c>
      <c r="M421" s="15">
        <v>13.17</v>
      </c>
      <c r="N421" s="12">
        <f t="shared" si="198"/>
        <v>837.7372817008352</v>
      </c>
      <c r="O421" s="17">
        <f t="shared" si="199"/>
        <v>3.861252220228776</v>
      </c>
      <c r="P421" s="15">
        <v>3.69</v>
      </c>
      <c r="Q421" s="12">
        <f t="shared" si="200"/>
        <v>800.5824</v>
      </c>
      <c r="R421" s="8"/>
      <c r="S421" s="12">
        <f t="shared" si="201"/>
        <v>37.154881700835176</v>
      </c>
      <c r="T421" s="7"/>
      <c r="U421" s="10">
        <f t="shared" si="202"/>
        <v>0</v>
      </c>
      <c r="V421" s="10"/>
      <c r="W421" s="10"/>
      <c r="X421" s="10">
        <f t="shared" si="203"/>
        <v>285736.32</v>
      </c>
    </row>
    <row r="422" spans="1:24" ht="25.5" hidden="1">
      <c r="A422" s="40">
        <v>336</v>
      </c>
      <c r="B422" s="7" t="s">
        <v>50</v>
      </c>
      <c r="C422" s="12">
        <v>39857</v>
      </c>
      <c r="D422" s="12"/>
      <c r="E422" s="9" t="s">
        <v>217</v>
      </c>
      <c r="F422" s="15"/>
      <c r="G422" s="15">
        <v>-0.66</v>
      </c>
      <c r="H422" s="12">
        <f t="shared" si="196"/>
        <v>-263.0562</v>
      </c>
      <c r="I422" s="8"/>
      <c r="J422" s="12">
        <v>14879</v>
      </c>
      <c r="K422" s="12"/>
      <c r="L422" s="12">
        <f t="shared" si="197"/>
        <v>25241.0562</v>
      </c>
      <c r="M422" s="15">
        <v>13.78</v>
      </c>
      <c r="N422" s="12">
        <f t="shared" si="198"/>
        <v>1831.7167053701016</v>
      </c>
      <c r="O422" s="17">
        <f t="shared" si="199"/>
        <v>4.595721467672182</v>
      </c>
      <c r="P422" s="15">
        <v>4.41</v>
      </c>
      <c r="Q422" s="12">
        <f t="shared" si="200"/>
        <v>1757.6937</v>
      </c>
      <c r="R422" s="8"/>
      <c r="S422" s="12">
        <f t="shared" si="201"/>
        <v>74.0230053701016</v>
      </c>
      <c r="T422" s="7"/>
      <c r="U422" s="10">
        <f t="shared" si="202"/>
        <v>0</v>
      </c>
      <c r="V422" s="10"/>
      <c r="W422" s="10"/>
      <c r="X422" s="10">
        <f t="shared" si="203"/>
        <v>549229.46</v>
      </c>
    </row>
    <row r="423" spans="1:24" ht="25.5" hidden="1">
      <c r="A423" s="40"/>
      <c r="B423" s="9" t="s">
        <v>109</v>
      </c>
      <c r="C423" s="28">
        <f>SUM(C417:C422)</f>
        <v>2715314</v>
      </c>
      <c r="D423" s="12"/>
      <c r="E423" s="9"/>
      <c r="F423" s="15"/>
      <c r="G423" s="15">
        <f>(H423/C423)*100</f>
        <v>-0.9094974282900615</v>
      </c>
      <c r="H423" s="28">
        <f>SUM(H417:H422)</f>
        <v>-24695.711</v>
      </c>
      <c r="I423" s="8"/>
      <c r="J423" s="28">
        <f>SUM(J417:J422)</f>
        <v>1513992</v>
      </c>
      <c r="K423" s="12"/>
      <c r="L423" s="28">
        <f>SUM(L417:L422)</f>
        <v>1226017.7110000001</v>
      </c>
      <c r="M423" s="15">
        <f>X423/C423</f>
        <v>13.676598699082318</v>
      </c>
      <c r="N423" s="28">
        <f>SUM(N417:N422)</f>
        <v>89681.2229833103</v>
      </c>
      <c r="O423" s="17">
        <f t="shared" si="199"/>
        <v>3.302793819915866</v>
      </c>
      <c r="P423" s="15">
        <f>(Q423/C423)*100</f>
        <v>3.0678833350397046</v>
      </c>
      <c r="Q423" s="28">
        <f>SUM(Q417:Q422)</f>
        <v>83302.66570000001</v>
      </c>
      <c r="R423" s="8"/>
      <c r="S423" s="28">
        <f>SUM(S417:S422)</f>
        <v>6378.557283310309</v>
      </c>
      <c r="T423" s="7"/>
      <c r="U423" s="29">
        <f>SUM(U417:U422)</f>
        <v>0</v>
      </c>
      <c r="V423" s="10"/>
      <c r="W423" s="10"/>
      <c r="X423" s="29">
        <f>SUM(X417:X422)</f>
        <v>37136259.92</v>
      </c>
    </row>
    <row r="424" spans="1:24" ht="25.5" hidden="1">
      <c r="A424" s="40"/>
      <c r="B424" s="7"/>
      <c r="C424" s="28"/>
      <c r="D424" s="12"/>
      <c r="E424" s="9"/>
      <c r="F424" s="15"/>
      <c r="G424" s="15"/>
      <c r="H424" s="28"/>
      <c r="I424" s="8"/>
      <c r="J424" s="28"/>
      <c r="K424" s="12"/>
      <c r="L424" s="28"/>
      <c r="M424" s="15"/>
      <c r="N424" s="28"/>
      <c r="O424" s="17"/>
      <c r="P424" s="15"/>
      <c r="Q424" s="28"/>
      <c r="R424" s="8"/>
      <c r="S424" s="28"/>
      <c r="T424" s="7"/>
      <c r="U424" s="29"/>
      <c r="V424" s="10"/>
      <c r="W424" s="10"/>
      <c r="X424" s="29"/>
    </row>
    <row r="425" spans="1:24" ht="25.5" hidden="1">
      <c r="A425" s="40"/>
      <c r="B425" s="7" t="s">
        <v>110</v>
      </c>
      <c r="C425" s="12"/>
      <c r="D425" s="12"/>
      <c r="E425" s="9"/>
      <c r="F425" s="15"/>
      <c r="G425" s="15"/>
      <c r="H425" s="12"/>
      <c r="I425" s="8"/>
      <c r="J425" s="12"/>
      <c r="K425" s="12"/>
      <c r="L425" s="12"/>
      <c r="M425" s="15"/>
      <c r="N425" s="12"/>
      <c r="O425" s="17"/>
      <c r="P425" s="15"/>
      <c r="Q425" s="12"/>
      <c r="R425" s="8"/>
      <c r="S425" s="12"/>
      <c r="T425" s="7"/>
      <c r="U425" s="10"/>
      <c r="V425" s="10"/>
      <c r="W425" s="10"/>
      <c r="X425" s="10"/>
    </row>
    <row r="426" spans="1:24" ht="25.5" hidden="1">
      <c r="A426" s="40">
        <v>330.2</v>
      </c>
      <c r="B426" s="7" t="s">
        <v>13</v>
      </c>
      <c r="C426" s="12">
        <v>761580</v>
      </c>
      <c r="D426" s="12"/>
      <c r="E426" s="9" t="s">
        <v>217</v>
      </c>
      <c r="F426" s="15"/>
      <c r="G426" s="15">
        <v>0</v>
      </c>
      <c r="H426" s="12">
        <f aca="true" t="shared" si="204" ref="H426:H432">(G426/100)*C426</f>
        <v>0</v>
      </c>
      <c r="I426" s="8"/>
      <c r="J426" s="12">
        <v>445383</v>
      </c>
      <c r="K426" s="12"/>
      <c r="L426" s="12">
        <f aca="true" t="shared" si="205" ref="L426:L432">C426-H426-J426</f>
        <v>316197</v>
      </c>
      <c r="M426" s="15">
        <v>40</v>
      </c>
      <c r="N426" s="12">
        <f aca="true" t="shared" si="206" ref="N426:N432">L426/M426</f>
        <v>7904.925</v>
      </c>
      <c r="O426" s="17">
        <f aca="true" t="shared" si="207" ref="O426:O433">(N426/C426)*100</f>
        <v>1.0379638383360907</v>
      </c>
      <c r="P426" s="15">
        <v>1.42</v>
      </c>
      <c r="Q426" s="12">
        <f aca="true" t="shared" si="208" ref="Q426:Q432">(P426/100)*C426</f>
        <v>10814.436</v>
      </c>
      <c r="R426" s="8"/>
      <c r="S426" s="12">
        <f aca="true" t="shared" si="209" ref="S426:S432">N426-Q426</f>
        <v>-2909.5109999999995</v>
      </c>
      <c r="T426" s="7"/>
      <c r="U426" s="10">
        <f aca="true" t="shared" si="210" ref="U426:U432">C426*F426</f>
        <v>0</v>
      </c>
      <c r="V426" s="10"/>
      <c r="W426" s="10"/>
      <c r="X426" s="10">
        <f aca="true" t="shared" si="211" ref="X426:X432">C426*M426</f>
        <v>30463200</v>
      </c>
    </row>
    <row r="427" spans="1:24" ht="25.5" hidden="1">
      <c r="A427" s="40">
        <v>331</v>
      </c>
      <c r="B427" s="7" t="s">
        <v>14</v>
      </c>
      <c r="C427" s="12">
        <v>6468171</v>
      </c>
      <c r="D427" s="12"/>
      <c r="E427" s="9" t="s">
        <v>217</v>
      </c>
      <c r="F427" s="15"/>
      <c r="G427" s="15">
        <v>-1.63</v>
      </c>
      <c r="H427" s="12">
        <f t="shared" si="204"/>
        <v>-105431.18729999999</v>
      </c>
      <c r="I427" s="8"/>
      <c r="J427" s="12">
        <v>2746338</v>
      </c>
      <c r="K427" s="12"/>
      <c r="L427" s="12">
        <f t="shared" si="205"/>
        <v>3827264.1873000003</v>
      </c>
      <c r="M427" s="15">
        <v>38.61</v>
      </c>
      <c r="N427" s="12">
        <f t="shared" si="206"/>
        <v>99126.2415773116</v>
      </c>
      <c r="O427" s="17">
        <f t="shared" si="207"/>
        <v>1.5325235151839924</v>
      </c>
      <c r="P427" s="15">
        <v>1.71</v>
      </c>
      <c r="Q427" s="12">
        <f t="shared" si="208"/>
        <v>110605.7241</v>
      </c>
      <c r="R427" s="8"/>
      <c r="S427" s="12">
        <f t="shared" si="209"/>
        <v>-11479.482522688413</v>
      </c>
      <c r="T427" s="7"/>
      <c r="U427" s="10">
        <f t="shared" si="210"/>
        <v>0</v>
      </c>
      <c r="V427" s="10"/>
      <c r="W427" s="10"/>
      <c r="X427" s="10">
        <f t="shared" si="211"/>
        <v>249736082.31</v>
      </c>
    </row>
    <row r="428" spans="1:24" ht="25.5" hidden="1">
      <c r="A428" s="40">
        <v>332</v>
      </c>
      <c r="B428" s="7" t="s">
        <v>48</v>
      </c>
      <c r="C428" s="12">
        <v>26160156</v>
      </c>
      <c r="D428" s="12"/>
      <c r="E428" s="9" t="s">
        <v>217</v>
      </c>
      <c r="F428" s="15"/>
      <c r="G428" s="15">
        <v>-2.36</v>
      </c>
      <c r="H428" s="12">
        <f t="shared" si="204"/>
        <v>-617379.6816</v>
      </c>
      <c r="I428" s="8"/>
      <c r="J428" s="12">
        <v>15389387</v>
      </c>
      <c r="K428" s="12"/>
      <c r="L428" s="12">
        <f t="shared" si="205"/>
        <v>11388148.6816</v>
      </c>
      <c r="M428" s="15">
        <v>38.64</v>
      </c>
      <c r="N428" s="12">
        <f t="shared" si="206"/>
        <v>294724.3447619048</v>
      </c>
      <c r="O428" s="17">
        <f t="shared" si="207"/>
        <v>1.1266153946555395</v>
      </c>
      <c r="P428" s="15">
        <v>1.58</v>
      </c>
      <c r="Q428" s="12">
        <f t="shared" si="208"/>
        <v>413330.4648</v>
      </c>
      <c r="R428" s="8"/>
      <c r="S428" s="12">
        <f t="shared" si="209"/>
        <v>-118606.12003809522</v>
      </c>
      <c r="T428" s="7"/>
      <c r="U428" s="10">
        <f t="shared" si="210"/>
        <v>0</v>
      </c>
      <c r="V428" s="10"/>
      <c r="W428" s="10"/>
      <c r="X428" s="10">
        <f t="shared" si="211"/>
        <v>1010828427.84</v>
      </c>
    </row>
    <row r="429" spans="1:24" ht="25.5" hidden="1">
      <c r="A429" s="40">
        <v>333</v>
      </c>
      <c r="B429" s="7" t="s">
        <v>49</v>
      </c>
      <c r="C429" s="12">
        <v>10498920</v>
      </c>
      <c r="D429" s="12"/>
      <c r="E429" s="9" t="s">
        <v>217</v>
      </c>
      <c r="F429" s="15"/>
      <c r="G429" s="15">
        <v>-4.32</v>
      </c>
      <c r="H429" s="12">
        <f t="shared" si="204"/>
        <v>-453553.34400000004</v>
      </c>
      <c r="I429" s="8"/>
      <c r="J429" s="12">
        <v>4477146</v>
      </c>
      <c r="K429" s="12"/>
      <c r="L429" s="12">
        <f t="shared" si="205"/>
        <v>6475327.3440000005</v>
      </c>
      <c r="M429" s="15">
        <v>38.19</v>
      </c>
      <c r="N429" s="12">
        <f t="shared" si="206"/>
        <v>169555.57329143758</v>
      </c>
      <c r="O429" s="17">
        <f t="shared" si="207"/>
        <v>1.614981096069287</v>
      </c>
      <c r="P429" s="15">
        <v>1.96</v>
      </c>
      <c r="Q429" s="12">
        <f t="shared" si="208"/>
        <v>205778.832</v>
      </c>
      <c r="R429" s="8"/>
      <c r="S429" s="12">
        <f t="shared" si="209"/>
        <v>-36223.25870856241</v>
      </c>
      <c r="T429" s="7"/>
      <c r="U429" s="10">
        <f t="shared" si="210"/>
        <v>0</v>
      </c>
      <c r="V429" s="10"/>
      <c r="W429" s="10"/>
      <c r="X429" s="10">
        <f t="shared" si="211"/>
        <v>400953754.79999995</v>
      </c>
    </row>
    <row r="430" spans="1:24" ht="25.5" hidden="1">
      <c r="A430" s="40">
        <v>334</v>
      </c>
      <c r="B430" s="7" t="s">
        <v>17</v>
      </c>
      <c r="C430" s="12">
        <v>3676080</v>
      </c>
      <c r="D430" s="12"/>
      <c r="E430" s="9" t="s">
        <v>217</v>
      </c>
      <c r="F430" s="15"/>
      <c r="G430" s="15">
        <v>-5.2</v>
      </c>
      <c r="H430" s="12">
        <f t="shared" si="204"/>
        <v>-191156.16</v>
      </c>
      <c r="I430" s="8"/>
      <c r="J430" s="12">
        <v>1018678</v>
      </c>
      <c r="K430" s="12"/>
      <c r="L430" s="12">
        <f t="shared" si="205"/>
        <v>2848558.16</v>
      </c>
      <c r="M430" s="15">
        <v>35.96</v>
      </c>
      <c r="N430" s="12">
        <f t="shared" si="206"/>
        <v>79214.6318131257</v>
      </c>
      <c r="O430" s="17">
        <f t="shared" si="207"/>
        <v>2.1548669183784277</v>
      </c>
      <c r="P430" s="15">
        <v>2.27</v>
      </c>
      <c r="Q430" s="12">
        <f t="shared" si="208"/>
        <v>83447.016</v>
      </c>
      <c r="R430" s="8"/>
      <c r="S430" s="12">
        <f t="shared" si="209"/>
        <v>-4232.384186874304</v>
      </c>
      <c r="T430" s="7"/>
      <c r="U430" s="10">
        <f t="shared" si="210"/>
        <v>0</v>
      </c>
      <c r="V430" s="10"/>
      <c r="W430" s="10"/>
      <c r="X430" s="10">
        <f t="shared" si="211"/>
        <v>132191836.8</v>
      </c>
    </row>
    <row r="431" spans="1:24" ht="25.5" hidden="1">
      <c r="A431" s="40">
        <v>335</v>
      </c>
      <c r="B431" s="7" t="s">
        <v>18</v>
      </c>
      <c r="C431" s="12">
        <v>548875</v>
      </c>
      <c r="D431" s="12"/>
      <c r="E431" s="9" t="s">
        <v>217</v>
      </c>
      <c r="F431" s="15"/>
      <c r="G431" s="15">
        <v>0</v>
      </c>
      <c r="H431" s="12">
        <f t="shared" si="204"/>
        <v>0</v>
      </c>
      <c r="I431" s="8"/>
      <c r="J431" s="12">
        <v>309403</v>
      </c>
      <c r="K431" s="12"/>
      <c r="L431" s="12">
        <f t="shared" si="205"/>
        <v>239472</v>
      </c>
      <c r="M431" s="15">
        <v>35.11</v>
      </c>
      <c r="N431" s="12">
        <f t="shared" si="206"/>
        <v>6820.620905724865</v>
      </c>
      <c r="O431" s="17">
        <f t="shared" si="207"/>
        <v>1.2426546856251177</v>
      </c>
      <c r="P431" s="15">
        <v>1.55</v>
      </c>
      <c r="Q431" s="12">
        <f t="shared" si="208"/>
        <v>8507.5625</v>
      </c>
      <c r="R431" s="8"/>
      <c r="S431" s="12">
        <f t="shared" si="209"/>
        <v>-1686.9415942751348</v>
      </c>
      <c r="T431" s="7"/>
      <c r="U431" s="10">
        <f t="shared" si="210"/>
        <v>0</v>
      </c>
      <c r="V431" s="10"/>
      <c r="W431" s="10"/>
      <c r="X431" s="10">
        <f t="shared" si="211"/>
        <v>19271001.25</v>
      </c>
    </row>
    <row r="432" spans="1:24" ht="25.5" hidden="1">
      <c r="A432" s="40">
        <v>336</v>
      </c>
      <c r="B432" s="7" t="s">
        <v>50</v>
      </c>
      <c r="C432" s="12">
        <v>1383555</v>
      </c>
      <c r="D432" s="12"/>
      <c r="E432" s="9" t="s">
        <v>217</v>
      </c>
      <c r="F432" s="15"/>
      <c r="G432" s="15">
        <v>-2.18</v>
      </c>
      <c r="H432" s="12">
        <f t="shared" si="204"/>
        <v>-30161.499</v>
      </c>
      <c r="I432" s="8"/>
      <c r="J432" s="12">
        <v>331554</v>
      </c>
      <c r="K432" s="12"/>
      <c r="L432" s="12">
        <f t="shared" si="205"/>
        <v>1082162.499</v>
      </c>
      <c r="M432" s="15">
        <v>38.73</v>
      </c>
      <c r="N432" s="12">
        <f t="shared" si="206"/>
        <v>27941.195429899308</v>
      </c>
      <c r="O432" s="17">
        <f t="shared" si="207"/>
        <v>2.019521842637214</v>
      </c>
      <c r="P432" s="15">
        <v>2.37</v>
      </c>
      <c r="Q432" s="12">
        <f t="shared" si="208"/>
        <v>32790.253500000006</v>
      </c>
      <c r="R432" s="8"/>
      <c r="S432" s="12">
        <f t="shared" si="209"/>
        <v>-4849.058070100698</v>
      </c>
      <c r="T432" s="7"/>
      <c r="U432" s="10">
        <f t="shared" si="210"/>
        <v>0</v>
      </c>
      <c r="V432" s="10"/>
      <c r="W432" s="10"/>
      <c r="X432" s="10">
        <f t="shared" si="211"/>
        <v>53585085.15</v>
      </c>
    </row>
    <row r="433" spans="1:24" ht="25.5" hidden="1">
      <c r="A433" s="40"/>
      <c r="B433" s="9" t="s">
        <v>111</v>
      </c>
      <c r="C433" s="28">
        <f>SUM(C426:C432)</f>
        <v>49497337</v>
      </c>
      <c r="D433" s="12"/>
      <c r="E433" s="9"/>
      <c r="F433" s="15"/>
      <c r="G433" s="15">
        <f>(H433/C433)*100</f>
        <v>-2.823751653346523</v>
      </c>
      <c r="H433" s="28">
        <f>SUM(H426:H432)</f>
        <v>-1397681.8719000001</v>
      </c>
      <c r="I433" s="8"/>
      <c r="J433" s="28">
        <f>SUM(J426:J432)</f>
        <v>24717889</v>
      </c>
      <c r="K433" s="12"/>
      <c r="L433" s="28">
        <f>SUM(L426:L432)</f>
        <v>26177129.871900003</v>
      </c>
      <c r="M433" s="15">
        <f>X433/C433</f>
        <v>38.32588787857416</v>
      </c>
      <c r="N433" s="28">
        <f>SUM(N426:N432)</f>
        <v>685287.5327794037</v>
      </c>
      <c r="O433" s="17">
        <f t="shared" si="207"/>
        <v>1.3844937411065241</v>
      </c>
      <c r="P433" s="15">
        <f>(Q433/C433)*100</f>
        <v>1.748122911945748</v>
      </c>
      <c r="Q433" s="28">
        <f>SUM(Q426:Q432)</f>
        <v>865274.2889000002</v>
      </c>
      <c r="R433" s="8"/>
      <c r="S433" s="28">
        <f>SUM(S426:S432)</f>
        <v>-179986.75612059617</v>
      </c>
      <c r="T433" s="7"/>
      <c r="U433" s="29">
        <f>SUM(U426:U432)</f>
        <v>0</v>
      </c>
      <c r="V433" s="10"/>
      <c r="W433" s="10"/>
      <c r="X433" s="29">
        <f>SUM(X426:X432)</f>
        <v>1897029388.15</v>
      </c>
    </row>
    <row r="434" spans="1:24" ht="25.5" hidden="1">
      <c r="A434" s="40"/>
      <c r="B434" s="9"/>
      <c r="C434" s="43"/>
      <c r="D434" s="7"/>
      <c r="E434" s="7"/>
      <c r="F434" s="7"/>
      <c r="G434" s="7"/>
      <c r="H434" s="42"/>
      <c r="I434" s="8"/>
      <c r="J434" s="42"/>
      <c r="K434" s="8"/>
      <c r="L434" s="42"/>
      <c r="M434" s="7"/>
      <c r="N434" s="42"/>
      <c r="O434" s="14"/>
      <c r="P434" s="7"/>
      <c r="Q434" s="42"/>
      <c r="R434" s="8"/>
      <c r="S434" s="42"/>
      <c r="T434" s="7"/>
      <c r="U434" s="43"/>
      <c r="V434" s="7"/>
      <c r="W434" s="7"/>
      <c r="X434" s="43"/>
    </row>
    <row r="435" spans="1:24" ht="25.5" hidden="1">
      <c r="A435" s="40"/>
      <c r="B435" s="25" t="s">
        <v>112</v>
      </c>
      <c r="C435" s="7"/>
      <c r="D435" s="7"/>
      <c r="E435" s="7"/>
      <c r="F435" s="7"/>
      <c r="G435" s="7"/>
      <c r="H435" s="12">
        <v>-29925500</v>
      </c>
      <c r="I435" s="8"/>
      <c r="J435" s="12">
        <v>10515490</v>
      </c>
      <c r="K435" s="8"/>
      <c r="L435" s="12">
        <f>-H435-J435</f>
        <v>19410010</v>
      </c>
      <c r="M435" s="6">
        <f>L435/N435</f>
        <v>5.429709081316635</v>
      </c>
      <c r="N435" s="12">
        <v>3574779</v>
      </c>
      <c r="O435" s="17"/>
      <c r="P435" s="15"/>
      <c r="Q435" s="8">
        <v>0</v>
      </c>
      <c r="R435" s="8"/>
      <c r="S435" s="12">
        <f>N435-Q435</f>
        <v>3574779</v>
      </c>
      <c r="T435" s="7"/>
      <c r="U435" s="7"/>
      <c r="V435" s="7"/>
      <c r="W435" s="7"/>
      <c r="X435" s="7"/>
    </row>
    <row r="436" spans="1:24" ht="25.5" hidden="1">
      <c r="A436" s="40"/>
      <c r="B436" s="25"/>
      <c r="C436" s="7"/>
      <c r="D436" s="7"/>
      <c r="E436" s="7"/>
      <c r="F436" s="7"/>
      <c r="G436" s="7"/>
      <c r="H436" s="12"/>
      <c r="I436" s="8"/>
      <c r="J436" s="12"/>
      <c r="K436" s="8"/>
      <c r="L436" s="12"/>
      <c r="M436" s="6"/>
      <c r="N436" s="12"/>
      <c r="O436" s="14"/>
      <c r="P436" s="7"/>
      <c r="Q436" s="8"/>
      <c r="R436" s="8"/>
      <c r="S436" s="8"/>
      <c r="T436" s="7"/>
      <c r="U436" s="7"/>
      <c r="V436" s="7"/>
      <c r="W436" s="7"/>
      <c r="X436" s="7"/>
    </row>
    <row r="437" spans="1:24" ht="25.5">
      <c r="A437" s="40"/>
      <c r="B437" s="9" t="s">
        <v>113</v>
      </c>
      <c r="C437" s="29">
        <f>SUM(C164,C174,C184,C193,C201,C209,C220,C231,C240,C249,C257,C268,C276,C287,C298,C307,C314,C322,C333,C344,C353,C362,C370,C377,C388,C398,C406,C414,C423,C433)</f>
        <v>507940786</v>
      </c>
      <c r="D437" s="7"/>
      <c r="E437" s="7"/>
      <c r="F437" s="15"/>
      <c r="G437" s="15">
        <f>(H437/C437)*100</f>
        <v>-8.182846391764256</v>
      </c>
      <c r="H437" s="28">
        <f>(SUM(H164,H174,H184,H193,H201,H209,H220,H231,H240,H249,H257,H268,H276,H287,H298,H307,H314,H322,H333,H344,H353,H362,H370,H377,H388,H398,H406,H414,H423,H433)+H435)</f>
        <v>-41564014.2795</v>
      </c>
      <c r="I437" s="8"/>
      <c r="J437" s="28">
        <f>(SUM(J164,J174,J184,J193,J201,J209,J220,J231,J240,J249,J257,J268,J276,J287,J298,J307,J314,J322,J333,J344,J353,J362,J370,J377,J388,J398,J406,J414,J423,J433)+J435)</f>
        <v>225954434</v>
      </c>
      <c r="K437" s="8"/>
      <c r="L437" s="28">
        <f>(SUM(L164,L174,L184,L193,L201,L209,L220,L231,L240,L249,L257,L268,L276,L287,L298,L307,L314,L322,L333,L344,L353,L362,L370,L377,L388,L398,L406,L414,L423,L433)+L435)</f>
        <v>323550366.27950007</v>
      </c>
      <c r="M437" s="15">
        <f>X437/C437</f>
        <v>32.16112799878605</v>
      </c>
      <c r="N437" s="28">
        <f>(SUM(N164,N174,N184,N193,N201,N209,N220,N231,N240,N249,N257,N268,N276,N287,N298,N307,N314,N322,N333,N344,N353,N362,N370,N377,N388,N398,N406,N414,N423,N433)+N435)</f>
        <v>14347241.16691378</v>
      </c>
      <c r="O437" s="17">
        <f>(N437/C437)*100</f>
        <v>2.824589314809183</v>
      </c>
      <c r="P437" s="15">
        <f>(Q437/C437)*100</f>
        <v>2.4244067373239053</v>
      </c>
      <c r="Q437" s="28">
        <f>(SUM(Q164,Q174,Q184,Q193,Q201,Q209,Q220,Q231,Q240,Q249,Q257,Q268,Q276,Q287,Q298,Q307,Q314,Q322,Q333,Q344,Q353,Q362,Q370,Q377,Q388,Q398,Q406,Q414,Q423,Q433)+Q435)</f>
        <v>12314550.637400001</v>
      </c>
      <c r="R437" s="8"/>
      <c r="S437" s="28">
        <f>(SUM(S164,S174,S184,S193,S201,S209,S220,S231,S240,S249,S257,S268,S276,S287,S298,S307,S314,S322,S333,S344,S353,S362,S370,S377,S388,S398,S406,S414,S423,S433)+S435)</f>
        <v>2032690.52951378</v>
      </c>
      <c r="T437" s="7"/>
      <c r="U437" s="29">
        <f>SUM(U164,U174,U184,U193,U201,U209,U220,U231,U240,U249,U257,U268,U276,U287,U298,U307,U314,U322,U333,U344,U353,U362,U370,U377,U388,U398,U406,U414,U423,U433)</f>
        <v>0</v>
      </c>
      <c r="V437" s="10"/>
      <c r="W437" s="7"/>
      <c r="X437" s="29">
        <f>SUM(X164,X174,X184,X193,X201,X209,X220,X231,X240,X249,X257,X268,X276,X287,X298,X307,X314,X322,X333,X344,X353,X362,X370,X377,X388,X398,X406,X414,X423,X433)</f>
        <v>16335948634.349995</v>
      </c>
    </row>
    <row r="438" spans="1:24" ht="25.5">
      <c r="A438" s="15"/>
      <c r="B438" s="9"/>
      <c r="C438" s="12"/>
      <c r="D438" s="12"/>
      <c r="E438" s="9"/>
      <c r="F438" s="15"/>
      <c r="G438" s="15"/>
      <c r="H438" s="12"/>
      <c r="I438" s="8"/>
      <c r="J438" s="12"/>
      <c r="K438" s="12"/>
      <c r="L438" s="12"/>
      <c r="M438" s="15"/>
      <c r="N438" s="12"/>
      <c r="O438" s="17"/>
      <c r="P438" s="15"/>
      <c r="Q438" s="12"/>
      <c r="R438" s="8"/>
      <c r="S438" s="12"/>
      <c r="T438" s="7"/>
      <c r="U438" s="10"/>
      <c r="V438" s="10"/>
      <c r="W438" s="10"/>
      <c r="X438" s="10"/>
    </row>
    <row r="439" spans="1:26" ht="25.5">
      <c r="A439" s="26" t="s">
        <v>5</v>
      </c>
      <c r="B439" s="9"/>
      <c r="C439" s="12"/>
      <c r="D439" s="12"/>
      <c r="E439" s="9"/>
      <c r="F439" s="15"/>
      <c r="G439" s="15"/>
      <c r="H439" s="12"/>
      <c r="I439" s="8"/>
      <c r="J439" s="12"/>
      <c r="K439" s="12"/>
      <c r="L439" s="12"/>
      <c r="M439" s="15"/>
      <c r="P439" s="15"/>
      <c r="Q439" s="12"/>
      <c r="R439" s="8"/>
      <c r="S439" s="3" t="s">
        <v>261</v>
      </c>
      <c r="T439" s="7"/>
      <c r="U439" s="10"/>
      <c r="V439" s="10"/>
      <c r="W439" s="10"/>
      <c r="X439" s="10"/>
      <c r="Y439" s="4"/>
      <c r="Z439" s="4"/>
    </row>
    <row r="440" spans="1:24" ht="25.5">
      <c r="A440" s="6"/>
      <c r="B440" s="25" t="s">
        <v>114</v>
      </c>
      <c r="C440" s="12"/>
      <c r="D440" s="12"/>
      <c r="E440" s="9"/>
      <c r="F440" s="15"/>
      <c r="G440" s="15"/>
      <c r="H440" s="12"/>
      <c r="I440" s="8"/>
      <c r="J440" s="12"/>
      <c r="K440" s="12"/>
      <c r="L440" s="12"/>
      <c r="M440" s="15"/>
      <c r="P440" s="15"/>
      <c r="Q440" s="12"/>
      <c r="R440" s="8"/>
      <c r="S440" s="3" t="s">
        <v>262</v>
      </c>
      <c r="T440" s="7"/>
      <c r="U440" s="10"/>
      <c r="V440" s="10"/>
      <c r="W440" s="10"/>
      <c r="X440" s="10"/>
    </row>
    <row r="441" spans="1:24" ht="25.5" hidden="1">
      <c r="A441" s="6"/>
      <c r="B441" s="25"/>
      <c r="C441" s="12"/>
      <c r="D441" s="12"/>
      <c r="E441" s="9"/>
      <c r="F441" s="15"/>
      <c r="G441" s="15"/>
      <c r="H441" s="12"/>
      <c r="I441" s="8"/>
      <c r="J441" s="12"/>
      <c r="K441" s="12"/>
      <c r="L441" s="12"/>
      <c r="M441" s="15"/>
      <c r="N441" s="3"/>
      <c r="O441" s="3"/>
      <c r="P441" s="15"/>
      <c r="Q441" s="12"/>
      <c r="R441" s="8"/>
      <c r="S441" s="12"/>
      <c r="T441" s="7"/>
      <c r="U441" s="10"/>
      <c r="V441" s="10"/>
      <c r="W441" s="10"/>
      <c r="X441" s="10"/>
    </row>
    <row r="442" spans="1:24" ht="25.5" hidden="1">
      <c r="A442" s="6"/>
      <c r="B442" s="25"/>
      <c r="C442" s="12"/>
      <c r="D442" s="12"/>
      <c r="E442" s="9"/>
      <c r="F442" s="15"/>
      <c r="G442" s="15"/>
      <c r="H442" s="12"/>
      <c r="I442" s="8"/>
      <c r="J442" s="12"/>
      <c r="K442" s="12"/>
      <c r="L442" s="12"/>
      <c r="M442" s="15"/>
      <c r="N442" s="3"/>
      <c r="O442" s="3"/>
      <c r="P442" s="15"/>
      <c r="Q442" s="12"/>
      <c r="R442" s="8"/>
      <c r="S442" s="12"/>
      <c r="T442" s="7"/>
      <c r="U442" s="10"/>
      <c r="V442" s="10"/>
      <c r="W442" s="10"/>
      <c r="X442" s="10"/>
    </row>
    <row r="443" spans="1:24" ht="25.5">
      <c r="A443" s="15">
        <v>341</v>
      </c>
      <c r="B443" s="7" t="s">
        <v>14</v>
      </c>
      <c r="C443" s="12">
        <v>12474621</v>
      </c>
      <c r="D443" s="12"/>
      <c r="E443" s="9" t="s">
        <v>217</v>
      </c>
      <c r="F443" s="15"/>
      <c r="G443" s="15">
        <v>-1.46</v>
      </c>
      <c r="H443" s="12">
        <f aca="true" t="shared" si="212" ref="H443:H448">(G443/100)*C443</f>
        <v>-182129.4666</v>
      </c>
      <c r="I443" s="8"/>
      <c r="J443" s="12">
        <v>2799193</v>
      </c>
      <c r="K443" s="12"/>
      <c r="L443" s="12">
        <f aca="true" t="shared" si="213" ref="L443:L448">C443-H443-J443</f>
        <v>9857557.4666</v>
      </c>
      <c r="M443" s="15">
        <v>29.96</v>
      </c>
      <c r="N443" s="12">
        <f aca="true" t="shared" si="214" ref="N443:N448">L443/M443</f>
        <v>329023.9474833111</v>
      </c>
      <c r="O443" s="17">
        <f aca="true" t="shared" si="215" ref="O443:O449">(N443/C443)*100</f>
        <v>2.6375466435678576</v>
      </c>
      <c r="P443" s="15">
        <v>3</v>
      </c>
      <c r="Q443" s="12">
        <f aca="true" t="shared" si="216" ref="Q443:Q448">(P443/100)*C443</f>
        <v>374238.63</v>
      </c>
      <c r="R443" s="8"/>
      <c r="S443" s="12">
        <f aca="true" t="shared" si="217" ref="S443:S448">N443-Q443</f>
        <v>-45214.68251668889</v>
      </c>
      <c r="T443" s="7"/>
      <c r="U443" s="10">
        <f aca="true" t="shared" si="218" ref="U443:U448">C443*F443</f>
        <v>0</v>
      </c>
      <c r="V443" s="10"/>
      <c r="W443" s="10"/>
      <c r="X443" s="10">
        <f aca="true" t="shared" si="219" ref="X443:X448">C443*M443</f>
        <v>373739645.16</v>
      </c>
    </row>
    <row r="444" spans="1:24" ht="25.5">
      <c r="A444" s="15">
        <v>342</v>
      </c>
      <c r="B444" s="25" t="s">
        <v>115</v>
      </c>
      <c r="C444" s="12">
        <v>25322</v>
      </c>
      <c r="D444" s="12"/>
      <c r="E444" s="9" t="s">
        <v>217</v>
      </c>
      <c r="F444" s="15"/>
      <c r="G444" s="15">
        <v>-1.38</v>
      </c>
      <c r="H444" s="12">
        <f t="shared" si="212"/>
        <v>-349.4436</v>
      </c>
      <c r="I444" s="8"/>
      <c r="J444" s="12">
        <v>5958</v>
      </c>
      <c r="K444" s="12"/>
      <c r="L444" s="12">
        <f t="shared" si="213"/>
        <v>19713.4436</v>
      </c>
      <c r="M444" s="15">
        <v>29.15</v>
      </c>
      <c r="N444" s="12">
        <f t="shared" si="214"/>
        <v>676.2759382504288</v>
      </c>
      <c r="O444" s="17">
        <f t="shared" si="215"/>
        <v>2.670705071678496</v>
      </c>
      <c r="P444" s="15">
        <v>3.17</v>
      </c>
      <c r="Q444" s="12">
        <f t="shared" si="216"/>
        <v>802.7074</v>
      </c>
      <c r="R444" s="8"/>
      <c r="S444" s="12">
        <f t="shared" si="217"/>
        <v>-126.43146174957121</v>
      </c>
      <c r="T444" s="7"/>
      <c r="U444" s="10">
        <f t="shared" si="218"/>
        <v>0</v>
      </c>
      <c r="V444" s="10"/>
      <c r="W444" s="10"/>
      <c r="X444" s="10">
        <f t="shared" si="219"/>
        <v>738136.2999999999</v>
      </c>
    </row>
    <row r="445" spans="1:24" ht="25.5">
      <c r="A445" s="15">
        <v>343</v>
      </c>
      <c r="B445" s="25" t="s">
        <v>116</v>
      </c>
      <c r="C445" s="12">
        <v>101602451</v>
      </c>
      <c r="D445" s="12"/>
      <c r="E445" s="9" t="s">
        <v>217</v>
      </c>
      <c r="F445" s="15"/>
      <c r="G445" s="15">
        <v>-1.64</v>
      </c>
      <c r="H445" s="12">
        <f t="shared" si="212"/>
        <v>-1666280.1963999998</v>
      </c>
      <c r="I445" s="8"/>
      <c r="J445" s="12">
        <v>21732563</v>
      </c>
      <c r="K445" s="12"/>
      <c r="L445" s="12">
        <f t="shared" si="213"/>
        <v>81536168.1964</v>
      </c>
      <c r="M445" s="15">
        <v>29.15</v>
      </c>
      <c r="N445" s="12">
        <f t="shared" si="214"/>
        <v>2797124.1233756435</v>
      </c>
      <c r="O445" s="17">
        <f t="shared" si="215"/>
        <v>2.7530085109616533</v>
      </c>
      <c r="P445" s="15">
        <v>2.94</v>
      </c>
      <c r="Q445" s="12">
        <f t="shared" si="216"/>
        <v>2987112.0593999997</v>
      </c>
      <c r="R445" s="8"/>
      <c r="S445" s="12">
        <f t="shared" si="217"/>
        <v>-189987.93602435617</v>
      </c>
      <c r="T445" s="7"/>
      <c r="U445" s="10">
        <f t="shared" si="218"/>
        <v>0</v>
      </c>
      <c r="V445" s="10"/>
      <c r="W445" s="10"/>
      <c r="X445" s="10">
        <f t="shared" si="219"/>
        <v>2961711446.6499996</v>
      </c>
    </row>
    <row r="446" spans="1:24" ht="25.5">
      <c r="A446" s="15">
        <v>344</v>
      </c>
      <c r="B446" s="25" t="s">
        <v>117</v>
      </c>
      <c r="C446" s="12">
        <v>39840392</v>
      </c>
      <c r="D446" s="12"/>
      <c r="E446" s="9" t="s">
        <v>217</v>
      </c>
      <c r="F446" s="15"/>
      <c r="G446" s="15">
        <v>-1.44</v>
      </c>
      <c r="H446" s="12">
        <f t="shared" si="212"/>
        <v>-573701.6448</v>
      </c>
      <c r="I446" s="8"/>
      <c r="J446" s="12">
        <v>8965069</v>
      </c>
      <c r="K446" s="12"/>
      <c r="L446" s="12">
        <f t="shared" si="213"/>
        <v>31449024.6448</v>
      </c>
      <c r="M446" s="15">
        <v>29.83</v>
      </c>
      <c r="N446" s="12">
        <f t="shared" si="214"/>
        <v>1054275.0467582971</v>
      </c>
      <c r="O446" s="17">
        <f t="shared" si="215"/>
        <v>2.6462466703598126</v>
      </c>
      <c r="P446" s="15">
        <v>2.94</v>
      </c>
      <c r="Q446" s="12">
        <f t="shared" si="216"/>
        <v>1171307.5248</v>
      </c>
      <c r="R446" s="8"/>
      <c r="S446" s="12">
        <f t="shared" si="217"/>
        <v>-117032.47804170288</v>
      </c>
      <c r="T446" s="7"/>
      <c r="U446" s="10">
        <f t="shared" si="218"/>
        <v>0</v>
      </c>
      <c r="V446" s="10"/>
      <c r="W446" s="10"/>
      <c r="X446" s="10">
        <f t="shared" si="219"/>
        <v>1188438893.36</v>
      </c>
    </row>
    <row r="447" spans="1:24" ht="25.5">
      <c r="A447" s="15">
        <v>345</v>
      </c>
      <c r="B447" s="7" t="s">
        <v>17</v>
      </c>
      <c r="C447" s="12">
        <v>9069631</v>
      </c>
      <c r="D447" s="12"/>
      <c r="E447" s="9" t="s">
        <v>217</v>
      </c>
      <c r="F447" s="15"/>
      <c r="G447" s="15">
        <v>-1.45</v>
      </c>
      <c r="H447" s="12">
        <f t="shared" si="212"/>
        <v>-131509.6495</v>
      </c>
      <c r="I447" s="8"/>
      <c r="J447" s="12">
        <v>2133364</v>
      </c>
      <c r="K447" s="12"/>
      <c r="L447" s="12">
        <f t="shared" si="213"/>
        <v>7067776.649499999</v>
      </c>
      <c r="M447" s="15">
        <v>29.91</v>
      </c>
      <c r="N447" s="12">
        <f t="shared" si="214"/>
        <v>236301.45936141757</v>
      </c>
      <c r="O447" s="17">
        <f t="shared" si="215"/>
        <v>2.6054142595373238</v>
      </c>
      <c r="P447" s="15">
        <v>2.94</v>
      </c>
      <c r="Q447" s="12">
        <f t="shared" si="216"/>
        <v>266647.1514</v>
      </c>
      <c r="R447" s="8"/>
      <c r="S447" s="12">
        <f t="shared" si="217"/>
        <v>-30345.692038582405</v>
      </c>
      <c r="T447" s="7"/>
      <c r="U447" s="10">
        <f t="shared" si="218"/>
        <v>0</v>
      </c>
      <c r="V447" s="10"/>
      <c r="W447" s="10"/>
      <c r="X447" s="10">
        <f t="shared" si="219"/>
        <v>271272663.21</v>
      </c>
    </row>
    <row r="448" spans="1:24" ht="25.5">
      <c r="A448" s="15">
        <v>346</v>
      </c>
      <c r="B448" s="7" t="s">
        <v>18</v>
      </c>
      <c r="C448" s="12">
        <v>497343</v>
      </c>
      <c r="D448" s="12"/>
      <c r="E448" s="9" t="s">
        <v>217</v>
      </c>
      <c r="F448" s="15"/>
      <c r="G448" s="15">
        <v>-1.45</v>
      </c>
      <c r="H448" s="12">
        <f t="shared" si="212"/>
        <v>-7211.473499999999</v>
      </c>
      <c r="I448" s="8"/>
      <c r="J448" s="12">
        <v>117069</v>
      </c>
      <c r="K448" s="12"/>
      <c r="L448" s="12">
        <f t="shared" si="213"/>
        <v>387485.4735</v>
      </c>
      <c r="M448" s="15">
        <v>29.96</v>
      </c>
      <c r="N448" s="12">
        <f t="shared" si="214"/>
        <v>12933.427019359146</v>
      </c>
      <c r="O448" s="17">
        <f t="shared" si="215"/>
        <v>2.6005044847035435</v>
      </c>
      <c r="P448" s="15">
        <v>2.94</v>
      </c>
      <c r="Q448" s="12">
        <f t="shared" si="216"/>
        <v>14621.8842</v>
      </c>
      <c r="R448" s="8"/>
      <c r="S448" s="12">
        <f t="shared" si="217"/>
        <v>-1688.4571806408549</v>
      </c>
      <c r="T448" s="7"/>
      <c r="U448" s="10">
        <f t="shared" si="218"/>
        <v>0</v>
      </c>
      <c r="V448" s="10"/>
      <c r="W448" s="10"/>
      <c r="X448" s="10">
        <f t="shared" si="219"/>
        <v>14900396.280000001</v>
      </c>
    </row>
    <row r="449" spans="1:24" ht="25.5">
      <c r="A449" s="15"/>
      <c r="B449" s="9" t="s">
        <v>118</v>
      </c>
      <c r="C449" s="28">
        <f>SUM(C443:C448)</f>
        <v>163509760</v>
      </c>
      <c r="D449" s="12"/>
      <c r="E449" s="9"/>
      <c r="F449" s="15"/>
      <c r="G449" s="15">
        <f>(H449/C449)*100</f>
        <v>-1.566378590733666</v>
      </c>
      <c r="H449" s="28">
        <f>SUM(H443:H448)</f>
        <v>-2561181.8743999996</v>
      </c>
      <c r="I449" s="8"/>
      <c r="J449" s="28">
        <f>SUM(J443:J448)</f>
        <v>35753216</v>
      </c>
      <c r="K449" s="12"/>
      <c r="L449" s="28">
        <f>SUM(L443:L448)</f>
        <v>130317725.87439999</v>
      </c>
      <c r="M449" s="15">
        <f>X449/C449</f>
        <v>29.42210410534514</v>
      </c>
      <c r="N449" s="28">
        <f>SUM(N443:N448)</f>
        <v>4430334.279936279</v>
      </c>
      <c r="O449" s="17">
        <f t="shared" si="215"/>
        <v>2.709522832114902</v>
      </c>
      <c r="P449" s="15">
        <f>(Q449/C449)*100</f>
        <v>2.944613188350347</v>
      </c>
      <c r="Q449" s="28">
        <f>SUM(Q443:Q448)</f>
        <v>4814729.9572</v>
      </c>
      <c r="R449" s="8"/>
      <c r="S449" s="28">
        <f>SUM(S443:S448)</f>
        <v>-384395.6772637207</v>
      </c>
      <c r="T449" s="7"/>
      <c r="U449" s="30">
        <f>SUM(U443:U448)</f>
        <v>0</v>
      </c>
      <c r="V449" s="16"/>
      <c r="W449" s="10"/>
      <c r="X449" s="30">
        <f>SUM(X443:X448)</f>
        <v>4810801180.959999</v>
      </c>
    </row>
    <row r="450" spans="1:24" ht="25.5">
      <c r="A450" s="15"/>
      <c r="B450" s="9"/>
      <c r="C450" s="28"/>
      <c r="D450" s="12"/>
      <c r="E450" s="9"/>
      <c r="F450" s="15"/>
      <c r="G450" s="15"/>
      <c r="H450" s="28"/>
      <c r="I450" s="8"/>
      <c r="J450" s="28"/>
      <c r="K450" s="12"/>
      <c r="L450" s="28"/>
      <c r="M450" s="15"/>
      <c r="N450" s="28"/>
      <c r="O450" s="17"/>
      <c r="P450" s="15"/>
      <c r="Q450" s="28"/>
      <c r="R450" s="8"/>
      <c r="S450" s="28"/>
      <c r="T450" s="7"/>
      <c r="U450" s="29"/>
      <c r="V450" s="10"/>
      <c r="W450" s="10"/>
      <c r="X450" s="29"/>
    </row>
    <row r="451" spans="1:24" ht="25.5">
      <c r="A451" s="15"/>
      <c r="B451" s="9"/>
      <c r="C451" s="32"/>
      <c r="D451" s="32"/>
      <c r="E451" s="38"/>
      <c r="F451" s="33"/>
      <c r="G451" s="33"/>
      <c r="H451" s="32"/>
      <c r="I451" s="34"/>
      <c r="J451" s="32"/>
      <c r="K451" s="32"/>
      <c r="L451" s="32"/>
      <c r="M451" s="33"/>
      <c r="N451" s="32"/>
      <c r="O451" s="39" t="s">
        <v>277</v>
      </c>
      <c r="P451" s="15"/>
      <c r="Q451" s="28"/>
      <c r="R451" s="8"/>
      <c r="S451" s="28"/>
      <c r="T451" s="7"/>
      <c r="U451" s="29"/>
      <c r="V451" s="10"/>
      <c r="W451" s="10"/>
      <c r="X451" s="29"/>
    </row>
    <row r="452" spans="1:24" ht="25.5">
      <c r="A452" s="15"/>
      <c r="B452" s="9"/>
      <c r="C452" s="32"/>
      <c r="D452" s="32"/>
      <c r="E452" s="38"/>
      <c r="F452" s="33"/>
      <c r="G452" s="33"/>
      <c r="H452" s="32"/>
      <c r="I452" s="34"/>
      <c r="J452" s="32"/>
      <c r="K452" s="32"/>
      <c r="L452" s="32"/>
      <c r="M452" s="33"/>
      <c r="N452" s="32"/>
      <c r="O452" s="3" t="s">
        <v>288</v>
      </c>
      <c r="P452" s="15"/>
      <c r="Q452" s="28"/>
      <c r="R452" s="8"/>
      <c r="S452" s="28"/>
      <c r="T452" s="7"/>
      <c r="U452" s="29"/>
      <c r="V452" s="10"/>
      <c r="W452" s="10"/>
      <c r="X452" s="29"/>
    </row>
    <row r="453" spans="1:24" ht="25.5">
      <c r="A453" s="15"/>
      <c r="B453" s="9"/>
      <c r="C453" s="32"/>
      <c r="D453" s="32"/>
      <c r="E453" s="38"/>
      <c r="F453" s="33"/>
      <c r="G453" s="33"/>
      <c r="H453" s="32"/>
      <c r="I453" s="34"/>
      <c r="J453" s="32"/>
      <c r="K453" s="32"/>
      <c r="L453" s="32"/>
      <c r="M453" s="33"/>
      <c r="N453" s="32"/>
      <c r="O453" s="35"/>
      <c r="P453" s="15"/>
      <c r="Q453" s="28"/>
      <c r="R453" s="8"/>
      <c r="S453" s="28"/>
      <c r="T453" s="7"/>
      <c r="U453" s="29"/>
      <c r="V453" s="10"/>
      <c r="W453" s="10"/>
      <c r="X453" s="29"/>
    </row>
    <row r="454" spans="1:24" ht="25.5">
      <c r="A454" s="15"/>
      <c r="B454" s="9"/>
      <c r="C454" s="32"/>
      <c r="D454" s="32"/>
      <c r="E454" s="38"/>
      <c r="F454" s="33"/>
      <c r="G454" s="33"/>
      <c r="H454" s="32"/>
      <c r="I454" s="34"/>
      <c r="J454" s="32"/>
      <c r="K454" s="32"/>
      <c r="L454" s="32"/>
      <c r="M454" s="33"/>
      <c r="N454" s="32"/>
      <c r="O454" s="35"/>
      <c r="P454" s="15"/>
      <c r="Q454" s="28"/>
      <c r="R454" s="8"/>
      <c r="S454" s="28"/>
      <c r="T454" s="7"/>
      <c r="U454" s="29"/>
      <c r="V454" s="10"/>
      <c r="W454" s="10"/>
      <c r="X454" s="29"/>
    </row>
    <row r="455" spans="1:24" ht="25.5">
      <c r="A455" s="15" t="s">
        <v>0</v>
      </c>
      <c r="B455" s="9" t="s">
        <v>10</v>
      </c>
      <c r="C455" s="9" t="s">
        <v>210</v>
      </c>
      <c r="D455" s="9"/>
      <c r="E455" s="9" t="s">
        <v>214</v>
      </c>
      <c r="F455" s="15" t="s">
        <v>242</v>
      </c>
      <c r="G455" s="15" t="s">
        <v>246</v>
      </c>
      <c r="H455" s="16" t="s">
        <v>249</v>
      </c>
      <c r="I455" s="9"/>
      <c r="J455" s="16" t="s">
        <v>252</v>
      </c>
      <c r="K455" s="16"/>
      <c r="L455" s="16" t="s">
        <v>254</v>
      </c>
      <c r="M455" s="15" t="s">
        <v>257</v>
      </c>
      <c r="N455" s="16" t="s">
        <v>259</v>
      </c>
      <c r="O455" s="17" t="s">
        <v>263</v>
      </c>
      <c r="P455" s="15" t="s">
        <v>266</v>
      </c>
      <c r="Q455" s="16" t="s">
        <v>268</v>
      </c>
      <c r="R455" s="9"/>
      <c r="S455" s="16" t="s">
        <v>269</v>
      </c>
      <c r="T455" s="9"/>
      <c r="U455" s="16"/>
      <c r="V455" s="16"/>
      <c r="W455" s="16"/>
      <c r="X455" s="16"/>
    </row>
    <row r="456" spans="1:24" ht="25.5">
      <c r="A456" s="15" t="s">
        <v>1</v>
      </c>
      <c r="B456" s="9"/>
      <c r="C456" s="9" t="s">
        <v>211</v>
      </c>
      <c r="D456" s="9"/>
      <c r="E456" s="9" t="s">
        <v>215</v>
      </c>
      <c r="F456" s="15" t="s">
        <v>243</v>
      </c>
      <c r="G456" s="15"/>
      <c r="H456" s="16" t="s">
        <v>250</v>
      </c>
      <c r="I456" s="8"/>
      <c r="J456" s="16" t="s">
        <v>211</v>
      </c>
      <c r="K456" s="16"/>
      <c r="L456" s="16" t="s">
        <v>255</v>
      </c>
      <c r="M456" s="15" t="s">
        <v>258</v>
      </c>
      <c r="N456" s="16" t="s">
        <v>260</v>
      </c>
      <c r="O456" s="17" t="s">
        <v>264</v>
      </c>
      <c r="P456" s="15" t="s">
        <v>267</v>
      </c>
      <c r="Q456" s="16" t="s">
        <v>260</v>
      </c>
      <c r="R456" s="9"/>
      <c r="S456" s="16" t="s">
        <v>270</v>
      </c>
      <c r="T456" s="7"/>
      <c r="U456" s="16" t="s">
        <v>272</v>
      </c>
      <c r="V456" s="16"/>
      <c r="W456" s="10"/>
      <c r="X456" s="16" t="s">
        <v>274</v>
      </c>
    </row>
    <row r="457" spans="1:25" ht="25.5">
      <c r="A457" s="18" t="s">
        <v>2</v>
      </c>
      <c r="B457" s="19" t="s">
        <v>11</v>
      </c>
      <c r="C457" s="19" t="s">
        <v>212</v>
      </c>
      <c r="D457" s="19"/>
      <c r="E457" s="19" t="s">
        <v>216</v>
      </c>
      <c r="F457" s="18" t="s">
        <v>278</v>
      </c>
      <c r="G457" s="18" t="s">
        <v>247</v>
      </c>
      <c r="H457" s="20" t="s">
        <v>251</v>
      </c>
      <c r="I457" s="19"/>
      <c r="J457" s="20" t="s">
        <v>253</v>
      </c>
      <c r="K457" s="20"/>
      <c r="L457" s="20" t="s">
        <v>256</v>
      </c>
      <c r="M457" s="18" t="s">
        <v>244</v>
      </c>
      <c r="N457" s="20" t="s">
        <v>251</v>
      </c>
      <c r="O457" s="21" t="s">
        <v>265</v>
      </c>
      <c r="P457" s="18" t="s">
        <v>265</v>
      </c>
      <c r="Q457" s="20" t="s">
        <v>251</v>
      </c>
      <c r="R457" s="19"/>
      <c r="S457" s="20" t="s">
        <v>271</v>
      </c>
      <c r="T457" s="22"/>
      <c r="U457" s="20" t="s">
        <v>273</v>
      </c>
      <c r="V457" s="20"/>
      <c r="W457" s="23"/>
      <c r="X457" s="20" t="s">
        <v>273</v>
      </c>
      <c r="Y457" s="24"/>
    </row>
    <row r="458" spans="12:15" ht="25.5">
      <c r="L458" s="16" t="s">
        <v>213</v>
      </c>
      <c r="M458" s="15" t="s">
        <v>245</v>
      </c>
      <c r="N458" s="16" t="s">
        <v>213</v>
      </c>
      <c r="O458" s="17" t="s">
        <v>248</v>
      </c>
    </row>
    <row r="459" spans="1:24" ht="25.5">
      <c r="A459" s="15">
        <v>341</v>
      </c>
      <c r="B459" s="7" t="s">
        <v>14</v>
      </c>
      <c r="C459" s="12">
        <v>217599</v>
      </c>
      <c r="D459" s="12"/>
      <c r="E459" s="9" t="s">
        <v>217</v>
      </c>
      <c r="F459" s="15"/>
      <c r="G459" s="15">
        <v>-2.54</v>
      </c>
      <c r="H459" s="12">
        <f aca="true" t="shared" si="220" ref="H459:H464">(G459/100)*C459</f>
        <v>-5527.0145999999995</v>
      </c>
      <c r="I459" s="8"/>
      <c r="J459" s="12">
        <v>165868</v>
      </c>
      <c r="K459" s="12"/>
      <c r="L459" s="12">
        <f aca="true" t="shared" si="221" ref="L459:L464">C459-H459-J459</f>
        <v>57258.014599999995</v>
      </c>
      <c r="M459" s="15">
        <v>3.75</v>
      </c>
      <c r="N459" s="12">
        <f aca="true" t="shared" si="222" ref="N459:N464">L459/M459</f>
        <v>15268.803893333332</v>
      </c>
      <c r="O459" s="17">
        <f aca="true" t="shared" si="223" ref="O459:O465">(N459/C459)*100</f>
        <v>7.0169458009151375</v>
      </c>
      <c r="P459" s="15">
        <v>3.02</v>
      </c>
      <c r="Q459" s="12">
        <f aca="true" t="shared" si="224" ref="Q459:Q464">(P459/100)*C459</f>
        <v>6571.4898</v>
      </c>
      <c r="R459" s="8"/>
      <c r="S459" s="12">
        <f aca="true" t="shared" si="225" ref="S459:S464">N459-Q459</f>
        <v>8697.31409333333</v>
      </c>
      <c r="T459" s="7"/>
      <c r="U459" s="10">
        <f aca="true" t="shared" si="226" ref="U459:U464">C459*F459</f>
        <v>0</v>
      </c>
      <c r="V459" s="10"/>
      <c r="W459" s="10"/>
      <c r="X459" s="10">
        <f aca="true" t="shared" si="227" ref="X459:X464">C459*M459</f>
        <v>815996.25</v>
      </c>
    </row>
    <row r="460" spans="1:24" ht="25.5">
      <c r="A460" s="15">
        <v>342</v>
      </c>
      <c r="B460" s="25" t="s">
        <v>115</v>
      </c>
      <c r="C460" s="12">
        <v>121339</v>
      </c>
      <c r="D460" s="12"/>
      <c r="E460" s="9" t="s">
        <v>217</v>
      </c>
      <c r="F460" s="15"/>
      <c r="G460" s="15">
        <v>-2.54</v>
      </c>
      <c r="H460" s="12">
        <f t="shared" si="220"/>
        <v>-3082.0106</v>
      </c>
      <c r="I460" s="8"/>
      <c r="J460" s="12">
        <v>94307</v>
      </c>
      <c r="K460" s="12"/>
      <c r="L460" s="12">
        <f t="shared" si="221"/>
        <v>30114.010599999994</v>
      </c>
      <c r="M460" s="15">
        <v>3.75</v>
      </c>
      <c r="N460" s="12">
        <f t="shared" si="222"/>
        <v>8030.4028266666655</v>
      </c>
      <c r="O460" s="17">
        <f t="shared" si="223"/>
        <v>6.618154778485619</v>
      </c>
      <c r="P460" s="15">
        <v>2.6</v>
      </c>
      <c r="Q460" s="12">
        <f t="shared" si="224"/>
        <v>3154.8140000000003</v>
      </c>
      <c r="R460" s="8"/>
      <c r="S460" s="12">
        <f t="shared" si="225"/>
        <v>4875.588826666665</v>
      </c>
      <c r="T460" s="7"/>
      <c r="U460" s="10">
        <f t="shared" si="226"/>
        <v>0</v>
      </c>
      <c r="V460" s="10"/>
      <c r="W460" s="10"/>
      <c r="X460" s="10">
        <f t="shared" si="227"/>
        <v>455021.25</v>
      </c>
    </row>
    <row r="461" spans="1:24" ht="25.5">
      <c r="A461" s="15">
        <v>343</v>
      </c>
      <c r="B461" s="25" t="s">
        <v>116</v>
      </c>
      <c r="C461" s="12">
        <v>2270377</v>
      </c>
      <c r="D461" s="12"/>
      <c r="E461" s="9" t="s">
        <v>217</v>
      </c>
      <c r="F461" s="15"/>
      <c r="G461" s="15">
        <v>-2.54</v>
      </c>
      <c r="H461" s="12">
        <f t="shared" si="220"/>
        <v>-57667.5758</v>
      </c>
      <c r="I461" s="8"/>
      <c r="J461" s="12">
        <v>1559640</v>
      </c>
      <c r="K461" s="12"/>
      <c r="L461" s="12">
        <f t="shared" si="221"/>
        <v>768404.5758000002</v>
      </c>
      <c r="M461" s="15">
        <v>3.75</v>
      </c>
      <c r="N461" s="12">
        <f t="shared" si="222"/>
        <v>204907.88688000006</v>
      </c>
      <c r="O461" s="17">
        <f t="shared" si="223"/>
        <v>9.025280245527508</v>
      </c>
      <c r="P461" s="15">
        <v>3.37</v>
      </c>
      <c r="Q461" s="12">
        <f t="shared" si="224"/>
        <v>76511.7049</v>
      </c>
      <c r="R461" s="8"/>
      <c r="S461" s="12">
        <f t="shared" si="225"/>
        <v>128396.18198000007</v>
      </c>
      <c r="T461" s="7"/>
      <c r="U461" s="10">
        <f t="shared" si="226"/>
        <v>0</v>
      </c>
      <c r="V461" s="10"/>
      <c r="W461" s="10"/>
      <c r="X461" s="10">
        <f t="shared" si="227"/>
        <v>8513913.75</v>
      </c>
    </row>
    <row r="462" spans="1:24" ht="25.5">
      <c r="A462" s="15">
        <v>344</v>
      </c>
      <c r="B462" s="25" t="s">
        <v>117</v>
      </c>
      <c r="C462" s="12">
        <v>2389789</v>
      </c>
      <c r="D462" s="12"/>
      <c r="E462" s="9" t="s">
        <v>217</v>
      </c>
      <c r="F462" s="15"/>
      <c r="G462" s="15">
        <v>-2.54</v>
      </c>
      <c r="H462" s="12">
        <f t="shared" si="220"/>
        <v>-60700.6406</v>
      </c>
      <c r="I462" s="8"/>
      <c r="J462" s="12">
        <v>1237141</v>
      </c>
      <c r="K462" s="12"/>
      <c r="L462" s="12">
        <f t="shared" si="221"/>
        <v>1213348.6406</v>
      </c>
      <c r="M462" s="15">
        <v>3.75</v>
      </c>
      <c r="N462" s="12">
        <f t="shared" si="222"/>
        <v>323559.6374933334</v>
      </c>
      <c r="O462" s="17">
        <f t="shared" si="223"/>
        <v>13.539255452817523</v>
      </c>
      <c r="P462" s="15">
        <v>3.75</v>
      </c>
      <c r="Q462" s="12">
        <f t="shared" si="224"/>
        <v>89617.0875</v>
      </c>
      <c r="R462" s="8"/>
      <c r="S462" s="12">
        <f t="shared" si="225"/>
        <v>233942.54999333338</v>
      </c>
      <c r="T462" s="7"/>
      <c r="U462" s="10">
        <f t="shared" si="226"/>
        <v>0</v>
      </c>
      <c r="V462" s="10"/>
      <c r="W462" s="10"/>
      <c r="X462" s="10">
        <f t="shared" si="227"/>
        <v>8961708.75</v>
      </c>
    </row>
    <row r="463" spans="1:24" ht="25.5">
      <c r="A463" s="15">
        <v>345</v>
      </c>
      <c r="B463" s="7" t="s">
        <v>17</v>
      </c>
      <c r="C463" s="12">
        <v>215728</v>
      </c>
      <c r="D463" s="12"/>
      <c r="E463" s="9" t="s">
        <v>217</v>
      </c>
      <c r="F463" s="15"/>
      <c r="G463" s="15">
        <v>-2.54</v>
      </c>
      <c r="H463" s="12">
        <f t="shared" si="220"/>
        <v>-5479.4911999999995</v>
      </c>
      <c r="I463" s="8"/>
      <c r="J463" s="12">
        <v>164080</v>
      </c>
      <c r="K463" s="12"/>
      <c r="L463" s="12">
        <f t="shared" si="221"/>
        <v>57127.49119999999</v>
      </c>
      <c r="M463" s="15">
        <v>3.75</v>
      </c>
      <c r="N463" s="12">
        <f t="shared" si="222"/>
        <v>15233.99765333333</v>
      </c>
      <c r="O463" s="17">
        <f t="shared" si="223"/>
        <v>7.061669163638159</v>
      </c>
      <c r="P463" s="15">
        <v>3.26</v>
      </c>
      <c r="Q463" s="12">
        <f t="shared" si="224"/>
        <v>7032.7328</v>
      </c>
      <c r="R463" s="8"/>
      <c r="S463" s="12">
        <f t="shared" si="225"/>
        <v>8201.26485333333</v>
      </c>
      <c r="T463" s="7"/>
      <c r="U463" s="10">
        <f t="shared" si="226"/>
        <v>0</v>
      </c>
      <c r="V463" s="10"/>
      <c r="W463" s="10"/>
      <c r="X463" s="10">
        <f t="shared" si="227"/>
        <v>808980</v>
      </c>
    </row>
    <row r="464" spans="1:24" ht="25.5">
      <c r="A464" s="15">
        <v>346</v>
      </c>
      <c r="B464" s="7" t="s">
        <v>18</v>
      </c>
      <c r="C464" s="12">
        <v>11813</v>
      </c>
      <c r="D464" s="12"/>
      <c r="E464" s="9" t="s">
        <v>217</v>
      </c>
      <c r="F464" s="15"/>
      <c r="G464" s="15">
        <v>-2.54</v>
      </c>
      <c r="H464" s="12">
        <f t="shared" si="220"/>
        <v>-300.05019999999996</v>
      </c>
      <c r="I464" s="8"/>
      <c r="J464" s="12">
        <v>9184</v>
      </c>
      <c r="K464" s="12"/>
      <c r="L464" s="12">
        <f t="shared" si="221"/>
        <v>2929.0501999999997</v>
      </c>
      <c r="M464" s="15">
        <v>3.75</v>
      </c>
      <c r="N464" s="12">
        <f t="shared" si="222"/>
        <v>781.0800533333332</v>
      </c>
      <c r="O464" s="17">
        <f t="shared" si="223"/>
        <v>6.612038037190665</v>
      </c>
      <c r="P464" s="15">
        <v>2.78</v>
      </c>
      <c r="Q464" s="12">
        <f t="shared" si="224"/>
        <v>328.40139999999997</v>
      </c>
      <c r="R464" s="8"/>
      <c r="S464" s="12">
        <f t="shared" si="225"/>
        <v>452.6786533333333</v>
      </c>
      <c r="T464" s="7"/>
      <c r="U464" s="10">
        <f t="shared" si="226"/>
        <v>0</v>
      </c>
      <c r="V464" s="10"/>
      <c r="W464" s="10"/>
      <c r="X464" s="10">
        <f t="shared" si="227"/>
        <v>44298.75</v>
      </c>
    </row>
    <row r="465" spans="1:24" ht="25.5">
      <c r="A465" s="15"/>
      <c r="B465" s="9" t="s">
        <v>119</v>
      </c>
      <c r="C465" s="28">
        <f>SUM(C459:C464)</f>
        <v>5226645</v>
      </c>
      <c r="D465" s="12"/>
      <c r="E465" s="9"/>
      <c r="F465" s="15"/>
      <c r="G465" s="15">
        <f>(H465/C465)*100</f>
        <v>-2.54</v>
      </c>
      <c r="H465" s="28">
        <f>SUM(H459:H464)</f>
        <v>-132756.783</v>
      </c>
      <c r="I465" s="8"/>
      <c r="J465" s="28">
        <f>SUM(J459:J464)</f>
        <v>3230220</v>
      </c>
      <c r="K465" s="12"/>
      <c r="L465" s="28">
        <f>SUM(L459:L464)</f>
        <v>2129181.7830000003</v>
      </c>
      <c r="M465" s="15">
        <f>X465/C465</f>
        <v>3.75</v>
      </c>
      <c r="N465" s="28">
        <f>SUM(N459:N464)</f>
        <v>567781.8088000001</v>
      </c>
      <c r="O465" s="17">
        <f t="shared" si="223"/>
        <v>10.863217394714967</v>
      </c>
      <c r="P465" s="15">
        <f>(Q465/C465)*100</f>
        <v>3.5054271028546995</v>
      </c>
      <c r="Q465" s="28">
        <f>SUM(Q459:Q464)</f>
        <v>183216.2304</v>
      </c>
      <c r="R465" s="8"/>
      <c r="S465" s="28">
        <f>SUM(S459:S464)</f>
        <v>384565.5784000001</v>
      </c>
      <c r="T465" s="7"/>
      <c r="U465" s="30">
        <f>SUM(U459:U464)</f>
        <v>0</v>
      </c>
      <c r="V465" s="16"/>
      <c r="W465" s="10"/>
      <c r="X465" s="30">
        <f>SUM(X459:X464)</f>
        <v>19599918.75</v>
      </c>
    </row>
    <row r="466" spans="1:24" ht="25.5">
      <c r="A466" s="15"/>
      <c r="B466" s="9"/>
      <c r="C466" s="28"/>
      <c r="D466" s="12"/>
      <c r="E466" s="9"/>
      <c r="F466" s="15"/>
      <c r="G466" s="15"/>
      <c r="H466" s="28"/>
      <c r="I466" s="8"/>
      <c r="J466" s="28"/>
      <c r="K466" s="12"/>
      <c r="L466" s="28"/>
      <c r="M466" s="15"/>
      <c r="N466" s="28"/>
      <c r="O466" s="17"/>
      <c r="P466" s="15"/>
      <c r="Q466" s="28"/>
      <c r="R466" s="8"/>
      <c r="S466" s="28"/>
      <c r="T466" s="7"/>
      <c r="U466" s="29"/>
      <c r="V466" s="10"/>
      <c r="W466" s="10"/>
      <c r="X466" s="29"/>
    </row>
    <row r="467" spans="1:24" ht="25.5">
      <c r="A467" s="15"/>
      <c r="B467" s="25" t="s">
        <v>120</v>
      </c>
      <c r="C467" s="12"/>
      <c r="D467" s="12"/>
      <c r="E467" s="9"/>
      <c r="F467" s="15"/>
      <c r="G467" s="15"/>
      <c r="H467" s="12"/>
      <c r="I467" s="8"/>
      <c r="J467" s="12"/>
      <c r="K467" s="12"/>
      <c r="L467" s="12"/>
      <c r="M467" s="15"/>
      <c r="N467" s="12"/>
      <c r="O467" s="17"/>
      <c r="P467" s="15"/>
      <c r="Q467" s="12"/>
      <c r="R467" s="8"/>
      <c r="S467" s="12"/>
      <c r="T467" s="7"/>
      <c r="U467" s="10"/>
      <c r="V467" s="10"/>
      <c r="W467" s="10"/>
      <c r="X467" s="10"/>
    </row>
    <row r="468" spans="1:24" ht="25.5">
      <c r="A468" s="15">
        <v>341</v>
      </c>
      <c r="B468" s="7" t="s">
        <v>14</v>
      </c>
      <c r="C468" s="12">
        <v>4121643</v>
      </c>
      <c r="D468" s="12"/>
      <c r="E468" s="9" t="s">
        <v>217</v>
      </c>
      <c r="F468" s="15"/>
      <c r="G468" s="15">
        <v>-0.7</v>
      </c>
      <c r="H468" s="12">
        <f>(G468/100)*C468</f>
        <v>-28851.500999999997</v>
      </c>
      <c r="I468" s="8"/>
      <c r="J468" s="12">
        <v>667826</v>
      </c>
      <c r="K468" s="12"/>
      <c r="L468" s="12">
        <f>C468-H468-J468</f>
        <v>3482668.501</v>
      </c>
      <c r="M468" s="15">
        <v>25.97</v>
      </c>
      <c r="N468" s="12">
        <f>L468/M468</f>
        <v>134103.52333461688</v>
      </c>
      <c r="O468" s="17">
        <f aca="true" t="shared" si="228" ref="O468:O473">(N468/C468)*100</f>
        <v>3.2536423784063024</v>
      </c>
      <c r="P468" s="15">
        <v>4.06</v>
      </c>
      <c r="Q468" s="12">
        <f>(P468/100)*C468</f>
        <v>167338.7058</v>
      </c>
      <c r="R468" s="8"/>
      <c r="S468" s="12">
        <f>N468-Q468</f>
        <v>-33235.18246538311</v>
      </c>
      <c r="T468" s="7"/>
      <c r="U468" s="10">
        <f>C468*F468</f>
        <v>0</v>
      </c>
      <c r="V468" s="10"/>
      <c r="W468" s="10"/>
      <c r="X468" s="10">
        <f>C468*M468</f>
        <v>107039068.71</v>
      </c>
    </row>
    <row r="469" spans="1:24" ht="25.5">
      <c r="A469" s="15">
        <v>342</v>
      </c>
      <c r="B469" s="25" t="s">
        <v>115</v>
      </c>
      <c r="C469" s="12">
        <v>2257625</v>
      </c>
      <c r="D469" s="12"/>
      <c r="E469" s="9" t="s">
        <v>217</v>
      </c>
      <c r="F469" s="15"/>
      <c r="G469" s="15">
        <v>-0.66</v>
      </c>
      <c r="H469" s="12">
        <f>(G469/100)*C469</f>
        <v>-14900.325</v>
      </c>
      <c r="I469" s="8"/>
      <c r="J469" s="12">
        <v>391193</v>
      </c>
      <c r="K469" s="12"/>
      <c r="L469" s="12">
        <f>C469-H469-J469</f>
        <v>1881332.3250000002</v>
      </c>
      <c r="M469" s="15">
        <v>25.37</v>
      </c>
      <c r="N469" s="12">
        <f>L469/M469</f>
        <v>74155.78734726054</v>
      </c>
      <c r="O469" s="17">
        <f t="shared" si="228"/>
        <v>3.284681350855901</v>
      </c>
      <c r="P469" s="15">
        <v>4.06</v>
      </c>
      <c r="Q469" s="12">
        <f>(P469/100)*C469</f>
        <v>91659.575</v>
      </c>
      <c r="R469" s="8"/>
      <c r="S469" s="12">
        <f>N469-Q469</f>
        <v>-17503.787652739455</v>
      </c>
      <c r="T469" s="7"/>
      <c r="U469" s="10">
        <f>C469*F469</f>
        <v>0</v>
      </c>
      <c r="V469" s="10"/>
      <c r="W469" s="10"/>
      <c r="X469" s="10">
        <f>C469*M469</f>
        <v>57275946.25</v>
      </c>
    </row>
    <row r="470" spans="1:24" ht="25.5">
      <c r="A470" s="15">
        <v>343</v>
      </c>
      <c r="B470" s="25" t="s">
        <v>116</v>
      </c>
      <c r="C470" s="12">
        <v>50628073</v>
      </c>
      <c r="D470" s="12"/>
      <c r="E470" s="9" t="s">
        <v>217</v>
      </c>
      <c r="F470" s="15"/>
      <c r="G470" s="15">
        <v>-0.89</v>
      </c>
      <c r="H470" s="12">
        <f>(G470/100)*C470</f>
        <v>-450589.8497</v>
      </c>
      <c r="I470" s="8"/>
      <c r="J470" s="12">
        <v>8555037</v>
      </c>
      <c r="K470" s="12"/>
      <c r="L470" s="12">
        <f>C470-H470-J470</f>
        <v>42523625.8497</v>
      </c>
      <c r="M470" s="15">
        <v>25.37</v>
      </c>
      <c r="N470" s="12">
        <f>L470/M470</f>
        <v>1676138.1887938508</v>
      </c>
      <c r="O470" s="17">
        <f t="shared" si="228"/>
        <v>3.310689286542371</v>
      </c>
      <c r="P470" s="15">
        <v>4.06</v>
      </c>
      <c r="Q470" s="12">
        <f>(P470/100)*C470</f>
        <v>2055499.7637999998</v>
      </c>
      <c r="R470" s="8"/>
      <c r="S470" s="12">
        <f>N470-Q470</f>
        <v>-379361.575006149</v>
      </c>
      <c r="T470" s="7"/>
      <c r="U470" s="10">
        <f>C470*F470</f>
        <v>0</v>
      </c>
      <c r="V470" s="10"/>
      <c r="W470" s="10"/>
      <c r="X470" s="10">
        <f>C470*M470</f>
        <v>1284434212.01</v>
      </c>
    </row>
    <row r="471" spans="1:24" ht="25.5">
      <c r="A471" s="15">
        <v>344</v>
      </c>
      <c r="B471" s="25" t="s">
        <v>117</v>
      </c>
      <c r="C471" s="12">
        <v>15873643</v>
      </c>
      <c r="D471" s="12"/>
      <c r="E471" s="9" t="s">
        <v>217</v>
      </c>
      <c r="F471" s="15"/>
      <c r="G471" s="15">
        <v>-0.69</v>
      </c>
      <c r="H471" s="12">
        <f>(G471/100)*C471</f>
        <v>-109528.1367</v>
      </c>
      <c r="I471" s="8"/>
      <c r="J471" s="12">
        <v>2751029</v>
      </c>
      <c r="K471" s="12"/>
      <c r="L471" s="12">
        <f>C471-H471-J471</f>
        <v>13232142.1367</v>
      </c>
      <c r="M471" s="15">
        <v>25.87</v>
      </c>
      <c r="N471" s="12">
        <f>L471/M471</f>
        <v>511485.97358716663</v>
      </c>
      <c r="O471" s="17">
        <f t="shared" si="228"/>
        <v>3.2222343263431505</v>
      </c>
      <c r="P471" s="15">
        <v>4.06</v>
      </c>
      <c r="Q471" s="12">
        <f>(P471/100)*C471</f>
        <v>644469.9058</v>
      </c>
      <c r="R471" s="8"/>
      <c r="S471" s="12">
        <f>N471-Q471</f>
        <v>-132983.93221283332</v>
      </c>
      <c r="T471" s="7"/>
      <c r="U471" s="10">
        <f>C471*F471</f>
        <v>0</v>
      </c>
      <c r="V471" s="10"/>
      <c r="W471" s="10"/>
      <c r="X471" s="10">
        <f>C471*M471</f>
        <v>410651144.41</v>
      </c>
    </row>
    <row r="472" spans="1:24" ht="25.5">
      <c r="A472" s="15">
        <v>345</v>
      </c>
      <c r="B472" s="7" t="s">
        <v>17</v>
      </c>
      <c r="C472" s="12">
        <v>5009382</v>
      </c>
      <c r="D472" s="12"/>
      <c r="E472" s="9" t="s">
        <v>217</v>
      </c>
      <c r="F472" s="15"/>
      <c r="G472" s="15">
        <v>-0.69</v>
      </c>
      <c r="H472" s="12">
        <f>(G472/100)*C472</f>
        <v>-34564.7358</v>
      </c>
      <c r="I472" s="8"/>
      <c r="J472" s="12">
        <v>821429</v>
      </c>
      <c r="K472" s="12"/>
      <c r="L472" s="12">
        <f>C472-H472-J472</f>
        <v>4222517.7358</v>
      </c>
      <c r="M472" s="15">
        <v>25.97</v>
      </c>
      <c r="N472" s="12">
        <f>L472/M472</f>
        <v>162592.13460916444</v>
      </c>
      <c r="O472" s="17">
        <f t="shared" si="228"/>
        <v>3.2457523624503866</v>
      </c>
      <c r="P472" s="15">
        <v>4.06</v>
      </c>
      <c r="Q472" s="12">
        <f>(P472/100)*C472</f>
        <v>203380.9092</v>
      </c>
      <c r="R472" s="8"/>
      <c r="S472" s="12">
        <f>N472-Q472</f>
        <v>-40788.77459083556</v>
      </c>
      <c r="T472" s="7"/>
      <c r="U472" s="10">
        <f>C472*F472</f>
        <v>0</v>
      </c>
      <c r="V472" s="10"/>
      <c r="W472" s="10"/>
      <c r="X472" s="10">
        <f>C472*M472</f>
        <v>130093650.53999999</v>
      </c>
    </row>
    <row r="473" spans="1:24" ht="25.5">
      <c r="A473" s="15"/>
      <c r="B473" s="9" t="s">
        <v>121</v>
      </c>
      <c r="C473" s="28">
        <f>SUM(C468:C472)</f>
        <v>77890366</v>
      </c>
      <c r="D473" s="12"/>
      <c r="E473" s="9"/>
      <c r="F473" s="15"/>
      <c r="G473" s="15">
        <f>(H473/C473)*100</f>
        <v>-0.8196579127642051</v>
      </c>
      <c r="H473" s="28">
        <f>SUM(H468:H472)</f>
        <v>-638434.5482000001</v>
      </c>
      <c r="I473" s="8"/>
      <c r="J473" s="28">
        <f>SUM(J468:J472)</f>
        <v>13186514</v>
      </c>
      <c r="K473" s="12"/>
      <c r="L473" s="28">
        <f>SUM(L468:L472)</f>
        <v>65342286.5482</v>
      </c>
      <c r="M473" s="15">
        <f>X473/C473</f>
        <v>25.542234862781363</v>
      </c>
      <c r="N473" s="28">
        <f>SUM(N468:N472)</f>
        <v>2558475.607672059</v>
      </c>
      <c r="O473" s="44">
        <f t="shared" si="228"/>
        <v>3.2847138087296432</v>
      </c>
      <c r="P473" s="15">
        <f>(Q473/C473)*100</f>
        <v>4.06</v>
      </c>
      <c r="Q473" s="28">
        <f>SUM(Q468:Q472)</f>
        <v>3162348.8595999996</v>
      </c>
      <c r="R473" s="8"/>
      <c r="S473" s="28">
        <f>SUM(S468:S472)</f>
        <v>-603873.2519279405</v>
      </c>
      <c r="T473" s="7"/>
      <c r="U473" s="29">
        <f>SUM(U468:U472)</f>
        <v>0</v>
      </c>
      <c r="V473" s="10"/>
      <c r="W473" s="10"/>
      <c r="X473" s="29">
        <f>SUM(X468:X472)</f>
        <v>1989494021.92</v>
      </c>
    </row>
    <row r="474" spans="1:24" ht="3" customHeight="1">
      <c r="A474" s="15"/>
      <c r="B474" s="9"/>
      <c r="C474" s="28"/>
      <c r="D474" s="12"/>
      <c r="E474" s="9"/>
      <c r="F474" s="15"/>
      <c r="G474" s="15"/>
      <c r="H474" s="28"/>
      <c r="I474" s="8"/>
      <c r="J474" s="28"/>
      <c r="K474" s="12"/>
      <c r="L474" s="28"/>
      <c r="M474" s="15"/>
      <c r="N474" s="28"/>
      <c r="O474" s="17"/>
      <c r="P474" s="15"/>
      <c r="Q474" s="28"/>
      <c r="R474" s="8"/>
      <c r="S474" s="28"/>
      <c r="T474" s="7"/>
      <c r="U474" s="29"/>
      <c r="V474" s="10"/>
      <c r="W474" s="10"/>
      <c r="X474" s="29"/>
    </row>
    <row r="475" spans="1:24" ht="25.5">
      <c r="A475" s="15"/>
      <c r="B475" s="7" t="s">
        <v>122</v>
      </c>
      <c r="C475" s="12"/>
      <c r="D475" s="12"/>
      <c r="E475" s="9"/>
      <c r="F475" s="15"/>
      <c r="G475" s="15"/>
      <c r="H475" s="12"/>
      <c r="I475" s="8"/>
      <c r="J475" s="12"/>
      <c r="K475" s="12"/>
      <c r="L475" s="12"/>
      <c r="M475" s="15"/>
      <c r="N475" s="12"/>
      <c r="O475" s="17"/>
      <c r="P475" s="15"/>
      <c r="Q475" s="12"/>
      <c r="R475" s="8"/>
      <c r="S475" s="12"/>
      <c r="T475" s="7"/>
      <c r="U475" s="10"/>
      <c r="V475" s="10"/>
      <c r="W475" s="10"/>
      <c r="X475" s="10"/>
    </row>
    <row r="476" spans="1:24" ht="25.5">
      <c r="A476" s="45">
        <v>341</v>
      </c>
      <c r="B476" s="7" t="s">
        <v>14</v>
      </c>
      <c r="C476" s="12">
        <v>28120692</v>
      </c>
      <c r="D476" s="12"/>
      <c r="E476" s="9" t="s">
        <v>217</v>
      </c>
      <c r="F476" s="15"/>
      <c r="G476" s="15">
        <v>-1.65</v>
      </c>
      <c r="H476" s="12">
        <f aca="true" t="shared" si="229" ref="H476:H481">(G476/100)*C476</f>
        <v>-463991.418</v>
      </c>
      <c r="I476" s="8"/>
      <c r="J476" s="12">
        <v>939117</v>
      </c>
      <c r="K476" s="12"/>
      <c r="L476" s="12">
        <f aca="true" t="shared" si="230" ref="L476:L481">C476-H476-J476</f>
        <v>27645566.418</v>
      </c>
      <c r="M476" s="15">
        <v>38.93</v>
      </c>
      <c r="N476" s="12">
        <f aca="true" t="shared" si="231" ref="N476:N481">L476/M476</f>
        <v>710135.279167737</v>
      </c>
      <c r="O476" s="17">
        <f aca="true" t="shared" si="232" ref="O476:O482">(N476/C476)*100</f>
        <v>2.5253122475355054</v>
      </c>
      <c r="P476" s="15">
        <v>3.08</v>
      </c>
      <c r="Q476" s="12">
        <f aca="true" t="shared" si="233" ref="Q476:Q481">(P476/100)*C476</f>
        <v>866117.3136</v>
      </c>
      <c r="R476" s="8"/>
      <c r="S476" s="12">
        <f aca="true" t="shared" si="234" ref="S476:S481">N476-Q476</f>
        <v>-155982.034432263</v>
      </c>
      <c r="T476" s="7"/>
      <c r="U476" s="10">
        <f aca="true" t="shared" si="235" ref="U476:U481">C476*F476</f>
        <v>0</v>
      </c>
      <c r="V476" s="10"/>
      <c r="W476" s="10"/>
      <c r="X476" s="10">
        <f aca="true" t="shared" si="236" ref="X476:X481">C476*M476</f>
        <v>1094738539.56</v>
      </c>
    </row>
    <row r="477" spans="1:24" ht="25.5">
      <c r="A477" s="45">
        <v>342</v>
      </c>
      <c r="B477" s="25" t="s">
        <v>115</v>
      </c>
      <c r="C477" s="12">
        <v>27004653</v>
      </c>
      <c r="D477" s="12"/>
      <c r="E477" s="9" t="s">
        <v>217</v>
      </c>
      <c r="F477" s="15"/>
      <c r="G477" s="15">
        <v>-1.51</v>
      </c>
      <c r="H477" s="12">
        <f t="shared" si="229"/>
        <v>-407770.2603</v>
      </c>
      <c r="I477" s="8"/>
      <c r="J477" s="12">
        <v>901846</v>
      </c>
      <c r="K477" s="12"/>
      <c r="L477" s="12">
        <f t="shared" si="230"/>
        <v>26510577.2603</v>
      </c>
      <c r="M477" s="15">
        <v>38.22</v>
      </c>
      <c r="N477" s="12">
        <f t="shared" si="231"/>
        <v>693631.0115201465</v>
      </c>
      <c r="O477" s="17">
        <f t="shared" si="232"/>
        <v>2.5685610976750803</v>
      </c>
      <c r="P477" s="15">
        <v>3.08</v>
      </c>
      <c r="Q477" s="12">
        <f t="shared" si="233"/>
        <v>831743.3124</v>
      </c>
      <c r="R477" s="8"/>
      <c r="S477" s="12">
        <f t="shared" si="234"/>
        <v>-138112.30087985354</v>
      </c>
      <c r="T477" s="7"/>
      <c r="U477" s="10">
        <f t="shared" si="235"/>
        <v>0</v>
      </c>
      <c r="V477" s="10"/>
      <c r="W477" s="10"/>
      <c r="X477" s="10">
        <f t="shared" si="236"/>
        <v>1032117837.66</v>
      </c>
    </row>
    <row r="478" spans="1:24" ht="25.5">
      <c r="A478" s="45">
        <v>343</v>
      </c>
      <c r="B478" s="25" t="s">
        <v>116</v>
      </c>
      <c r="C478" s="12">
        <v>189446539</v>
      </c>
      <c r="D478" s="12"/>
      <c r="E478" s="9" t="s">
        <v>217</v>
      </c>
      <c r="F478" s="15"/>
      <c r="G478" s="15">
        <v>-1.87</v>
      </c>
      <c r="H478" s="12">
        <f t="shared" si="229"/>
        <v>-3542650.2793</v>
      </c>
      <c r="I478" s="8"/>
      <c r="J478" s="12">
        <v>6326744</v>
      </c>
      <c r="K478" s="12"/>
      <c r="L478" s="12">
        <f t="shared" si="230"/>
        <v>186662445.2793</v>
      </c>
      <c r="M478" s="15">
        <v>37.56</v>
      </c>
      <c r="N478" s="12">
        <f t="shared" si="231"/>
        <v>4969713.665583067</v>
      </c>
      <c r="O478" s="17">
        <f t="shared" si="232"/>
        <v>2.623280262503538</v>
      </c>
      <c r="P478" s="15">
        <v>3.08</v>
      </c>
      <c r="Q478" s="12">
        <f t="shared" si="233"/>
        <v>5834953.4012</v>
      </c>
      <c r="R478" s="8"/>
      <c r="S478" s="12">
        <f t="shared" si="234"/>
        <v>-865239.7356169336</v>
      </c>
      <c r="T478" s="7"/>
      <c r="U478" s="10">
        <f t="shared" si="235"/>
        <v>0</v>
      </c>
      <c r="V478" s="10"/>
      <c r="W478" s="10"/>
      <c r="X478" s="10">
        <f t="shared" si="236"/>
        <v>7115612004.84</v>
      </c>
    </row>
    <row r="479" spans="1:24" ht="25.5">
      <c r="A479" s="45">
        <v>344</v>
      </c>
      <c r="B479" s="25" t="s">
        <v>117</v>
      </c>
      <c r="C479" s="12">
        <v>63543466</v>
      </c>
      <c r="D479" s="12"/>
      <c r="E479" s="9" t="s">
        <v>217</v>
      </c>
      <c r="F479" s="15"/>
      <c r="G479" s="15">
        <v>-1.62</v>
      </c>
      <c r="H479" s="12">
        <f t="shared" si="229"/>
        <v>-1029404.1492000002</v>
      </c>
      <c r="I479" s="8"/>
      <c r="J479" s="12">
        <v>2122093</v>
      </c>
      <c r="K479" s="12"/>
      <c r="L479" s="12">
        <f t="shared" si="230"/>
        <v>62450777.1492</v>
      </c>
      <c r="M479" s="15">
        <v>38.71</v>
      </c>
      <c r="N479" s="12">
        <f t="shared" si="231"/>
        <v>1613298.2988685095</v>
      </c>
      <c r="O479" s="17">
        <f t="shared" si="232"/>
        <v>2.5388893625483218</v>
      </c>
      <c r="P479" s="15">
        <v>3.08</v>
      </c>
      <c r="Q479" s="12">
        <f t="shared" si="233"/>
        <v>1957138.7528000001</v>
      </c>
      <c r="R479" s="8"/>
      <c r="S479" s="12">
        <f t="shared" si="234"/>
        <v>-343840.45393149066</v>
      </c>
      <c r="T479" s="7"/>
      <c r="U479" s="10">
        <f t="shared" si="235"/>
        <v>0</v>
      </c>
      <c r="V479" s="10"/>
      <c r="W479" s="10"/>
      <c r="X479" s="10">
        <f t="shared" si="236"/>
        <v>2459767568.86</v>
      </c>
    </row>
    <row r="480" spans="1:24" ht="25.5">
      <c r="A480" s="45">
        <v>345</v>
      </c>
      <c r="B480" s="7" t="s">
        <v>17</v>
      </c>
      <c r="C480" s="12">
        <v>17594823</v>
      </c>
      <c r="D480" s="12"/>
      <c r="E480" s="9" t="s">
        <v>217</v>
      </c>
      <c r="F480" s="15"/>
      <c r="G480" s="15">
        <v>-1.63</v>
      </c>
      <c r="H480" s="12">
        <f t="shared" si="229"/>
        <v>-286795.6149</v>
      </c>
      <c r="I480" s="8"/>
      <c r="J480" s="12">
        <v>587596</v>
      </c>
      <c r="K480" s="12"/>
      <c r="L480" s="12">
        <f t="shared" si="230"/>
        <v>17294022.6149</v>
      </c>
      <c r="M480" s="15">
        <v>38.85</v>
      </c>
      <c r="N480" s="12">
        <f t="shared" si="231"/>
        <v>445148.58725611324</v>
      </c>
      <c r="O480" s="17">
        <f t="shared" si="232"/>
        <v>2.52999752970583</v>
      </c>
      <c r="P480" s="15">
        <v>3.08</v>
      </c>
      <c r="Q480" s="12">
        <f t="shared" si="233"/>
        <v>541920.5484</v>
      </c>
      <c r="R480" s="8"/>
      <c r="S480" s="12">
        <f t="shared" si="234"/>
        <v>-96771.96114388673</v>
      </c>
      <c r="T480" s="7"/>
      <c r="U480" s="10">
        <f t="shared" si="235"/>
        <v>0</v>
      </c>
      <c r="V480" s="10"/>
      <c r="W480" s="10"/>
      <c r="X480" s="10">
        <f t="shared" si="236"/>
        <v>683558873.5500001</v>
      </c>
    </row>
    <row r="481" spans="1:24" ht="25.5">
      <c r="A481" s="45">
        <v>346</v>
      </c>
      <c r="B481" s="7" t="s">
        <v>18</v>
      </c>
      <c r="C481" s="12">
        <v>3131649</v>
      </c>
      <c r="D481" s="12"/>
      <c r="E481" s="9" t="s">
        <v>217</v>
      </c>
      <c r="F481" s="15"/>
      <c r="G481" s="15">
        <v>-1.63</v>
      </c>
      <c r="H481" s="12">
        <f t="shared" si="229"/>
        <v>-51045.878699999994</v>
      </c>
      <c r="I481" s="8"/>
      <c r="J481" s="12">
        <v>104584</v>
      </c>
      <c r="K481" s="12"/>
      <c r="L481" s="12">
        <f t="shared" si="230"/>
        <v>3078110.8787</v>
      </c>
      <c r="M481" s="15">
        <v>38.93</v>
      </c>
      <c r="N481" s="12">
        <f t="shared" si="231"/>
        <v>79067.83659645518</v>
      </c>
      <c r="O481" s="17">
        <f t="shared" si="232"/>
        <v>2.5247988071605465</v>
      </c>
      <c r="P481" s="15">
        <v>3.08</v>
      </c>
      <c r="Q481" s="12">
        <f t="shared" si="233"/>
        <v>96454.7892</v>
      </c>
      <c r="R481" s="8"/>
      <c r="S481" s="12">
        <f t="shared" si="234"/>
        <v>-17386.95260354482</v>
      </c>
      <c r="T481" s="7"/>
      <c r="U481" s="10">
        <f t="shared" si="235"/>
        <v>0</v>
      </c>
      <c r="V481" s="10"/>
      <c r="W481" s="10"/>
      <c r="X481" s="10">
        <f t="shared" si="236"/>
        <v>121915095.57</v>
      </c>
    </row>
    <row r="482" spans="1:24" ht="25.5">
      <c r="A482" s="15"/>
      <c r="B482" s="9" t="s">
        <v>123</v>
      </c>
      <c r="C482" s="28">
        <f>SUM(C476:C481)</f>
        <v>328841822</v>
      </c>
      <c r="D482" s="12"/>
      <c r="E482" s="9"/>
      <c r="F482" s="15"/>
      <c r="G482" s="15">
        <f>(H482/C482)*100</f>
        <v>-1.7581880447067952</v>
      </c>
      <c r="H482" s="28">
        <f>SUM(H476:H481)</f>
        <v>-5781657.600400001</v>
      </c>
      <c r="I482" s="8"/>
      <c r="J482" s="28">
        <f>SUM(J476:J481)</f>
        <v>10981980</v>
      </c>
      <c r="K482" s="12"/>
      <c r="L482" s="28">
        <f>SUM(L476:L481)</f>
        <v>323641499.60040003</v>
      </c>
      <c r="M482" s="15">
        <f>X482/C482</f>
        <v>38.03564231571494</v>
      </c>
      <c r="N482" s="28">
        <f>SUM(N476:N481)</f>
        <v>8510994.678992027</v>
      </c>
      <c r="O482" s="17">
        <f t="shared" si="232"/>
        <v>2.5881728264454233</v>
      </c>
      <c r="P482" s="15">
        <f>(Q482/C482)*100</f>
        <v>3.0800000000000005</v>
      </c>
      <c r="Q482" s="28">
        <f>SUM(Q476:Q481)</f>
        <v>10128328.117600001</v>
      </c>
      <c r="R482" s="8"/>
      <c r="S482" s="28">
        <f>SUM(S476:S481)</f>
        <v>-1617333.438607972</v>
      </c>
      <c r="T482" s="7"/>
      <c r="U482" s="29">
        <f>SUM(U476:U481)</f>
        <v>0</v>
      </c>
      <c r="V482" s="10"/>
      <c r="W482" s="10"/>
      <c r="X482" s="29">
        <f>SUM(X476:X481)</f>
        <v>12507709920.039999</v>
      </c>
    </row>
    <row r="483" spans="1:24" ht="3" customHeight="1">
      <c r="A483" s="15"/>
      <c r="B483" s="9"/>
      <c r="C483" s="28"/>
      <c r="D483" s="12"/>
      <c r="E483" s="9"/>
      <c r="F483" s="15"/>
      <c r="G483" s="15"/>
      <c r="H483" s="28"/>
      <c r="I483" s="8"/>
      <c r="J483" s="28"/>
      <c r="K483" s="12"/>
      <c r="L483" s="28"/>
      <c r="M483" s="15"/>
      <c r="N483" s="28"/>
      <c r="O483" s="17"/>
      <c r="P483" s="15"/>
      <c r="Q483" s="28"/>
      <c r="R483" s="8"/>
      <c r="S483" s="28"/>
      <c r="T483" s="7"/>
      <c r="U483" s="29"/>
      <c r="V483" s="10"/>
      <c r="W483" s="10"/>
      <c r="X483" s="29"/>
    </row>
    <row r="484" spans="1:24" ht="25.5">
      <c r="A484" s="15"/>
      <c r="B484" s="25" t="s">
        <v>124</v>
      </c>
      <c r="C484" s="12"/>
      <c r="D484" s="12"/>
      <c r="E484" s="9"/>
      <c r="F484" s="15"/>
      <c r="G484" s="15"/>
      <c r="H484" s="12"/>
      <c r="I484" s="8"/>
      <c r="J484" s="12"/>
      <c r="K484" s="12"/>
      <c r="L484" s="12"/>
      <c r="M484" s="15"/>
      <c r="N484" s="12"/>
      <c r="O484" s="17"/>
      <c r="P484" s="15"/>
      <c r="Q484" s="12"/>
      <c r="R484" s="8"/>
      <c r="S484" s="12"/>
      <c r="T484" s="7"/>
      <c r="U484" s="10"/>
      <c r="V484" s="10"/>
      <c r="W484" s="10"/>
      <c r="X484" s="10"/>
    </row>
    <row r="485" spans="1:24" ht="25.5">
      <c r="A485" s="45">
        <v>343</v>
      </c>
      <c r="B485" s="25" t="s">
        <v>116</v>
      </c>
      <c r="C485" s="12">
        <v>30513722</v>
      </c>
      <c r="D485" s="12"/>
      <c r="E485" s="9" t="s">
        <v>217</v>
      </c>
      <c r="F485" s="15"/>
      <c r="G485" s="15">
        <v>-0.94</v>
      </c>
      <c r="H485" s="12">
        <f>(G485/100)*C485</f>
        <v>-286828.98679999996</v>
      </c>
      <c r="I485" s="8"/>
      <c r="J485" s="12">
        <v>9756910</v>
      </c>
      <c r="K485" s="12"/>
      <c r="L485" s="12">
        <f>C485-H485-J485</f>
        <v>21043640.9868</v>
      </c>
      <c r="M485" s="15">
        <v>17.71</v>
      </c>
      <c r="N485" s="12">
        <f>L485/M485</f>
        <v>1188234.9512591755</v>
      </c>
      <c r="O485" s="17">
        <f>(N485/C485)*100</f>
        <v>3.894100337084986</v>
      </c>
      <c r="P485" s="15">
        <v>4.34</v>
      </c>
      <c r="Q485" s="12">
        <f>(P485/100)*C485</f>
        <v>1324295.5348</v>
      </c>
      <c r="R485" s="8"/>
      <c r="S485" s="12">
        <f>N485-Q485</f>
        <v>-136060.58354082447</v>
      </c>
      <c r="T485" s="7"/>
      <c r="U485" s="10">
        <f>C485*F485</f>
        <v>0</v>
      </c>
      <c r="V485" s="10"/>
      <c r="W485" s="10"/>
      <c r="X485" s="10">
        <f>C485*M485</f>
        <v>540398016.62</v>
      </c>
    </row>
    <row r="486" spans="1:24" ht="25.5">
      <c r="A486" s="45">
        <v>344</v>
      </c>
      <c r="B486" s="25" t="s">
        <v>117</v>
      </c>
      <c r="C486" s="12">
        <v>3542319</v>
      </c>
      <c r="D486" s="12"/>
      <c r="E486" s="9" t="s">
        <v>217</v>
      </c>
      <c r="F486" s="15"/>
      <c r="G486" s="15">
        <v>-0.82</v>
      </c>
      <c r="H486" s="12">
        <f>(G486/100)*C486</f>
        <v>-29047.015799999997</v>
      </c>
      <c r="I486" s="8"/>
      <c r="J486" s="12">
        <v>1131446</v>
      </c>
      <c r="K486" s="12"/>
      <c r="L486" s="12">
        <f>C486-H486-J486</f>
        <v>2439920.0158</v>
      </c>
      <c r="M486" s="15">
        <v>17.94</v>
      </c>
      <c r="N486" s="12">
        <f>L486/M486</f>
        <v>136004.4601895206</v>
      </c>
      <c r="O486" s="17">
        <f>(N486/C486)*100</f>
        <v>3.8394187589971605</v>
      </c>
      <c r="P486" s="15">
        <v>4.34</v>
      </c>
      <c r="Q486" s="12">
        <f>(P486/100)*C486</f>
        <v>153736.6446</v>
      </c>
      <c r="R486" s="8"/>
      <c r="S486" s="12">
        <f>N486-Q486</f>
        <v>-17732.184410479385</v>
      </c>
      <c r="T486" s="7"/>
      <c r="U486" s="10">
        <f>C486*F486</f>
        <v>0</v>
      </c>
      <c r="V486" s="10"/>
      <c r="W486" s="10"/>
      <c r="X486" s="10">
        <f>C486*M486</f>
        <v>63549202.86000001</v>
      </c>
    </row>
    <row r="487" spans="1:24" ht="25.5">
      <c r="A487" s="45">
        <v>345</v>
      </c>
      <c r="B487" s="7" t="s">
        <v>17</v>
      </c>
      <c r="C487" s="12">
        <v>2210801</v>
      </c>
      <c r="D487" s="12"/>
      <c r="E487" s="9" t="s">
        <v>217</v>
      </c>
      <c r="F487" s="15"/>
      <c r="G487" s="15">
        <v>-0.82</v>
      </c>
      <c r="H487" s="12">
        <f>(G487/100)*C487</f>
        <v>-18128.568199999998</v>
      </c>
      <c r="I487" s="8"/>
      <c r="J487" s="12">
        <v>706148</v>
      </c>
      <c r="K487" s="12"/>
      <c r="L487" s="12">
        <f>C487-H487-J487</f>
        <v>1522781.5682</v>
      </c>
      <c r="M487" s="15">
        <v>17.97</v>
      </c>
      <c r="N487" s="12">
        <f>L487/M487</f>
        <v>84740.20969393435</v>
      </c>
      <c r="O487" s="17">
        <f>(N487/C487)*100</f>
        <v>3.833009379583886</v>
      </c>
      <c r="P487" s="15">
        <v>4.34</v>
      </c>
      <c r="Q487" s="12">
        <f>(P487/100)*C487</f>
        <v>95948.7634</v>
      </c>
      <c r="R487" s="8"/>
      <c r="S487" s="12">
        <f>N487-Q487</f>
        <v>-11208.55370606565</v>
      </c>
      <c r="T487" s="7"/>
      <c r="U487" s="10">
        <f>C487*F487</f>
        <v>0</v>
      </c>
      <c r="V487" s="10"/>
      <c r="W487" s="10"/>
      <c r="X487" s="10">
        <f>C487*M487</f>
        <v>39728093.97</v>
      </c>
    </row>
    <row r="488" spans="1:24" ht="25.5">
      <c r="A488" s="15"/>
      <c r="B488" s="9" t="s">
        <v>125</v>
      </c>
      <c r="C488" s="28">
        <f>SUM(C485:C487)</f>
        <v>36266842</v>
      </c>
      <c r="D488" s="12"/>
      <c r="E488" s="9"/>
      <c r="F488" s="15"/>
      <c r="G488" s="15">
        <f>(H488/C488)*100</f>
        <v>-0.9209640332069715</v>
      </c>
      <c r="H488" s="28">
        <f>SUM(H485:H487)</f>
        <v>-334004.5707999999</v>
      </c>
      <c r="I488" s="8"/>
      <c r="J488" s="28">
        <f>SUM(J485:J487)</f>
        <v>11594504</v>
      </c>
      <c r="K488" s="12"/>
      <c r="L488" s="28">
        <f>SUM(L485:L487)</f>
        <v>25006342.5708</v>
      </c>
      <c r="M488" s="15">
        <f>X488/C488</f>
        <v>17.748314381770545</v>
      </c>
      <c r="N488" s="28">
        <f>SUM(N485:N487)</f>
        <v>1408979.6211426305</v>
      </c>
      <c r="O488" s="17">
        <f>(N488/C488)*100</f>
        <v>3.8850353199835554</v>
      </c>
      <c r="P488" s="15">
        <f>(Q488/C488)*100</f>
        <v>4.34</v>
      </c>
      <c r="Q488" s="28">
        <f>SUM(Q485:Q487)</f>
        <v>1573980.9428</v>
      </c>
      <c r="R488" s="8"/>
      <c r="S488" s="28">
        <f>SUM(S485:S487)</f>
        <v>-165001.3216573695</v>
      </c>
      <c r="T488" s="7"/>
      <c r="U488" s="29">
        <f>SUM(U485:U487)</f>
        <v>0</v>
      </c>
      <c r="V488" s="10"/>
      <c r="W488" s="10"/>
      <c r="X488" s="29">
        <f>SUM(X485:X487)</f>
        <v>643675313.45</v>
      </c>
    </row>
    <row r="489" spans="1:24" ht="5.25" customHeight="1">
      <c r="A489" s="15"/>
      <c r="B489" s="9"/>
      <c r="C489" s="28"/>
      <c r="D489" s="12"/>
      <c r="E489" s="9"/>
      <c r="F489" s="15"/>
      <c r="G489" s="15"/>
      <c r="H489" s="28"/>
      <c r="I489" s="8"/>
      <c r="J489" s="28"/>
      <c r="K489" s="12"/>
      <c r="L489" s="28"/>
      <c r="M489" s="15"/>
      <c r="N489" s="28"/>
      <c r="O489" s="17"/>
      <c r="P489" s="15"/>
      <c r="Q489" s="28"/>
      <c r="R489" s="8"/>
      <c r="S489" s="28"/>
      <c r="T489" s="7"/>
      <c r="U489" s="29"/>
      <c r="V489" s="10"/>
      <c r="W489" s="10"/>
      <c r="X489" s="29"/>
    </row>
    <row r="490" spans="1:24" ht="25.5">
      <c r="A490" s="15"/>
      <c r="B490" s="25" t="s">
        <v>126</v>
      </c>
      <c r="C490" s="12"/>
      <c r="D490" s="12"/>
      <c r="E490" s="9"/>
      <c r="F490" s="15"/>
      <c r="G490" s="15"/>
      <c r="H490" s="12"/>
      <c r="I490" s="8"/>
      <c r="J490" s="12"/>
      <c r="K490" s="12"/>
      <c r="L490" s="12"/>
      <c r="M490" s="15"/>
      <c r="N490" s="12"/>
      <c r="O490" s="17"/>
      <c r="P490" s="15"/>
      <c r="Q490" s="12"/>
      <c r="R490" s="8"/>
      <c r="S490" s="12"/>
      <c r="T490" s="7"/>
      <c r="U490" s="10"/>
      <c r="V490" s="10"/>
      <c r="W490" s="10"/>
      <c r="X490" s="10"/>
    </row>
    <row r="491" spans="1:24" ht="25.5">
      <c r="A491" s="15">
        <v>344</v>
      </c>
      <c r="B491" s="25" t="s">
        <v>127</v>
      </c>
      <c r="C491" s="12">
        <v>36389</v>
      </c>
      <c r="D491" s="12"/>
      <c r="E491" s="9" t="s">
        <v>218</v>
      </c>
      <c r="F491" s="15"/>
      <c r="G491" s="15">
        <v>0</v>
      </c>
      <c r="H491" s="12">
        <f>(G491/100)*C491</f>
        <v>0</v>
      </c>
      <c r="I491" s="8"/>
      <c r="J491" s="12">
        <v>26743</v>
      </c>
      <c r="K491" s="12"/>
      <c r="L491" s="12">
        <f>C491-H491-J491</f>
        <v>9646</v>
      </c>
      <c r="M491" s="15">
        <v>3</v>
      </c>
      <c r="N491" s="12">
        <f>L491/M491</f>
        <v>3215.3333333333335</v>
      </c>
      <c r="O491" s="17">
        <f>(N491/C491)*100</f>
        <v>8.836003554187622</v>
      </c>
      <c r="P491" s="15">
        <v>12.03</v>
      </c>
      <c r="Q491" s="12">
        <f>(P491/100)*C491</f>
        <v>4377.5967</v>
      </c>
      <c r="R491" s="8"/>
      <c r="S491" s="12">
        <f>N491-Q491</f>
        <v>-1162.2633666666666</v>
      </c>
      <c r="T491" s="7"/>
      <c r="U491" s="10">
        <f>C491*F491</f>
        <v>0</v>
      </c>
      <c r="V491" s="10"/>
      <c r="W491" s="10"/>
      <c r="X491" s="10">
        <f>C491*M491</f>
        <v>109167</v>
      </c>
    </row>
    <row r="492" spans="1:24" ht="25.5">
      <c r="A492" s="15">
        <v>344</v>
      </c>
      <c r="B492" s="25" t="s">
        <v>128</v>
      </c>
      <c r="C492" s="12">
        <v>56322</v>
      </c>
      <c r="D492" s="12"/>
      <c r="E492" s="9" t="s">
        <v>218</v>
      </c>
      <c r="F492" s="15"/>
      <c r="G492" s="15">
        <v>0</v>
      </c>
      <c r="H492" s="12">
        <f>(G492/100)*C492</f>
        <v>0</v>
      </c>
      <c r="I492" s="8"/>
      <c r="J492" s="12">
        <v>43407</v>
      </c>
      <c r="K492" s="12"/>
      <c r="L492" s="12">
        <f>C492-H492-J492</f>
        <v>12915</v>
      </c>
      <c r="M492" s="15">
        <v>4</v>
      </c>
      <c r="N492" s="12">
        <f>L492/M492</f>
        <v>3228.75</v>
      </c>
      <c r="O492" s="17">
        <f>(N492/C492)*100</f>
        <v>5.732662192393736</v>
      </c>
      <c r="P492" s="15">
        <v>7.9</v>
      </c>
      <c r="Q492" s="12">
        <f>(P492/100)*C492</f>
        <v>4449.438</v>
      </c>
      <c r="R492" s="8"/>
      <c r="S492" s="12">
        <f>N492-Q492</f>
        <v>-1220.688</v>
      </c>
      <c r="T492" s="7"/>
      <c r="U492" s="10">
        <f>C492*F492</f>
        <v>0</v>
      </c>
      <c r="V492" s="10"/>
      <c r="W492" s="10"/>
      <c r="X492" s="10">
        <f>C492*M492</f>
        <v>225288</v>
      </c>
    </row>
    <row r="493" spans="1:24" ht="25.5">
      <c r="A493" s="15">
        <v>344</v>
      </c>
      <c r="B493" s="25" t="s">
        <v>129</v>
      </c>
      <c r="C493" s="12">
        <v>55087</v>
      </c>
      <c r="D493" s="12"/>
      <c r="E493" s="9" t="s">
        <v>218</v>
      </c>
      <c r="F493" s="15"/>
      <c r="G493" s="15">
        <v>0</v>
      </c>
      <c r="H493" s="12">
        <f>(G493/100)*C493</f>
        <v>0</v>
      </c>
      <c r="I493" s="8"/>
      <c r="J493" s="12">
        <v>40239</v>
      </c>
      <c r="K493" s="12"/>
      <c r="L493" s="12">
        <f>C493-H493-J493</f>
        <v>14848</v>
      </c>
      <c r="M493" s="15">
        <v>3</v>
      </c>
      <c r="N493" s="12">
        <f>L493/M493</f>
        <v>4949.333333333333</v>
      </c>
      <c r="O493" s="17">
        <f>(N493/C493)*100</f>
        <v>8.98457591325237</v>
      </c>
      <c r="P493" s="15">
        <v>11.92</v>
      </c>
      <c r="Q493" s="12">
        <f>(P493/100)*C493</f>
        <v>6566.3704</v>
      </c>
      <c r="R493" s="8"/>
      <c r="S493" s="12">
        <f>N493-Q493</f>
        <v>-1617.0370666666668</v>
      </c>
      <c r="T493" s="7"/>
      <c r="U493" s="10">
        <f>C493*F493</f>
        <v>0</v>
      </c>
      <c r="V493" s="10"/>
      <c r="W493" s="10"/>
      <c r="X493" s="10">
        <f>C493*M493</f>
        <v>165261</v>
      </c>
    </row>
    <row r="494" spans="1:24" ht="25.5">
      <c r="A494" s="15"/>
      <c r="B494" s="9" t="s">
        <v>130</v>
      </c>
      <c r="C494" s="28">
        <f>SUM(C491:C493)</f>
        <v>147798</v>
      </c>
      <c r="D494" s="12"/>
      <c r="E494" s="9"/>
      <c r="F494" s="15"/>
      <c r="G494" s="15">
        <f>(H494/C494)*100</f>
        <v>0</v>
      </c>
      <c r="H494" s="28">
        <f>SUM(H491:H493)</f>
        <v>0</v>
      </c>
      <c r="I494" s="8"/>
      <c r="J494" s="28">
        <f>SUM(J491:J493)</f>
        <v>110389</v>
      </c>
      <c r="K494" s="12"/>
      <c r="L494" s="28">
        <f>SUM(L491:L493)</f>
        <v>37409</v>
      </c>
      <c r="M494" s="15">
        <f>X494/C494</f>
        <v>3.3810741687979537</v>
      </c>
      <c r="N494" s="28">
        <f>SUM(N491:N493)</f>
        <v>11393.416666666668</v>
      </c>
      <c r="O494" s="17">
        <f>(N494/C494)*100</f>
        <v>7.7087759419387725</v>
      </c>
      <c r="P494" s="15">
        <f>(Q494/C494)*100</f>
        <v>10.415164684231181</v>
      </c>
      <c r="Q494" s="28">
        <f>SUM(Q491:Q493)</f>
        <v>15393.4051</v>
      </c>
      <c r="R494" s="8"/>
      <c r="S494" s="28">
        <f>SUM(S491:S493)</f>
        <v>-3999.9884333333334</v>
      </c>
      <c r="T494" s="7"/>
      <c r="U494" s="30">
        <f>SUM(U491:U493)</f>
        <v>0</v>
      </c>
      <c r="V494" s="16"/>
      <c r="W494" s="10"/>
      <c r="X494" s="30">
        <f>SUM(X491:X493)</f>
        <v>499716</v>
      </c>
    </row>
    <row r="495" spans="1:24" ht="3.75" customHeight="1">
      <c r="A495" s="15"/>
      <c r="B495" s="9"/>
      <c r="C495" s="43"/>
      <c r="D495" s="7"/>
      <c r="E495" s="7"/>
      <c r="F495" s="6"/>
      <c r="G495" s="7"/>
      <c r="H495" s="42"/>
      <c r="I495" s="8"/>
      <c r="J495" s="28"/>
      <c r="K495" s="8"/>
      <c r="L495" s="42"/>
      <c r="M495" s="6"/>
      <c r="N495" s="42"/>
      <c r="O495" s="14"/>
      <c r="P495" s="6"/>
      <c r="Q495" s="42"/>
      <c r="R495" s="8"/>
      <c r="S495" s="42"/>
      <c r="T495" s="7"/>
      <c r="U495" s="43"/>
      <c r="V495" s="7"/>
      <c r="W495" s="7"/>
      <c r="X495" s="43"/>
    </row>
    <row r="496" spans="1:24" ht="25.5">
      <c r="A496" s="15"/>
      <c r="B496" s="25" t="s">
        <v>131</v>
      </c>
      <c r="C496" s="7"/>
      <c r="D496" s="7"/>
      <c r="E496" s="7"/>
      <c r="F496" s="6"/>
      <c r="G496" s="6"/>
      <c r="H496" s="8"/>
      <c r="I496" s="8"/>
      <c r="J496" s="12"/>
      <c r="K496" s="8"/>
      <c r="L496" s="8"/>
      <c r="M496" s="6"/>
      <c r="N496" s="8"/>
      <c r="O496" s="14"/>
      <c r="P496" s="6"/>
      <c r="Q496" s="8"/>
      <c r="R496" s="8"/>
      <c r="S496" s="8"/>
      <c r="T496" s="7"/>
      <c r="U496" s="7"/>
      <c r="V496" s="7"/>
      <c r="W496" s="7"/>
      <c r="X496" s="7"/>
    </row>
    <row r="497" spans="1:24" ht="25.5">
      <c r="A497" s="15">
        <v>341</v>
      </c>
      <c r="B497" s="7" t="s">
        <v>14</v>
      </c>
      <c r="C497" s="10">
        <v>4531700</v>
      </c>
      <c r="D497" s="7"/>
      <c r="E497" s="9" t="s">
        <v>217</v>
      </c>
      <c r="F497" s="6"/>
      <c r="G497" s="15">
        <v>-0.52</v>
      </c>
      <c r="H497" s="12">
        <f>(G497/100)*C497</f>
        <v>-23564.84</v>
      </c>
      <c r="I497" s="8"/>
      <c r="J497" s="12">
        <v>68888</v>
      </c>
      <c r="K497" s="8"/>
      <c r="L497" s="12">
        <f>C497-H497-J497</f>
        <v>4486376.84</v>
      </c>
      <c r="M497" s="15">
        <v>24.97</v>
      </c>
      <c r="N497" s="12">
        <f>L497/M497</f>
        <v>179670.6784140969</v>
      </c>
      <c r="O497" s="17">
        <f>(N497/C497)*100</f>
        <v>3.964752265465431</v>
      </c>
      <c r="P497" s="6">
        <v>4.02</v>
      </c>
      <c r="Q497" s="12">
        <f>(P497/100)*C497</f>
        <v>182174.33999999997</v>
      </c>
      <c r="R497" s="8"/>
      <c r="S497" s="12">
        <f>N497-Q497</f>
        <v>-2503.661585903057</v>
      </c>
      <c r="T497" s="7"/>
      <c r="U497" s="10">
        <f>C497*F497</f>
        <v>0</v>
      </c>
      <c r="V497" s="10"/>
      <c r="W497" s="10"/>
      <c r="X497" s="10">
        <f>C497*M497</f>
        <v>113156549</v>
      </c>
    </row>
    <row r="498" spans="1:24" ht="25.5">
      <c r="A498" s="15">
        <v>343</v>
      </c>
      <c r="B498" s="25" t="s">
        <v>116</v>
      </c>
      <c r="C498" s="10">
        <v>170860951</v>
      </c>
      <c r="D498" s="7"/>
      <c r="E498" s="9" t="s">
        <v>217</v>
      </c>
      <c r="F498" s="6"/>
      <c r="G498" s="15">
        <v>-0.71</v>
      </c>
      <c r="H498" s="12">
        <f>(G498/100)*C498</f>
        <v>-1213112.7521</v>
      </c>
      <c r="I498" s="8"/>
      <c r="J498" s="12">
        <v>2597309</v>
      </c>
      <c r="K498" s="8"/>
      <c r="L498" s="12">
        <f>C498-H498-J498</f>
        <v>169476754.7521</v>
      </c>
      <c r="M498" s="15">
        <v>24.42</v>
      </c>
      <c r="N498" s="12">
        <f>L498/M498</f>
        <v>6940080.047178541</v>
      </c>
      <c r="O498" s="17">
        <f>(N498/C498)*100</f>
        <v>4.061829228129803</v>
      </c>
      <c r="P498" s="6">
        <v>4.02</v>
      </c>
      <c r="Q498" s="12">
        <f>(P498/100)*C498</f>
        <v>6868610.230199999</v>
      </c>
      <c r="R498" s="8"/>
      <c r="S498" s="12">
        <f>N498-Q498</f>
        <v>71469.81697854213</v>
      </c>
      <c r="T498" s="7"/>
      <c r="U498" s="10">
        <f>C498*F498</f>
        <v>0</v>
      </c>
      <c r="V498" s="10"/>
      <c r="W498" s="10"/>
      <c r="X498" s="10">
        <f>C498*M498</f>
        <v>4172424423.42</v>
      </c>
    </row>
    <row r="499" spans="1:24" ht="25.5">
      <c r="A499" s="15">
        <v>346</v>
      </c>
      <c r="B499" s="7" t="s">
        <v>18</v>
      </c>
      <c r="C499" s="10">
        <v>80000</v>
      </c>
      <c r="D499" s="7"/>
      <c r="E499" s="9" t="s">
        <v>217</v>
      </c>
      <c r="F499" s="6"/>
      <c r="G499" s="15">
        <v>-0.52</v>
      </c>
      <c r="H499" s="12">
        <f>(G499/100)*C499</f>
        <v>-416</v>
      </c>
      <c r="I499" s="8"/>
      <c r="J499" s="12">
        <v>1216</v>
      </c>
      <c r="K499" s="8"/>
      <c r="L499" s="12">
        <f>C499-H499-J499</f>
        <v>79200</v>
      </c>
      <c r="M499" s="15">
        <v>24.97</v>
      </c>
      <c r="N499" s="12">
        <f>L499/M499</f>
        <v>3171.8061674008813</v>
      </c>
      <c r="O499" s="17">
        <f>(N499/C499)*100</f>
        <v>3.9647577092511015</v>
      </c>
      <c r="P499" s="6">
        <v>4.02</v>
      </c>
      <c r="Q499" s="12">
        <f>(P499/100)*C499</f>
        <v>3215.9999999999995</v>
      </c>
      <c r="R499" s="8"/>
      <c r="S499" s="12">
        <f>N499-Q499</f>
        <v>-44.193832599118196</v>
      </c>
      <c r="T499" s="7"/>
      <c r="U499" s="10">
        <f>C499*F499</f>
        <v>0</v>
      </c>
      <c r="V499" s="10"/>
      <c r="W499" s="10"/>
      <c r="X499" s="10">
        <f>C499*M499</f>
        <v>1997600</v>
      </c>
    </row>
    <row r="500" spans="1:24" ht="25.5">
      <c r="A500" s="15"/>
      <c r="B500" s="9" t="s">
        <v>132</v>
      </c>
      <c r="C500" s="29">
        <f>SUM(C497:C499)</f>
        <v>175472651</v>
      </c>
      <c r="D500" s="7"/>
      <c r="E500" s="7"/>
      <c r="F500" s="15"/>
      <c r="G500" s="15">
        <f>(H500/C500)*100</f>
        <v>-0.7050064981921315</v>
      </c>
      <c r="H500" s="28">
        <f>SUM(H497:H499)</f>
        <v>-1237093.5921</v>
      </c>
      <c r="I500" s="8"/>
      <c r="J500" s="28">
        <f>SUM(J497:J499)</f>
        <v>2667413</v>
      </c>
      <c r="K500" s="8"/>
      <c r="L500" s="28">
        <f>SUM(L497:L499)</f>
        <v>174042331.5921</v>
      </c>
      <c r="M500" s="15">
        <f>X500/C500</f>
        <v>24.434454873654357</v>
      </c>
      <c r="N500" s="28">
        <f>SUM(N497:N499)</f>
        <v>7122922.531760039</v>
      </c>
      <c r="O500" s="17">
        <f>(N500/C500)*100</f>
        <v>4.059277893829756</v>
      </c>
      <c r="P500" s="15">
        <f>(Q500/C500)*100</f>
        <v>4.02</v>
      </c>
      <c r="Q500" s="28">
        <f>SUM(Q497:Q499)</f>
        <v>7054000.570199999</v>
      </c>
      <c r="R500" s="8"/>
      <c r="S500" s="28">
        <f>SUM(S497:S499)</f>
        <v>68921.96156003996</v>
      </c>
      <c r="T500" s="7"/>
      <c r="U500" s="29">
        <f>SUM(U497:U499)</f>
        <v>0</v>
      </c>
      <c r="V500" s="10"/>
      <c r="W500" s="7"/>
      <c r="X500" s="29">
        <f>SUM(X497:X499)</f>
        <v>4287578572.42</v>
      </c>
    </row>
    <row r="501" spans="1:24" ht="25.5">
      <c r="A501" s="15"/>
      <c r="B501" s="9"/>
      <c r="C501" s="29"/>
      <c r="D501" s="7"/>
      <c r="E501" s="7"/>
      <c r="F501" s="15"/>
      <c r="G501" s="15"/>
      <c r="H501" s="28"/>
      <c r="I501" s="8"/>
      <c r="J501" s="28"/>
      <c r="K501" s="8"/>
      <c r="L501" s="28"/>
      <c r="M501" s="15"/>
      <c r="N501" s="28"/>
      <c r="O501" s="17"/>
      <c r="P501" s="15"/>
      <c r="Q501" s="28"/>
      <c r="R501" s="8"/>
      <c r="S501" s="28"/>
      <c r="T501" s="7"/>
      <c r="U501" s="29"/>
      <c r="V501" s="10"/>
      <c r="W501" s="7"/>
      <c r="X501" s="29"/>
    </row>
    <row r="502" spans="1:24" ht="25.5">
      <c r="A502" s="15"/>
      <c r="B502" s="9" t="s">
        <v>133</v>
      </c>
      <c r="C502" s="28">
        <f>SUM(C449,C465,C473,C482,C488,C494,C500)</f>
        <v>787355884</v>
      </c>
      <c r="D502" s="12"/>
      <c r="E502" s="9"/>
      <c r="F502" s="15"/>
      <c r="G502" s="15">
        <f>(H502/C502)*100</f>
        <v>-1.3570901273533889</v>
      </c>
      <c r="H502" s="28">
        <f>SUM(H449,H465,H473,H482,H488,H494,H500)</f>
        <v>-10685128.9689</v>
      </c>
      <c r="I502" s="8"/>
      <c r="J502" s="28">
        <f>SUM(J449,J465,J473,J482,J488,J494,J500)</f>
        <v>77524236</v>
      </c>
      <c r="K502" s="12"/>
      <c r="L502" s="28">
        <f>SUM(L449,L465,L473,L482,L488,L494,L500)</f>
        <v>720516776.9689</v>
      </c>
      <c r="M502" s="15">
        <f>X502/C502</f>
        <v>30.81117336711235</v>
      </c>
      <c r="N502" s="28">
        <f>SUM(N449,N465,N473,N482,N488,N494,N500)</f>
        <v>24610881.9449697</v>
      </c>
      <c r="O502" s="17">
        <f>(N502/C502)*100</f>
        <v>3.1257633866834356</v>
      </c>
      <c r="P502" s="15">
        <f>(Q502/C502)*100</f>
        <v>3.420562242588131</v>
      </c>
      <c r="Q502" s="28">
        <f>SUM(Q449,Q465,Q473,Q482,Q488,Q494,Q500)</f>
        <v>26931998.082900003</v>
      </c>
      <c r="R502" s="8"/>
      <c r="S502" s="28">
        <f>SUM(S449,S465,S473,S482,S488,S494,S500)</f>
        <v>-2321116.137930296</v>
      </c>
      <c r="T502" s="7"/>
      <c r="U502" s="28">
        <f>SUM(U449,U465,U473,U482,U488,U494,U500)</f>
        <v>0</v>
      </c>
      <c r="V502" s="12"/>
      <c r="W502" s="10"/>
      <c r="X502" s="28">
        <f>SUM(X449,X465,X473,X482,X488,X494,X500)</f>
        <v>24259358643.54</v>
      </c>
    </row>
    <row r="503" spans="1:24" ht="6.75" customHeight="1">
      <c r="A503" s="15"/>
      <c r="B503" s="7"/>
      <c r="C503" s="42"/>
      <c r="D503" s="8"/>
      <c r="E503" s="9"/>
      <c r="F503" s="6"/>
      <c r="G503" s="6"/>
      <c r="H503" s="28"/>
      <c r="I503" s="8"/>
      <c r="J503" s="28"/>
      <c r="K503" s="12"/>
      <c r="L503" s="28"/>
      <c r="M503" s="6"/>
      <c r="N503" s="28"/>
      <c r="O503" s="14"/>
      <c r="P503" s="15"/>
      <c r="Q503" s="28"/>
      <c r="R503" s="8"/>
      <c r="S503" s="28"/>
      <c r="T503" s="7"/>
      <c r="U503" s="29"/>
      <c r="V503" s="10"/>
      <c r="W503" s="10"/>
      <c r="X503" s="29"/>
    </row>
    <row r="504" spans="1:24" ht="6.75" customHeight="1">
      <c r="A504" s="15"/>
      <c r="B504" s="7"/>
      <c r="C504" s="42"/>
      <c r="D504" s="8"/>
      <c r="E504" s="9"/>
      <c r="F504" s="6"/>
      <c r="G504" s="6"/>
      <c r="H504" s="28"/>
      <c r="I504" s="8"/>
      <c r="J504" s="28"/>
      <c r="K504" s="12"/>
      <c r="L504" s="28"/>
      <c r="M504" s="6"/>
      <c r="N504" s="28"/>
      <c r="O504" s="14"/>
      <c r="P504" s="15"/>
      <c r="Q504" s="28"/>
      <c r="R504" s="8"/>
      <c r="S504" s="28"/>
      <c r="T504" s="7"/>
      <c r="U504" s="29"/>
      <c r="V504" s="10"/>
      <c r="W504" s="10"/>
      <c r="X504" s="29"/>
    </row>
    <row r="505" spans="1:24" ht="25.5">
      <c r="A505" s="15">
        <v>340.3</v>
      </c>
      <c r="B505" s="25" t="s">
        <v>134</v>
      </c>
      <c r="C505" s="12">
        <v>14529040</v>
      </c>
      <c r="D505" s="12"/>
      <c r="E505" s="9"/>
      <c r="F505" s="15"/>
      <c r="G505" s="15"/>
      <c r="H505" s="12"/>
      <c r="I505" s="8"/>
      <c r="J505" s="12"/>
      <c r="K505" s="12"/>
      <c r="L505" s="12"/>
      <c r="M505" s="15"/>
      <c r="N505" s="12"/>
      <c r="O505" s="17"/>
      <c r="P505" s="15"/>
      <c r="Q505" s="12"/>
      <c r="R505" s="8"/>
      <c r="S505" s="12"/>
      <c r="T505" s="7"/>
      <c r="U505" s="10"/>
      <c r="V505" s="10"/>
      <c r="W505" s="10"/>
      <c r="X505" s="10"/>
    </row>
    <row r="506" spans="1:24" ht="25.5">
      <c r="A506" s="15">
        <v>340.3</v>
      </c>
      <c r="B506" s="25" t="s">
        <v>135</v>
      </c>
      <c r="C506" s="12">
        <v>2890419</v>
      </c>
      <c r="D506" s="12"/>
      <c r="E506" s="9"/>
      <c r="F506" s="15"/>
      <c r="G506" s="15"/>
      <c r="H506" s="12"/>
      <c r="I506" s="8"/>
      <c r="J506" s="12">
        <v>351</v>
      </c>
      <c r="K506" s="12"/>
      <c r="L506" s="12"/>
      <c r="M506" s="15"/>
      <c r="N506" s="12"/>
      <c r="O506" s="17"/>
      <c r="P506" s="15"/>
      <c r="Q506" s="12"/>
      <c r="R506" s="8"/>
      <c r="S506" s="12"/>
      <c r="T506" s="7"/>
      <c r="U506" s="10"/>
      <c r="V506" s="10"/>
      <c r="W506" s="10"/>
      <c r="X506" s="10"/>
    </row>
    <row r="507" spans="1:24" ht="25.5">
      <c r="A507" s="15"/>
      <c r="B507" s="25"/>
      <c r="C507" s="12"/>
      <c r="D507" s="12"/>
      <c r="E507" s="9"/>
      <c r="F507" s="15"/>
      <c r="G507" s="15"/>
      <c r="H507" s="12"/>
      <c r="I507" s="8"/>
      <c r="J507" s="12"/>
      <c r="K507" s="12"/>
      <c r="L507" s="12"/>
      <c r="M507" s="15"/>
      <c r="N507" s="12"/>
      <c r="O507" s="17"/>
      <c r="P507" s="15"/>
      <c r="Q507" s="12"/>
      <c r="R507" s="8"/>
      <c r="S507" s="12"/>
      <c r="T507" s="7"/>
      <c r="U507" s="10"/>
      <c r="V507" s="10"/>
      <c r="W507" s="10"/>
      <c r="X507" s="10"/>
    </row>
    <row r="508" spans="1:24" ht="25.5">
      <c r="A508" s="15"/>
      <c r="B508" s="9" t="s">
        <v>136</v>
      </c>
      <c r="C508" s="28">
        <f>SUM(C502:C506)</f>
        <v>804775343</v>
      </c>
      <c r="D508" s="12"/>
      <c r="E508" s="9"/>
      <c r="F508" s="15"/>
      <c r="G508" s="15">
        <f>(H508/C508)*100</f>
        <v>-1.3277157484806292</v>
      </c>
      <c r="H508" s="28">
        <f>SUM(H502:H506)</f>
        <v>-10685128.9689</v>
      </c>
      <c r="I508" s="8"/>
      <c r="J508" s="28">
        <f>SUM(J502:J506)</f>
        <v>77524587</v>
      </c>
      <c r="K508" s="12"/>
      <c r="L508" s="28">
        <f>SUM(L502:L506)</f>
        <v>720516776.9689</v>
      </c>
      <c r="M508" s="15">
        <f>X508/C508</f>
        <v>30.144261817350436</v>
      </c>
      <c r="N508" s="28">
        <f>SUM(N502:N506)</f>
        <v>24610881.9449697</v>
      </c>
      <c r="O508" s="17">
        <f>(N508/C508)*100</f>
        <v>3.058105862590984</v>
      </c>
      <c r="P508" s="15">
        <f>(Q508/C508)*100</f>
        <v>3.3465237618369734</v>
      </c>
      <c r="Q508" s="28">
        <f>SUM(Q502:Q506)</f>
        <v>26931998.082900003</v>
      </c>
      <c r="R508" s="8"/>
      <c r="S508" s="28">
        <f>SUM(S502:S506)</f>
        <v>-2321116.137930296</v>
      </c>
      <c r="T508" s="7"/>
      <c r="U508" s="28">
        <f>SUM(U502:U506)</f>
        <v>0</v>
      </c>
      <c r="V508" s="12"/>
      <c r="W508" s="10"/>
      <c r="X508" s="28">
        <f>SUM(X502:X506)</f>
        <v>24259358643.54</v>
      </c>
    </row>
    <row r="509" spans="1:24" ht="15.75" customHeight="1">
      <c r="A509" s="15"/>
      <c r="B509" s="9"/>
      <c r="C509" s="28"/>
      <c r="D509" s="12"/>
      <c r="E509" s="9"/>
      <c r="F509" s="15"/>
      <c r="G509" s="15"/>
      <c r="H509" s="28"/>
      <c r="I509" s="8"/>
      <c r="J509" s="28"/>
      <c r="K509" s="12"/>
      <c r="L509" s="28"/>
      <c r="M509" s="15"/>
      <c r="N509" s="28"/>
      <c r="O509" s="17"/>
      <c r="P509" s="15"/>
      <c r="Q509" s="28"/>
      <c r="R509" s="8"/>
      <c r="S509" s="28"/>
      <c r="T509" s="7"/>
      <c r="U509" s="28"/>
      <c r="V509" s="12"/>
      <c r="W509" s="10"/>
      <c r="X509" s="28"/>
    </row>
    <row r="510" spans="1:24" ht="29.25" customHeight="1">
      <c r="A510" s="15"/>
      <c r="B510" s="9" t="s">
        <v>137</v>
      </c>
      <c r="C510" s="31">
        <f>SUM(C151,C437,C502)</f>
        <v>5982351472</v>
      </c>
      <c r="D510" s="12"/>
      <c r="E510" s="9"/>
      <c r="F510" s="15"/>
      <c r="G510" s="15">
        <f>(H510/C510)*100</f>
        <v>-4.452670583643367</v>
      </c>
      <c r="H510" s="31">
        <f>SUM(H151,H437,H502)</f>
        <v>-266374404.20389998</v>
      </c>
      <c r="I510" s="8"/>
      <c r="J510" s="31">
        <f>SUM(J151,J437,J502)</f>
        <v>2665291613</v>
      </c>
      <c r="K510" s="12"/>
      <c r="L510" s="31">
        <f>SUM(L151,L437,L502)</f>
        <v>3583434263.2039003</v>
      </c>
      <c r="M510" s="15">
        <f>X510/C510</f>
        <v>30.580826123513997</v>
      </c>
      <c r="N510" s="31">
        <f>SUM(N151,N437,N502)</f>
        <v>126288111.82250658</v>
      </c>
      <c r="O510" s="17">
        <f>(N510/C510)*100</f>
        <v>2.111011237196439</v>
      </c>
      <c r="P510" s="15">
        <f>(Q510/C510)*100</f>
        <v>3.113063297973343</v>
      </c>
      <c r="Q510" s="28">
        <f>SUM(Q151,Q437,Q502)</f>
        <v>186234388.0306</v>
      </c>
      <c r="R510" s="8"/>
      <c r="S510" s="28">
        <f>SUM(S151,S437,S502)</f>
        <v>-59946276.20809341</v>
      </c>
      <c r="T510" s="7"/>
      <c r="U510" s="28">
        <f>SUM(U154,U437,U508)</f>
        <v>0</v>
      </c>
      <c r="V510" s="12"/>
      <c r="W510" s="10"/>
      <c r="X510" s="28">
        <f>SUM(X154,X437,X508)</f>
        <v>182945250174.98</v>
      </c>
    </row>
    <row r="511" spans="1:24" ht="45.75" customHeight="1" hidden="1">
      <c r="A511" s="15"/>
      <c r="B511" s="9"/>
      <c r="C511" s="32"/>
      <c r="D511" s="12"/>
      <c r="E511" s="9"/>
      <c r="F511" s="15"/>
      <c r="G511" s="15"/>
      <c r="H511" s="32"/>
      <c r="I511" s="8"/>
      <c r="J511" s="32"/>
      <c r="K511" s="12"/>
      <c r="L511" s="32"/>
      <c r="M511" s="15"/>
      <c r="N511" s="32"/>
      <c r="O511" s="17"/>
      <c r="P511" s="15"/>
      <c r="Q511" s="28"/>
      <c r="R511" s="8"/>
      <c r="S511" s="28"/>
      <c r="T511" s="7"/>
      <c r="U511" s="30"/>
      <c r="V511" s="16"/>
      <c r="W511" s="10"/>
      <c r="X511" s="30"/>
    </row>
    <row r="512" spans="1:24" ht="25.5" hidden="1">
      <c r="A512" s="15">
        <v>344</v>
      </c>
      <c r="B512" s="25" t="s">
        <v>138</v>
      </c>
      <c r="C512" s="12">
        <v>328000000</v>
      </c>
      <c r="D512" s="12"/>
      <c r="E512" s="9"/>
      <c r="F512" s="15">
        <v>35</v>
      </c>
      <c r="G512" s="15">
        <v>-3.34</v>
      </c>
      <c r="H512" s="12"/>
      <c r="I512" s="8"/>
      <c r="J512" s="12"/>
      <c r="K512" s="12"/>
      <c r="L512" s="12"/>
      <c r="M512" s="15"/>
      <c r="N512" s="12"/>
      <c r="O512" s="17">
        <v>2.95</v>
      </c>
      <c r="P512" s="15"/>
      <c r="Q512" s="12"/>
      <c r="R512" s="8"/>
      <c r="S512" s="12"/>
      <c r="T512" s="7"/>
      <c r="U512" s="16"/>
      <c r="V512" s="16"/>
      <c r="W512" s="10"/>
      <c r="X512" s="16"/>
    </row>
    <row r="513" spans="1:24" ht="25.5" hidden="1">
      <c r="A513" s="15"/>
      <c r="B513" s="25" t="s">
        <v>139</v>
      </c>
      <c r="C513" s="10">
        <v>258000000</v>
      </c>
      <c r="D513" s="7"/>
      <c r="E513" s="9"/>
      <c r="F513" s="15">
        <v>24.87</v>
      </c>
      <c r="G513" s="15">
        <v>-1</v>
      </c>
      <c r="H513" s="12"/>
      <c r="I513" s="8"/>
      <c r="J513" s="12">
        <v>0</v>
      </c>
      <c r="K513" s="8"/>
      <c r="L513" s="12"/>
      <c r="M513" s="15"/>
      <c r="N513" s="12"/>
      <c r="O513" s="17">
        <v>4.06</v>
      </c>
      <c r="P513" s="15"/>
      <c r="Q513" s="12"/>
      <c r="R513" s="8"/>
      <c r="S513" s="12"/>
      <c r="T513" s="7"/>
      <c r="U513" s="16"/>
      <c r="V513" s="16"/>
      <c r="W513" s="10"/>
      <c r="X513" s="16"/>
    </row>
    <row r="514" spans="1:24" ht="15.75" customHeight="1" hidden="1">
      <c r="A514" s="15"/>
      <c r="B514" s="25" t="s">
        <v>140</v>
      </c>
      <c r="C514" s="10">
        <v>224000000</v>
      </c>
      <c r="D514" s="7"/>
      <c r="E514" s="9"/>
      <c r="F514" s="15">
        <v>24.87</v>
      </c>
      <c r="G514" s="15">
        <v>-1</v>
      </c>
      <c r="H514" s="12"/>
      <c r="I514" s="8"/>
      <c r="J514" s="12">
        <v>0</v>
      </c>
      <c r="K514" s="8"/>
      <c r="L514" s="12"/>
      <c r="M514" s="15"/>
      <c r="N514" s="12"/>
      <c r="O514" s="17">
        <v>4.06</v>
      </c>
      <c r="P514" s="15"/>
      <c r="Q514" s="12"/>
      <c r="R514" s="8"/>
      <c r="S514" s="12"/>
      <c r="T514" s="7"/>
      <c r="U514" s="16"/>
      <c r="V514" s="16"/>
      <c r="W514" s="10"/>
      <c r="X514" s="16"/>
    </row>
    <row r="515" spans="1:24" ht="24.75" customHeight="1" hidden="1">
      <c r="A515" s="15"/>
      <c r="B515" s="25"/>
      <c r="C515" s="12"/>
      <c r="D515" s="12"/>
      <c r="E515" s="9"/>
      <c r="F515" s="15"/>
      <c r="G515" s="15"/>
      <c r="H515" s="12"/>
      <c r="I515" s="8"/>
      <c r="J515" s="12"/>
      <c r="K515" s="12"/>
      <c r="L515" s="12"/>
      <c r="M515" s="15"/>
      <c r="N515" s="12"/>
      <c r="O515" s="17"/>
      <c r="P515" s="15"/>
      <c r="Q515" s="12"/>
      <c r="R515" s="8"/>
      <c r="S515" s="12"/>
      <c r="T515" s="7"/>
      <c r="U515" s="16"/>
      <c r="V515" s="16"/>
      <c r="W515" s="10"/>
      <c r="X515" s="16"/>
    </row>
    <row r="516" spans="1:24" ht="24.75" customHeight="1">
      <c r="A516" s="15"/>
      <c r="B516" s="25"/>
      <c r="C516" s="12"/>
      <c r="D516" s="12"/>
      <c r="E516" s="9"/>
      <c r="F516" s="15"/>
      <c r="G516" s="15"/>
      <c r="H516" s="12"/>
      <c r="I516" s="8"/>
      <c r="J516" s="12"/>
      <c r="K516" s="12"/>
      <c r="L516" s="12"/>
      <c r="M516" s="15"/>
      <c r="N516" s="3"/>
      <c r="O516" s="39" t="s">
        <v>277</v>
      </c>
      <c r="P516" s="15"/>
      <c r="Q516" s="12"/>
      <c r="R516" s="8"/>
      <c r="S516" s="12"/>
      <c r="T516" s="7"/>
      <c r="U516" s="16"/>
      <c r="V516" s="16"/>
      <c r="W516" s="10"/>
      <c r="X516" s="16"/>
    </row>
    <row r="517" spans="2:24" ht="25.5">
      <c r="B517" s="9"/>
      <c r="C517" s="12"/>
      <c r="D517" s="12"/>
      <c r="E517" s="9"/>
      <c r="F517" s="15"/>
      <c r="G517" s="15"/>
      <c r="H517" s="12"/>
      <c r="I517" s="8"/>
      <c r="J517" s="12"/>
      <c r="K517" s="12"/>
      <c r="L517" s="12"/>
      <c r="M517" s="15"/>
      <c r="N517" s="3"/>
      <c r="O517" s="3" t="s">
        <v>289</v>
      </c>
      <c r="P517" s="15"/>
      <c r="Q517" s="12"/>
      <c r="R517" s="8"/>
      <c r="S517" s="12"/>
      <c r="T517" s="7"/>
      <c r="U517" s="16"/>
      <c r="V517" s="16"/>
      <c r="W517" s="10"/>
      <c r="X517" s="16"/>
    </row>
    <row r="518" spans="2:24" ht="25.5">
      <c r="B518" s="9"/>
      <c r="C518" s="12"/>
      <c r="D518" s="12"/>
      <c r="E518" s="9"/>
      <c r="F518" s="15"/>
      <c r="G518" s="15"/>
      <c r="H518" s="12"/>
      <c r="I518" s="8"/>
      <c r="J518" s="12"/>
      <c r="K518" s="12"/>
      <c r="L518" s="12"/>
      <c r="M518" s="15"/>
      <c r="N518" s="3"/>
      <c r="O518" s="3"/>
      <c r="P518" s="15"/>
      <c r="Q518" s="12"/>
      <c r="R518" s="8"/>
      <c r="S518" s="12"/>
      <c r="T518" s="7"/>
      <c r="U518" s="16"/>
      <c r="V518" s="16"/>
      <c r="W518" s="10"/>
      <c r="X518" s="16"/>
    </row>
    <row r="519" spans="2:24" ht="25.5">
      <c r="B519" s="9"/>
      <c r="C519" s="12"/>
      <c r="D519" s="12"/>
      <c r="E519" s="9"/>
      <c r="F519" s="15"/>
      <c r="G519" s="15"/>
      <c r="H519" s="12"/>
      <c r="I519" s="8"/>
      <c r="J519" s="12"/>
      <c r="K519" s="12"/>
      <c r="L519" s="12"/>
      <c r="M519" s="15"/>
      <c r="N519" s="3"/>
      <c r="O519" s="3"/>
      <c r="P519" s="15"/>
      <c r="Q519" s="12"/>
      <c r="R519" s="8"/>
      <c r="S519" s="12"/>
      <c r="T519" s="7"/>
      <c r="U519" s="16"/>
      <c r="V519" s="16"/>
      <c r="W519" s="10"/>
      <c r="X519" s="16"/>
    </row>
    <row r="520" spans="2:24" ht="25.5">
      <c r="B520" s="9"/>
      <c r="C520" s="12"/>
      <c r="D520" s="12"/>
      <c r="E520" s="9"/>
      <c r="F520" s="15"/>
      <c r="G520" s="15"/>
      <c r="H520" s="12"/>
      <c r="I520" s="8"/>
      <c r="J520" s="12"/>
      <c r="K520" s="12"/>
      <c r="L520" s="12"/>
      <c r="M520" s="15"/>
      <c r="N520" s="3"/>
      <c r="O520" s="3"/>
      <c r="P520" s="15"/>
      <c r="Q520" s="12"/>
      <c r="R520" s="8"/>
      <c r="S520" s="12"/>
      <c r="T520" s="7"/>
      <c r="U520" s="16"/>
      <c r="V520" s="16"/>
      <c r="W520" s="10"/>
      <c r="X520" s="16"/>
    </row>
    <row r="521" spans="2:24" ht="25.5">
      <c r="B521" s="9"/>
      <c r="C521" s="12"/>
      <c r="D521" s="12"/>
      <c r="E521" s="9"/>
      <c r="F521" s="15"/>
      <c r="G521" s="15"/>
      <c r="H521" s="12"/>
      <c r="I521" s="8"/>
      <c r="J521" s="12"/>
      <c r="K521" s="12"/>
      <c r="L521" s="12"/>
      <c r="M521" s="15"/>
      <c r="N521" s="3"/>
      <c r="O521" s="3"/>
      <c r="P521" s="15"/>
      <c r="Q521" s="12"/>
      <c r="R521" s="8"/>
      <c r="S521" s="12"/>
      <c r="T521" s="7"/>
      <c r="U521" s="16"/>
      <c r="V521" s="16"/>
      <c r="W521" s="10"/>
      <c r="X521" s="16"/>
    </row>
    <row r="522" spans="2:24" ht="25.5">
      <c r="B522" s="9"/>
      <c r="C522" s="12"/>
      <c r="D522" s="12"/>
      <c r="E522" s="9"/>
      <c r="F522" s="15"/>
      <c r="G522" s="15"/>
      <c r="H522" s="12"/>
      <c r="I522" s="8"/>
      <c r="J522" s="12"/>
      <c r="K522" s="12"/>
      <c r="L522" s="12"/>
      <c r="M522" s="15"/>
      <c r="N522" s="3"/>
      <c r="O522" s="3"/>
      <c r="P522" s="15"/>
      <c r="Q522" s="12"/>
      <c r="R522" s="8"/>
      <c r="S522" s="12"/>
      <c r="T522" s="7"/>
      <c r="U522" s="16"/>
      <c r="V522" s="16"/>
      <c r="W522" s="10"/>
      <c r="X522" s="16"/>
    </row>
    <row r="523" spans="1:24" ht="25.5">
      <c r="A523" s="15" t="s">
        <v>0</v>
      </c>
      <c r="B523" s="9" t="s">
        <v>10</v>
      </c>
      <c r="C523" s="9" t="s">
        <v>210</v>
      </c>
      <c r="D523" s="9"/>
      <c r="E523" s="9" t="s">
        <v>214</v>
      </c>
      <c r="F523" s="15" t="s">
        <v>242</v>
      </c>
      <c r="G523" s="15" t="s">
        <v>246</v>
      </c>
      <c r="H523" s="16" t="s">
        <v>249</v>
      </c>
      <c r="I523" s="9"/>
      <c r="J523" s="16" t="s">
        <v>252</v>
      </c>
      <c r="K523" s="16"/>
      <c r="L523" s="16" t="s">
        <v>254</v>
      </c>
      <c r="M523" s="15" t="s">
        <v>257</v>
      </c>
      <c r="N523" s="16" t="s">
        <v>259</v>
      </c>
      <c r="O523" s="17" t="s">
        <v>263</v>
      </c>
      <c r="P523" s="15" t="s">
        <v>266</v>
      </c>
      <c r="Q523" s="16" t="s">
        <v>268</v>
      </c>
      <c r="R523" s="9"/>
      <c r="S523" s="16" t="s">
        <v>269</v>
      </c>
      <c r="T523" s="9"/>
      <c r="U523" s="16"/>
      <c r="V523" s="16"/>
      <c r="W523" s="16"/>
      <c r="X523" s="16"/>
    </row>
    <row r="524" spans="1:24" ht="25.5">
      <c r="A524" s="15" t="s">
        <v>1</v>
      </c>
      <c r="B524" s="9"/>
      <c r="C524" s="9" t="s">
        <v>211</v>
      </c>
      <c r="D524" s="9"/>
      <c r="E524" s="9" t="s">
        <v>215</v>
      </c>
      <c r="F524" s="15" t="s">
        <v>243</v>
      </c>
      <c r="G524" s="15"/>
      <c r="H524" s="16" t="s">
        <v>250</v>
      </c>
      <c r="I524" s="8"/>
      <c r="J524" s="16" t="s">
        <v>211</v>
      </c>
      <c r="K524" s="16"/>
      <c r="L524" s="16" t="s">
        <v>255</v>
      </c>
      <c r="M524" s="15" t="s">
        <v>258</v>
      </c>
      <c r="N524" s="16" t="s">
        <v>260</v>
      </c>
      <c r="O524" s="17" t="s">
        <v>264</v>
      </c>
      <c r="P524" s="15" t="s">
        <v>267</v>
      </c>
      <c r="Q524" s="16" t="s">
        <v>260</v>
      </c>
      <c r="R524" s="9"/>
      <c r="S524" s="16" t="s">
        <v>270</v>
      </c>
      <c r="T524" s="7"/>
      <c r="U524" s="16" t="s">
        <v>272</v>
      </c>
      <c r="V524" s="16"/>
      <c r="W524" s="10"/>
      <c r="X524" s="16" t="s">
        <v>274</v>
      </c>
    </row>
    <row r="525" spans="1:25" ht="25.5">
      <c r="A525" s="18" t="s">
        <v>2</v>
      </c>
      <c r="B525" s="19" t="s">
        <v>11</v>
      </c>
      <c r="C525" s="19" t="s">
        <v>212</v>
      </c>
      <c r="D525" s="19"/>
      <c r="E525" s="19" t="s">
        <v>216</v>
      </c>
      <c r="F525" s="18" t="s">
        <v>278</v>
      </c>
      <c r="G525" s="18" t="s">
        <v>247</v>
      </c>
      <c r="H525" s="20" t="s">
        <v>251</v>
      </c>
      <c r="I525" s="19"/>
      <c r="J525" s="20" t="s">
        <v>253</v>
      </c>
      <c r="K525" s="20"/>
      <c r="L525" s="20" t="s">
        <v>256</v>
      </c>
      <c r="M525" s="18" t="s">
        <v>244</v>
      </c>
      <c r="N525" s="20" t="s">
        <v>251</v>
      </c>
      <c r="O525" s="21" t="s">
        <v>265</v>
      </c>
      <c r="P525" s="18" t="s">
        <v>265</v>
      </c>
      <c r="Q525" s="20" t="s">
        <v>251</v>
      </c>
      <c r="R525" s="19"/>
      <c r="S525" s="20" t="s">
        <v>271</v>
      </c>
      <c r="T525" s="22"/>
      <c r="U525" s="20" t="s">
        <v>273</v>
      </c>
      <c r="V525" s="20"/>
      <c r="W525" s="23"/>
      <c r="X525" s="20" t="s">
        <v>273</v>
      </c>
      <c r="Y525" s="24"/>
    </row>
    <row r="526" spans="12:15" ht="25.5">
      <c r="L526" s="16" t="s">
        <v>213</v>
      </c>
      <c r="M526" s="15" t="s">
        <v>245</v>
      </c>
      <c r="N526" s="16" t="s">
        <v>213</v>
      </c>
      <c r="O526" s="17" t="s">
        <v>248</v>
      </c>
    </row>
    <row r="527" spans="1:24" ht="25.5">
      <c r="A527" s="26" t="s">
        <v>6</v>
      </c>
      <c r="B527" s="9"/>
      <c r="C527" s="12"/>
      <c r="D527" s="12"/>
      <c r="E527" s="9"/>
      <c r="F527" s="15"/>
      <c r="G527" s="15"/>
      <c r="H527" s="12"/>
      <c r="I527" s="8"/>
      <c r="J527" s="12"/>
      <c r="K527" s="12"/>
      <c r="L527" s="12"/>
      <c r="M527" s="15"/>
      <c r="N527" s="3"/>
      <c r="O527" s="3"/>
      <c r="P527" s="15"/>
      <c r="Q527" s="12"/>
      <c r="R527" s="8"/>
      <c r="S527" s="12"/>
      <c r="T527" s="7"/>
      <c r="U527" s="16"/>
      <c r="V527" s="16"/>
      <c r="W527" s="10"/>
      <c r="X527" s="16"/>
    </row>
    <row r="528" spans="1:24" ht="25.5">
      <c r="A528" s="26"/>
      <c r="B528" s="9" t="s">
        <v>275</v>
      </c>
      <c r="C528" s="12"/>
      <c r="D528" s="12"/>
      <c r="E528" s="9"/>
      <c r="F528" s="15"/>
      <c r="G528" s="15"/>
      <c r="H528" s="12"/>
      <c r="I528" s="8"/>
      <c r="J528" s="12"/>
      <c r="K528" s="12"/>
      <c r="L528" s="12"/>
      <c r="M528" s="15"/>
      <c r="N528" s="12"/>
      <c r="O528" s="17"/>
      <c r="P528" s="15"/>
      <c r="Q528" s="12"/>
      <c r="R528" s="8"/>
      <c r="S528" s="12"/>
      <c r="T528" s="7"/>
      <c r="U528" s="16"/>
      <c r="V528" s="16"/>
      <c r="W528" s="10"/>
      <c r="X528" s="16"/>
    </row>
    <row r="529" spans="1:24" ht="25.5">
      <c r="A529" s="15">
        <v>350.2</v>
      </c>
      <c r="B529" s="25" t="s">
        <v>141</v>
      </c>
      <c r="C529" s="12">
        <v>61181203</v>
      </c>
      <c r="D529" s="12"/>
      <c r="E529" s="9" t="s">
        <v>219</v>
      </c>
      <c r="F529" s="15">
        <v>70</v>
      </c>
      <c r="G529" s="15">
        <v>0</v>
      </c>
      <c r="H529" s="12">
        <f aca="true" t="shared" si="237" ref="H529:H539">(G529/100)*C529</f>
        <v>0</v>
      </c>
      <c r="I529" s="8"/>
      <c r="J529" s="12">
        <v>22836242</v>
      </c>
      <c r="K529" s="12"/>
      <c r="L529" s="12">
        <f aca="true" t="shared" si="238" ref="L529:L539">C529-H529-J529</f>
        <v>38344961</v>
      </c>
      <c r="M529" s="15">
        <v>45.23</v>
      </c>
      <c r="N529" s="12">
        <f aca="true" t="shared" si="239" ref="N529:N539">L529/M529</f>
        <v>847777.1611762105</v>
      </c>
      <c r="O529" s="17">
        <f aca="true" t="shared" si="240" ref="O529:O540">(N529/C529)*100</f>
        <v>1.385682398523956</v>
      </c>
      <c r="P529" s="15">
        <v>1.4</v>
      </c>
      <c r="Q529" s="12">
        <f aca="true" t="shared" si="241" ref="Q529:Q539">(P529/100)*C529</f>
        <v>856536.842</v>
      </c>
      <c r="R529" s="8"/>
      <c r="S529" s="12">
        <f aca="true" t="shared" si="242" ref="S529:S539">N529-Q529</f>
        <v>-8759.680823789444</v>
      </c>
      <c r="T529" s="7"/>
      <c r="U529" s="10">
        <f aca="true" t="shared" si="243" ref="U529:U539">C529*F529</f>
        <v>4282684210</v>
      </c>
      <c r="V529" s="10"/>
      <c r="W529" s="10"/>
      <c r="X529" s="10">
        <f aca="true" t="shared" si="244" ref="X529:X539">C529*M529</f>
        <v>2767225811.6899996</v>
      </c>
    </row>
    <row r="530" spans="1:24" ht="25.5">
      <c r="A530" s="15">
        <v>352</v>
      </c>
      <c r="B530" s="25" t="s">
        <v>14</v>
      </c>
      <c r="C530" s="12">
        <v>55260234</v>
      </c>
      <c r="D530" s="12"/>
      <c r="E530" s="9" t="s">
        <v>220</v>
      </c>
      <c r="F530" s="15">
        <v>75</v>
      </c>
      <c r="G530" s="15">
        <v>-5</v>
      </c>
      <c r="H530" s="12">
        <f t="shared" si="237"/>
        <v>-2763011.7</v>
      </c>
      <c r="I530" s="8"/>
      <c r="J530" s="12">
        <v>13462144</v>
      </c>
      <c r="K530" s="12"/>
      <c r="L530" s="12">
        <f t="shared" si="238"/>
        <v>44561101.7</v>
      </c>
      <c r="M530" s="15">
        <v>58.51</v>
      </c>
      <c r="N530" s="12">
        <f t="shared" si="239"/>
        <v>761598.0464877799</v>
      </c>
      <c r="O530" s="17">
        <f t="shared" si="240"/>
        <v>1.378202717143362</v>
      </c>
      <c r="P530" s="15">
        <v>1.67</v>
      </c>
      <c r="Q530" s="12">
        <f t="shared" si="241"/>
        <v>922845.9077999999</v>
      </c>
      <c r="R530" s="8"/>
      <c r="S530" s="12">
        <f t="shared" si="242"/>
        <v>-161247.86131222</v>
      </c>
      <c r="T530" s="7"/>
      <c r="U530" s="10">
        <f t="shared" si="243"/>
        <v>4144517550</v>
      </c>
      <c r="V530" s="10"/>
      <c r="W530" s="10"/>
      <c r="X530" s="10">
        <f t="shared" si="244"/>
        <v>3233276291.3399997</v>
      </c>
    </row>
    <row r="531" spans="1:24" ht="25.5">
      <c r="A531" s="15">
        <v>353</v>
      </c>
      <c r="B531" s="25" t="s">
        <v>142</v>
      </c>
      <c r="C531" s="12">
        <v>907682638</v>
      </c>
      <c r="D531" s="12"/>
      <c r="E531" s="9" t="s">
        <v>221</v>
      </c>
      <c r="F531" s="15">
        <v>58</v>
      </c>
      <c r="G531" s="15">
        <v>0</v>
      </c>
      <c r="H531" s="12">
        <f t="shared" si="237"/>
        <v>0</v>
      </c>
      <c r="I531" s="8"/>
      <c r="J531" s="12">
        <v>229339714</v>
      </c>
      <c r="K531" s="12"/>
      <c r="L531" s="12">
        <f t="shared" si="238"/>
        <v>678342924</v>
      </c>
      <c r="M531" s="15">
        <v>45.37</v>
      </c>
      <c r="N531" s="12">
        <f t="shared" si="239"/>
        <v>14951353.846153848</v>
      </c>
      <c r="O531" s="17">
        <f t="shared" si="240"/>
        <v>1.6472005985591902</v>
      </c>
      <c r="P531" s="15">
        <v>1.79</v>
      </c>
      <c r="Q531" s="12">
        <f t="shared" si="241"/>
        <v>16247519.220199998</v>
      </c>
      <c r="R531" s="8"/>
      <c r="S531" s="12">
        <f t="shared" si="242"/>
        <v>-1296165.3740461506</v>
      </c>
      <c r="T531" s="7"/>
      <c r="U531" s="10">
        <f t="shared" si="243"/>
        <v>52645593004</v>
      </c>
      <c r="V531" s="10"/>
      <c r="W531" s="10"/>
      <c r="X531" s="10">
        <f t="shared" si="244"/>
        <v>41181561286.06</v>
      </c>
    </row>
    <row r="532" spans="1:24" ht="25.5">
      <c r="A532" s="15">
        <v>353.7</v>
      </c>
      <c r="B532" s="25" t="s">
        <v>143</v>
      </c>
      <c r="C532" s="12">
        <v>55509184</v>
      </c>
      <c r="D532" s="12"/>
      <c r="E532" s="9" t="s">
        <v>222</v>
      </c>
      <c r="F532" s="15">
        <v>25</v>
      </c>
      <c r="G532" s="15">
        <v>0</v>
      </c>
      <c r="H532" s="12">
        <f t="shared" si="237"/>
        <v>0</v>
      </c>
      <c r="I532" s="8"/>
      <c r="J532" s="12">
        <v>21659919</v>
      </c>
      <c r="K532" s="12"/>
      <c r="L532" s="12">
        <f t="shared" si="238"/>
        <v>33849265</v>
      </c>
      <c r="M532" s="15">
        <v>15.75</v>
      </c>
      <c r="N532" s="12">
        <f t="shared" si="239"/>
        <v>2149159.6825396824</v>
      </c>
      <c r="O532" s="17">
        <f t="shared" si="240"/>
        <v>3.8717191060486176</v>
      </c>
      <c r="P532" s="15">
        <v>5.15</v>
      </c>
      <c r="Q532" s="12">
        <f t="shared" si="241"/>
        <v>2858722.9760000003</v>
      </c>
      <c r="R532" s="8"/>
      <c r="S532" s="12">
        <f t="shared" si="242"/>
        <v>-709563.2934603179</v>
      </c>
      <c r="T532" s="7"/>
      <c r="U532" s="10">
        <f t="shared" si="243"/>
        <v>1387729600</v>
      </c>
      <c r="V532" s="10"/>
      <c r="W532" s="10"/>
      <c r="X532" s="10">
        <f t="shared" si="244"/>
        <v>874269648</v>
      </c>
    </row>
    <row r="533" spans="1:24" ht="25.5">
      <c r="A533" s="15">
        <v>354</v>
      </c>
      <c r="B533" s="25" t="s">
        <v>144</v>
      </c>
      <c r="C533" s="12">
        <v>380678705</v>
      </c>
      <c r="D533" s="12"/>
      <c r="E533" s="9" t="s">
        <v>219</v>
      </c>
      <c r="F533" s="15">
        <v>65</v>
      </c>
      <c r="G533" s="15">
        <v>0</v>
      </c>
      <c r="H533" s="12">
        <f t="shared" si="237"/>
        <v>0</v>
      </c>
      <c r="I533" s="8"/>
      <c r="J533" s="12">
        <v>155536102</v>
      </c>
      <c r="K533" s="12"/>
      <c r="L533" s="12">
        <f t="shared" si="238"/>
        <v>225142603</v>
      </c>
      <c r="M533" s="15">
        <v>42.12</v>
      </c>
      <c r="N533" s="12">
        <f t="shared" si="239"/>
        <v>5345265.978157645</v>
      </c>
      <c r="O533" s="17">
        <f t="shared" si="240"/>
        <v>1.4041410533215</v>
      </c>
      <c r="P533" s="15">
        <v>2.13</v>
      </c>
      <c r="Q533" s="12">
        <f t="shared" si="241"/>
        <v>8108456.416499999</v>
      </c>
      <c r="R533" s="8"/>
      <c r="S533" s="12">
        <f t="shared" si="242"/>
        <v>-2763190.4383423543</v>
      </c>
      <c r="T533" s="7"/>
      <c r="U533" s="10">
        <f t="shared" si="243"/>
        <v>24744115825</v>
      </c>
      <c r="V533" s="10"/>
      <c r="W533" s="10"/>
      <c r="X533" s="10">
        <f t="shared" si="244"/>
        <v>16034187054.599998</v>
      </c>
    </row>
    <row r="534" spans="1:24" ht="25.5">
      <c r="A534" s="15">
        <v>355</v>
      </c>
      <c r="B534" s="25" t="s">
        <v>145</v>
      </c>
      <c r="C534" s="12">
        <v>508938637</v>
      </c>
      <c r="D534" s="12"/>
      <c r="E534" s="9" t="s">
        <v>223</v>
      </c>
      <c r="F534" s="15">
        <v>52</v>
      </c>
      <c r="G534" s="15">
        <v>-15</v>
      </c>
      <c r="H534" s="12">
        <f t="shared" si="237"/>
        <v>-76340795.55</v>
      </c>
      <c r="I534" s="8"/>
      <c r="J534" s="12">
        <v>229961076</v>
      </c>
      <c r="K534" s="12"/>
      <c r="L534" s="12">
        <f t="shared" si="238"/>
        <v>355318356.54999995</v>
      </c>
      <c r="M534" s="15">
        <v>37.15</v>
      </c>
      <c r="N534" s="12">
        <f t="shared" si="239"/>
        <v>9564424.133243605</v>
      </c>
      <c r="O534" s="17">
        <f t="shared" si="240"/>
        <v>1.879288275227492</v>
      </c>
      <c r="P534" s="15">
        <v>2.56</v>
      </c>
      <c r="Q534" s="12">
        <f t="shared" si="241"/>
        <v>13028829.1072</v>
      </c>
      <c r="R534" s="8"/>
      <c r="S534" s="12">
        <f t="shared" si="242"/>
        <v>-3464404.973956395</v>
      </c>
      <c r="T534" s="7"/>
      <c r="U534" s="10">
        <f t="shared" si="243"/>
        <v>26464809124</v>
      </c>
      <c r="V534" s="10"/>
      <c r="W534" s="10"/>
      <c r="X534" s="10">
        <f t="shared" si="244"/>
        <v>18907070364.55</v>
      </c>
    </row>
    <row r="535" spans="1:24" ht="25.5">
      <c r="A535" s="15">
        <v>356</v>
      </c>
      <c r="B535" s="25" t="s">
        <v>146</v>
      </c>
      <c r="C535" s="12">
        <v>630352557</v>
      </c>
      <c r="D535" s="12"/>
      <c r="E535" s="9" t="s">
        <v>224</v>
      </c>
      <c r="F535" s="15">
        <v>60</v>
      </c>
      <c r="G535" s="15">
        <v>-10</v>
      </c>
      <c r="H535" s="12">
        <f t="shared" si="237"/>
        <v>-63035255.7</v>
      </c>
      <c r="I535" s="8"/>
      <c r="J535" s="12">
        <v>329205696</v>
      </c>
      <c r="K535" s="12"/>
      <c r="L535" s="12">
        <f t="shared" si="238"/>
        <v>364182116.70000005</v>
      </c>
      <c r="M535" s="15">
        <v>39.52</v>
      </c>
      <c r="N535" s="12">
        <f t="shared" si="239"/>
        <v>9215134.531882592</v>
      </c>
      <c r="O535" s="17">
        <f t="shared" si="240"/>
        <v>1.4619016659089386</v>
      </c>
      <c r="P535" s="15">
        <v>2.13</v>
      </c>
      <c r="Q535" s="12">
        <f t="shared" si="241"/>
        <v>13426509.4641</v>
      </c>
      <c r="R535" s="8"/>
      <c r="S535" s="12">
        <f t="shared" si="242"/>
        <v>-4211374.932217408</v>
      </c>
      <c r="T535" s="7"/>
      <c r="U535" s="10">
        <f t="shared" si="243"/>
        <v>37821153420</v>
      </c>
      <c r="V535" s="10"/>
      <c r="W535" s="10"/>
      <c r="X535" s="10">
        <f t="shared" si="244"/>
        <v>24911533052.640003</v>
      </c>
    </row>
    <row r="536" spans="1:24" ht="25.5">
      <c r="A536" s="15">
        <v>356.2</v>
      </c>
      <c r="B536" s="25" t="s">
        <v>147</v>
      </c>
      <c r="C536" s="12">
        <v>30355853</v>
      </c>
      <c r="D536" s="12"/>
      <c r="E536" s="9" t="s">
        <v>225</v>
      </c>
      <c r="F536" s="15">
        <v>65</v>
      </c>
      <c r="G536" s="15">
        <v>0</v>
      </c>
      <c r="H536" s="12">
        <f t="shared" si="237"/>
        <v>0</v>
      </c>
      <c r="I536" s="8"/>
      <c r="J536" s="12">
        <v>15493225</v>
      </c>
      <c r="K536" s="12"/>
      <c r="L536" s="12">
        <f t="shared" si="238"/>
        <v>14862628</v>
      </c>
      <c r="M536" s="15">
        <v>33.55</v>
      </c>
      <c r="N536" s="12">
        <f t="shared" si="239"/>
        <v>442999.3442622951</v>
      </c>
      <c r="O536" s="17">
        <f t="shared" si="240"/>
        <v>1.4593539646614282</v>
      </c>
      <c r="P536" s="15">
        <v>1.4</v>
      </c>
      <c r="Q536" s="12">
        <f t="shared" si="241"/>
        <v>424981.942</v>
      </c>
      <c r="R536" s="8"/>
      <c r="S536" s="12">
        <f t="shared" si="242"/>
        <v>18017.40226229513</v>
      </c>
      <c r="T536" s="7"/>
      <c r="U536" s="10">
        <f t="shared" si="243"/>
        <v>1973130445</v>
      </c>
      <c r="V536" s="10"/>
      <c r="W536" s="10"/>
      <c r="X536" s="10">
        <f t="shared" si="244"/>
        <v>1018438868.1499999</v>
      </c>
    </row>
    <row r="537" spans="1:24" ht="25.5">
      <c r="A537" s="15">
        <v>357</v>
      </c>
      <c r="B537" s="25" t="s">
        <v>148</v>
      </c>
      <c r="C537" s="12">
        <v>3277188</v>
      </c>
      <c r="D537" s="12"/>
      <c r="E537" s="9" t="s">
        <v>222</v>
      </c>
      <c r="F537" s="15">
        <v>60</v>
      </c>
      <c r="G537" s="15">
        <v>-70</v>
      </c>
      <c r="H537" s="12">
        <f t="shared" si="237"/>
        <v>-2294031.5999999996</v>
      </c>
      <c r="I537" s="8"/>
      <c r="J537" s="12">
        <v>698920</v>
      </c>
      <c r="K537" s="12"/>
      <c r="L537" s="12">
        <f t="shared" si="238"/>
        <v>4872299.6</v>
      </c>
      <c r="M537" s="15">
        <v>52.87</v>
      </c>
      <c r="N537" s="12">
        <f t="shared" si="239"/>
        <v>92156.22470209948</v>
      </c>
      <c r="O537" s="17">
        <f t="shared" si="240"/>
        <v>2.8120518170486246</v>
      </c>
      <c r="P537" s="15">
        <v>3.15</v>
      </c>
      <c r="Q537" s="12">
        <f t="shared" si="241"/>
        <v>103231.422</v>
      </c>
      <c r="R537" s="8"/>
      <c r="S537" s="12">
        <f t="shared" si="242"/>
        <v>-11075.197297900522</v>
      </c>
      <c r="T537" s="7"/>
      <c r="U537" s="10">
        <f t="shared" si="243"/>
        <v>196631280</v>
      </c>
      <c r="V537" s="10"/>
      <c r="W537" s="10"/>
      <c r="X537" s="10">
        <f t="shared" si="244"/>
        <v>173264929.56</v>
      </c>
    </row>
    <row r="538" spans="1:24" ht="25.5">
      <c r="A538" s="15">
        <v>358</v>
      </c>
      <c r="B538" s="25" t="s">
        <v>149</v>
      </c>
      <c r="C538" s="12">
        <v>7274658</v>
      </c>
      <c r="D538" s="12"/>
      <c r="E538" s="9" t="s">
        <v>222</v>
      </c>
      <c r="F538" s="15">
        <v>60</v>
      </c>
      <c r="G538" s="15">
        <v>-40</v>
      </c>
      <c r="H538" s="12">
        <f t="shared" si="237"/>
        <v>-2909863.2</v>
      </c>
      <c r="I538" s="8"/>
      <c r="J538" s="12">
        <v>1310142</v>
      </c>
      <c r="K538" s="12"/>
      <c r="L538" s="12">
        <f t="shared" si="238"/>
        <v>8874379.2</v>
      </c>
      <c r="M538" s="15">
        <v>52.68</v>
      </c>
      <c r="N538" s="12">
        <f t="shared" si="239"/>
        <v>168458.22323462414</v>
      </c>
      <c r="O538" s="17">
        <f t="shared" si="240"/>
        <v>2.315685812784933</v>
      </c>
      <c r="P538" s="15">
        <v>2.38</v>
      </c>
      <c r="Q538" s="12">
        <f t="shared" si="241"/>
        <v>173136.86039999998</v>
      </c>
      <c r="R538" s="8"/>
      <c r="S538" s="12">
        <f t="shared" si="242"/>
        <v>-4678.63716537584</v>
      </c>
      <c r="T538" s="7"/>
      <c r="U538" s="10">
        <f t="shared" si="243"/>
        <v>436479480</v>
      </c>
      <c r="V538" s="10"/>
      <c r="W538" s="10"/>
      <c r="X538" s="10">
        <f t="shared" si="244"/>
        <v>383228983.44</v>
      </c>
    </row>
    <row r="539" spans="1:24" ht="25.5">
      <c r="A539" s="15">
        <v>359</v>
      </c>
      <c r="B539" s="25" t="s">
        <v>150</v>
      </c>
      <c r="C539" s="12">
        <v>11494522</v>
      </c>
      <c r="D539" s="12"/>
      <c r="E539" s="9" t="s">
        <v>219</v>
      </c>
      <c r="F539" s="15">
        <v>70</v>
      </c>
      <c r="G539" s="15">
        <v>0</v>
      </c>
      <c r="H539" s="12">
        <f t="shared" si="237"/>
        <v>0</v>
      </c>
      <c r="I539" s="8"/>
      <c r="J539" s="12">
        <v>2739111</v>
      </c>
      <c r="K539" s="12"/>
      <c r="L539" s="12">
        <f t="shared" si="238"/>
        <v>8755411</v>
      </c>
      <c r="M539" s="15">
        <v>54.19</v>
      </c>
      <c r="N539" s="12">
        <f t="shared" si="239"/>
        <v>161568.7580734453</v>
      </c>
      <c r="O539" s="17">
        <f t="shared" si="240"/>
        <v>1.4056152841627108</v>
      </c>
      <c r="P539" s="15">
        <v>1.42</v>
      </c>
      <c r="Q539" s="12">
        <f t="shared" si="241"/>
        <v>163222.2124</v>
      </c>
      <c r="R539" s="8"/>
      <c r="S539" s="12">
        <f t="shared" si="242"/>
        <v>-1653.4543265546963</v>
      </c>
      <c r="T539" s="7"/>
      <c r="U539" s="10">
        <f t="shared" si="243"/>
        <v>804616540</v>
      </c>
      <c r="V539" s="10"/>
      <c r="W539" s="10"/>
      <c r="X539" s="10">
        <f t="shared" si="244"/>
        <v>622888147.18</v>
      </c>
    </row>
    <row r="540" spans="1:24" ht="25.5">
      <c r="A540" s="15"/>
      <c r="B540" s="9" t="s">
        <v>151</v>
      </c>
      <c r="C540" s="28">
        <f>SUM(C529:C539)</f>
        <v>2652005379</v>
      </c>
      <c r="D540" s="12"/>
      <c r="E540" s="9"/>
      <c r="F540" s="15">
        <f>U540/C540</f>
        <v>58.40918035257123</v>
      </c>
      <c r="G540" s="15">
        <f>(H540/C540)*100</f>
        <v>-5.5559071982561</v>
      </c>
      <c r="H540" s="28">
        <f>SUM(H529:H539)</f>
        <v>-147342957.74999997</v>
      </c>
      <c r="I540" s="8"/>
      <c r="J540" s="28">
        <f>SUM(J529:J539)</f>
        <v>1022242291</v>
      </c>
      <c r="K540" s="12"/>
      <c r="L540" s="28">
        <f>SUM(L529:L539)</f>
        <v>1777106045.75</v>
      </c>
      <c r="M540" s="15">
        <f>X540/C540</f>
        <v>41.5183714592345</v>
      </c>
      <c r="N540" s="28">
        <f>SUM(N529:N539)</f>
        <v>43699895.92991382</v>
      </c>
      <c r="O540" s="17">
        <f t="shared" si="240"/>
        <v>1.6478057049187387</v>
      </c>
      <c r="P540" s="15">
        <f>(Q540/C540)*100</f>
        <v>2.123449402347535</v>
      </c>
      <c r="Q540" s="28">
        <f>SUM(Q529:Q539)</f>
        <v>56313992.37059999</v>
      </c>
      <c r="R540" s="8"/>
      <c r="S540" s="28">
        <f>SUM(S529:S539)</f>
        <v>-12614096.440686172</v>
      </c>
      <c r="T540" s="7"/>
      <c r="U540" s="30">
        <f>SUM(U529:U539)</f>
        <v>154901460478</v>
      </c>
      <c r="V540" s="16"/>
      <c r="W540" s="10"/>
      <c r="X540" s="30">
        <f>SUM(X529:X539)</f>
        <v>110106944437.20998</v>
      </c>
    </row>
    <row r="541" spans="1:24" ht="25.5">
      <c r="A541" s="15"/>
      <c r="B541" s="9"/>
      <c r="C541" s="32"/>
      <c r="D541" s="32"/>
      <c r="E541" s="38"/>
      <c r="F541" s="33"/>
      <c r="G541" s="15"/>
      <c r="H541" s="12"/>
      <c r="I541" s="8"/>
      <c r="J541" s="12"/>
      <c r="K541" s="12"/>
      <c r="L541" s="12"/>
      <c r="M541" s="15"/>
      <c r="P541" s="15"/>
      <c r="Q541" s="12"/>
      <c r="R541" s="8"/>
      <c r="S541" s="12"/>
      <c r="T541" s="7"/>
      <c r="U541" s="16"/>
      <c r="V541" s="16"/>
      <c r="W541" s="10"/>
      <c r="X541" s="16"/>
    </row>
    <row r="542" spans="1:24" ht="25.5">
      <c r="A542" s="26" t="s">
        <v>7</v>
      </c>
      <c r="B542" s="9"/>
      <c r="C542" s="32"/>
      <c r="D542" s="32"/>
      <c r="E542" s="38"/>
      <c r="F542" s="33"/>
      <c r="G542" s="15"/>
      <c r="H542" s="12"/>
      <c r="I542" s="8"/>
      <c r="J542" s="12"/>
      <c r="K542" s="12"/>
      <c r="L542" s="12"/>
      <c r="M542" s="15"/>
      <c r="P542" s="15"/>
      <c r="Q542" s="12"/>
      <c r="R542" s="8"/>
      <c r="S542" s="12"/>
      <c r="T542" s="7"/>
      <c r="U542" s="16"/>
      <c r="V542" s="16"/>
      <c r="W542" s="10"/>
      <c r="X542" s="16"/>
    </row>
    <row r="543" spans="1:24" ht="25.5">
      <c r="A543" s="6"/>
      <c r="B543" s="9"/>
      <c r="C543" s="32"/>
      <c r="D543" s="32"/>
      <c r="E543" s="38"/>
      <c r="F543" s="33"/>
      <c r="G543" s="15"/>
      <c r="H543" s="12"/>
      <c r="I543" s="8"/>
      <c r="J543" s="12"/>
      <c r="K543" s="12"/>
      <c r="L543" s="12"/>
      <c r="M543" s="15"/>
      <c r="N543" s="3"/>
      <c r="O543" s="3"/>
      <c r="P543" s="15"/>
      <c r="Q543" s="12"/>
      <c r="R543" s="8"/>
      <c r="S543" s="12"/>
      <c r="T543" s="7"/>
      <c r="U543" s="16"/>
      <c r="V543" s="16"/>
      <c r="W543" s="10"/>
      <c r="X543" s="16"/>
    </row>
    <row r="544" spans="1:24" ht="25.5" hidden="1">
      <c r="A544" s="15"/>
      <c r="B544" s="25" t="s">
        <v>152</v>
      </c>
      <c r="C544" s="12"/>
      <c r="D544" s="12"/>
      <c r="E544" s="9"/>
      <c r="F544" s="15"/>
      <c r="G544" s="15"/>
      <c r="H544" s="12"/>
      <c r="I544" s="8"/>
      <c r="J544" s="12"/>
      <c r="K544" s="12"/>
      <c r="L544" s="12"/>
      <c r="M544" s="15"/>
      <c r="N544" s="12"/>
      <c r="O544" s="17"/>
      <c r="P544" s="6"/>
      <c r="Q544" s="12"/>
      <c r="R544" s="8"/>
      <c r="S544" s="12"/>
      <c r="T544" s="7"/>
      <c r="U544" s="16"/>
      <c r="V544" s="16"/>
      <c r="W544" s="10"/>
      <c r="X544" s="16"/>
    </row>
    <row r="545" spans="1:24" ht="25.5" hidden="1">
      <c r="A545" s="15">
        <v>360.2</v>
      </c>
      <c r="B545" s="25" t="s">
        <v>141</v>
      </c>
      <c r="C545" s="12">
        <v>3556253</v>
      </c>
      <c r="D545" s="12"/>
      <c r="E545" s="9" t="s">
        <v>224</v>
      </c>
      <c r="F545" s="15">
        <v>50</v>
      </c>
      <c r="G545" s="15">
        <v>0</v>
      </c>
      <c r="H545" s="12">
        <f aca="true" t="shared" si="245" ref="H545:H558">(G545/100)*C545</f>
        <v>0</v>
      </c>
      <c r="I545" s="8"/>
      <c r="J545" s="12">
        <v>2068184</v>
      </c>
      <c r="K545" s="12"/>
      <c r="L545" s="12">
        <f aca="true" t="shared" si="246" ref="L545:L558">C545-H545-J545</f>
        <v>1488069</v>
      </c>
      <c r="M545" s="15">
        <v>20.35</v>
      </c>
      <c r="N545" s="12">
        <f aca="true" t="shared" si="247" ref="N545:N558">L545/M545</f>
        <v>73123.78378378377</v>
      </c>
      <c r="O545" s="17">
        <f aca="true" t="shared" si="248" ref="O545:O559">(N545/C545)*100</f>
        <v>2.056203081833148</v>
      </c>
      <c r="P545" s="15">
        <v>1.7</v>
      </c>
      <c r="Q545" s="12">
        <f aca="true" t="shared" si="249" ref="Q545:Q558">(P545/100)*C545</f>
        <v>60456.30100000001</v>
      </c>
      <c r="R545" s="8"/>
      <c r="S545" s="12">
        <f aca="true" t="shared" si="250" ref="S545:S558">N545-Q545</f>
        <v>12667.482783783766</v>
      </c>
      <c r="T545" s="7"/>
      <c r="U545" s="10">
        <f aca="true" t="shared" si="251" ref="U545:U558">C545*F545</f>
        <v>177812650</v>
      </c>
      <c r="V545" s="10"/>
      <c r="W545" s="10"/>
      <c r="X545" s="10">
        <f aca="true" t="shared" si="252" ref="X545:X558">C545*M545</f>
        <v>72369748.55000001</v>
      </c>
    </row>
    <row r="546" spans="1:24" ht="25.5" hidden="1">
      <c r="A546" s="15">
        <v>361</v>
      </c>
      <c r="B546" s="7" t="s">
        <v>14</v>
      </c>
      <c r="C546" s="12">
        <v>12345312</v>
      </c>
      <c r="D546" s="12"/>
      <c r="E546" s="9" t="s">
        <v>226</v>
      </c>
      <c r="F546" s="15">
        <v>60</v>
      </c>
      <c r="G546" s="15">
        <v>-5</v>
      </c>
      <c r="H546" s="12">
        <f t="shared" si="245"/>
        <v>-617265.6</v>
      </c>
      <c r="I546" s="8"/>
      <c r="J546" s="12">
        <v>2664078</v>
      </c>
      <c r="K546" s="12"/>
      <c r="L546" s="12">
        <f t="shared" si="246"/>
        <v>10298499.6</v>
      </c>
      <c r="M546" s="15">
        <v>46.12</v>
      </c>
      <c r="N546" s="12">
        <f t="shared" si="247"/>
        <v>223297.9098005204</v>
      </c>
      <c r="O546" s="17">
        <f t="shared" si="248"/>
        <v>1.808766840404847</v>
      </c>
      <c r="P546" s="15">
        <v>1.83</v>
      </c>
      <c r="Q546" s="12">
        <f t="shared" si="249"/>
        <v>225919.2096</v>
      </c>
      <c r="R546" s="8"/>
      <c r="S546" s="12">
        <f t="shared" si="250"/>
        <v>-2621.2997994796024</v>
      </c>
      <c r="T546" s="7"/>
      <c r="U546" s="10">
        <f t="shared" si="251"/>
        <v>740718720</v>
      </c>
      <c r="V546" s="10"/>
      <c r="W546" s="10"/>
      <c r="X546" s="10">
        <f t="shared" si="252"/>
        <v>569365789.4399999</v>
      </c>
    </row>
    <row r="547" spans="1:24" ht="25.5" hidden="1">
      <c r="A547" s="15">
        <v>362</v>
      </c>
      <c r="B547" s="25" t="s">
        <v>142</v>
      </c>
      <c r="C547" s="12">
        <v>160587683</v>
      </c>
      <c r="D547" s="12"/>
      <c r="E547" s="9" t="s">
        <v>227</v>
      </c>
      <c r="F547" s="15">
        <v>52</v>
      </c>
      <c r="G547" s="15">
        <v>-15</v>
      </c>
      <c r="H547" s="12">
        <f t="shared" si="245"/>
        <v>-24088152.45</v>
      </c>
      <c r="I547" s="8"/>
      <c r="J547" s="12">
        <v>43082170</v>
      </c>
      <c r="K547" s="12"/>
      <c r="L547" s="12">
        <f t="shared" si="246"/>
        <v>141593665.45</v>
      </c>
      <c r="M547" s="15">
        <v>39.3</v>
      </c>
      <c r="N547" s="12">
        <f t="shared" si="247"/>
        <v>3602892.2506361324</v>
      </c>
      <c r="O547" s="17">
        <f t="shared" si="248"/>
        <v>2.2435669930153566</v>
      </c>
      <c r="P547" s="15">
        <v>2.25</v>
      </c>
      <c r="Q547" s="12">
        <f t="shared" si="249"/>
        <v>3613222.8674999997</v>
      </c>
      <c r="R547" s="8"/>
      <c r="S547" s="12">
        <f t="shared" si="250"/>
        <v>-10330.616863867268</v>
      </c>
      <c r="T547" s="7"/>
      <c r="U547" s="10">
        <f t="shared" si="251"/>
        <v>8350559516</v>
      </c>
      <c r="V547" s="10"/>
      <c r="W547" s="10"/>
      <c r="X547" s="10">
        <f t="shared" si="252"/>
        <v>6311095941.9</v>
      </c>
    </row>
    <row r="548" spans="1:24" ht="25.5" hidden="1">
      <c r="A548" s="15">
        <v>362.7</v>
      </c>
      <c r="B548" s="25" t="s">
        <v>143</v>
      </c>
      <c r="C548" s="12">
        <v>2779659</v>
      </c>
      <c r="D548" s="12"/>
      <c r="E548" s="9" t="s">
        <v>223</v>
      </c>
      <c r="F548" s="15">
        <v>23</v>
      </c>
      <c r="G548" s="15">
        <v>0</v>
      </c>
      <c r="H548" s="12">
        <f t="shared" si="245"/>
        <v>0</v>
      </c>
      <c r="I548" s="8"/>
      <c r="J548" s="12">
        <v>1326330</v>
      </c>
      <c r="K548" s="12"/>
      <c r="L548" s="12">
        <f t="shared" si="246"/>
        <v>1453329</v>
      </c>
      <c r="M548" s="15">
        <v>11.65</v>
      </c>
      <c r="N548" s="12">
        <f t="shared" si="247"/>
        <v>124749.27038626609</v>
      </c>
      <c r="O548" s="17">
        <f t="shared" si="248"/>
        <v>4.487934325263137</v>
      </c>
      <c r="P548" s="15">
        <v>4.05</v>
      </c>
      <c r="Q548" s="12">
        <f t="shared" si="249"/>
        <v>112576.18950000001</v>
      </c>
      <c r="R548" s="8"/>
      <c r="S548" s="12">
        <f t="shared" si="250"/>
        <v>12173.080886266078</v>
      </c>
      <c r="T548" s="7"/>
      <c r="U548" s="10">
        <f t="shared" si="251"/>
        <v>63932157</v>
      </c>
      <c r="V548" s="10"/>
      <c r="W548" s="10"/>
      <c r="X548" s="10">
        <f t="shared" si="252"/>
        <v>32383027.35</v>
      </c>
    </row>
    <row r="549" spans="1:24" ht="25.5" hidden="1">
      <c r="A549" s="15">
        <v>364</v>
      </c>
      <c r="B549" s="25" t="s">
        <v>153</v>
      </c>
      <c r="C549" s="12">
        <v>282793465</v>
      </c>
      <c r="D549" s="12"/>
      <c r="E549" s="9" t="s">
        <v>221</v>
      </c>
      <c r="F549" s="15">
        <v>45</v>
      </c>
      <c r="G549" s="15">
        <v>-125</v>
      </c>
      <c r="H549" s="12">
        <f t="shared" si="245"/>
        <v>-353491831.25</v>
      </c>
      <c r="I549" s="8"/>
      <c r="J549" s="12">
        <v>166308811</v>
      </c>
      <c r="K549" s="12"/>
      <c r="L549" s="12">
        <f t="shared" si="246"/>
        <v>469976485.25</v>
      </c>
      <c r="M549" s="15">
        <v>32.78</v>
      </c>
      <c r="N549" s="12">
        <f t="shared" si="247"/>
        <v>14337293.631787675</v>
      </c>
      <c r="O549" s="17">
        <f t="shared" si="248"/>
        <v>5.069881523530848</v>
      </c>
      <c r="P549" s="15">
        <v>4.33</v>
      </c>
      <c r="Q549" s="12">
        <f t="shared" si="249"/>
        <v>12244957.0345</v>
      </c>
      <c r="R549" s="8"/>
      <c r="S549" s="12">
        <f t="shared" si="250"/>
        <v>2092336.5972876754</v>
      </c>
      <c r="T549" s="7"/>
      <c r="U549" s="10">
        <f t="shared" si="251"/>
        <v>12725705925</v>
      </c>
      <c r="V549" s="10"/>
      <c r="W549" s="10"/>
      <c r="X549" s="10">
        <f t="shared" si="252"/>
        <v>9269969782.7</v>
      </c>
    </row>
    <row r="550" spans="1:24" ht="25.5" hidden="1">
      <c r="A550" s="15">
        <v>365</v>
      </c>
      <c r="B550" s="25" t="s">
        <v>146</v>
      </c>
      <c r="C550" s="12">
        <v>210301551</v>
      </c>
      <c r="D550" s="12"/>
      <c r="E550" s="9" t="s">
        <v>221</v>
      </c>
      <c r="F550" s="15">
        <v>50</v>
      </c>
      <c r="G550" s="15">
        <v>-90</v>
      </c>
      <c r="H550" s="12">
        <f t="shared" si="245"/>
        <v>-189271395.9</v>
      </c>
      <c r="I550" s="8"/>
      <c r="J550" s="12">
        <v>113194213</v>
      </c>
      <c r="K550" s="12"/>
      <c r="L550" s="12">
        <f t="shared" si="246"/>
        <v>286378733.9</v>
      </c>
      <c r="M550" s="15">
        <v>35.36</v>
      </c>
      <c r="N550" s="12">
        <f t="shared" si="247"/>
        <v>8098946.094457013</v>
      </c>
      <c r="O550" s="17">
        <f t="shared" si="248"/>
        <v>3.8511109670593977</v>
      </c>
      <c r="P550" s="15">
        <v>3.07</v>
      </c>
      <c r="Q550" s="12">
        <f t="shared" si="249"/>
        <v>6456257.6157</v>
      </c>
      <c r="R550" s="8"/>
      <c r="S550" s="12">
        <f t="shared" si="250"/>
        <v>1642688.4787570126</v>
      </c>
      <c r="T550" s="7"/>
      <c r="U550" s="10">
        <f t="shared" si="251"/>
        <v>10515077550</v>
      </c>
      <c r="V550" s="10"/>
      <c r="W550" s="10"/>
      <c r="X550" s="10">
        <f t="shared" si="252"/>
        <v>7436262843.36</v>
      </c>
    </row>
    <row r="551" spans="1:24" ht="25.5" hidden="1">
      <c r="A551" s="15">
        <v>366</v>
      </c>
      <c r="B551" s="25" t="s">
        <v>148</v>
      </c>
      <c r="C551" s="12">
        <v>75474348</v>
      </c>
      <c r="D551" s="12"/>
      <c r="E551" s="9" t="s">
        <v>223</v>
      </c>
      <c r="F551" s="15">
        <v>60</v>
      </c>
      <c r="G551" s="15">
        <v>-60</v>
      </c>
      <c r="H551" s="12">
        <f t="shared" si="245"/>
        <v>-45284608.8</v>
      </c>
      <c r="I551" s="8"/>
      <c r="J551" s="12">
        <v>24056265</v>
      </c>
      <c r="K551" s="12"/>
      <c r="L551" s="12">
        <f t="shared" si="246"/>
        <v>96702691.8</v>
      </c>
      <c r="M551" s="15">
        <v>47.6</v>
      </c>
      <c r="N551" s="12">
        <f t="shared" si="247"/>
        <v>2031569.1554621847</v>
      </c>
      <c r="O551" s="17">
        <f t="shared" si="248"/>
        <v>2.6917346214930995</v>
      </c>
      <c r="P551" s="15">
        <v>2.78</v>
      </c>
      <c r="Q551" s="12">
        <f t="shared" si="249"/>
        <v>2098186.8744</v>
      </c>
      <c r="R551" s="8"/>
      <c r="S551" s="12">
        <f t="shared" si="250"/>
        <v>-66617.7189378154</v>
      </c>
      <c r="T551" s="7"/>
      <c r="U551" s="10">
        <f t="shared" si="251"/>
        <v>4528460880</v>
      </c>
      <c r="V551" s="10"/>
      <c r="W551" s="10"/>
      <c r="X551" s="10">
        <f t="shared" si="252"/>
        <v>3592578964.8</v>
      </c>
    </row>
    <row r="552" spans="1:24" ht="25.5" hidden="1">
      <c r="A552" s="15">
        <v>367</v>
      </c>
      <c r="B552" s="25" t="s">
        <v>149</v>
      </c>
      <c r="C552" s="12">
        <v>133175353</v>
      </c>
      <c r="D552" s="12"/>
      <c r="E552" s="9" t="s">
        <v>223</v>
      </c>
      <c r="F552" s="15">
        <v>52</v>
      </c>
      <c r="G552" s="15">
        <v>-60</v>
      </c>
      <c r="H552" s="12">
        <f t="shared" si="245"/>
        <v>-79905211.8</v>
      </c>
      <c r="I552" s="8"/>
      <c r="J552" s="12">
        <v>48322155</v>
      </c>
      <c r="K552" s="12"/>
      <c r="L552" s="12">
        <f t="shared" si="246"/>
        <v>164758409.8</v>
      </c>
      <c r="M552" s="15">
        <v>39.75</v>
      </c>
      <c r="N552" s="12">
        <f t="shared" si="247"/>
        <v>4144865.655345912</v>
      </c>
      <c r="O552" s="17">
        <f t="shared" si="248"/>
        <v>3.112336901668218</v>
      </c>
      <c r="P552" s="15">
        <v>2.26</v>
      </c>
      <c r="Q552" s="12">
        <f t="shared" si="249"/>
        <v>3009762.9778</v>
      </c>
      <c r="R552" s="8"/>
      <c r="S552" s="12">
        <f t="shared" si="250"/>
        <v>1135102.677545912</v>
      </c>
      <c r="T552" s="7"/>
      <c r="U552" s="10">
        <f t="shared" si="251"/>
        <v>6925118356</v>
      </c>
      <c r="V552" s="10"/>
      <c r="W552" s="10"/>
      <c r="X552" s="10">
        <f t="shared" si="252"/>
        <v>5293720281.75</v>
      </c>
    </row>
    <row r="553" spans="1:24" ht="25.5" hidden="1">
      <c r="A553" s="15">
        <v>368</v>
      </c>
      <c r="B553" s="25" t="s">
        <v>154</v>
      </c>
      <c r="C553" s="12">
        <v>340095762</v>
      </c>
      <c r="D553" s="12"/>
      <c r="E553" s="9" t="s">
        <v>221</v>
      </c>
      <c r="F553" s="15">
        <v>40</v>
      </c>
      <c r="G553" s="15">
        <v>-25</v>
      </c>
      <c r="H553" s="12">
        <f t="shared" si="245"/>
        <v>-85023940.5</v>
      </c>
      <c r="I553" s="8"/>
      <c r="J553" s="12">
        <v>127185567</v>
      </c>
      <c r="K553" s="12"/>
      <c r="L553" s="12">
        <f t="shared" si="246"/>
        <v>297934135.5</v>
      </c>
      <c r="M553" s="15">
        <v>27.54</v>
      </c>
      <c r="N553" s="12">
        <f t="shared" si="247"/>
        <v>10818232.952069717</v>
      </c>
      <c r="O553" s="17">
        <f t="shared" si="248"/>
        <v>3.1809373008504926</v>
      </c>
      <c r="P553" s="15">
        <v>2.62</v>
      </c>
      <c r="Q553" s="12">
        <f t="shared" si="249"/>
        <v>8910508.9644</v>
      </c>
      <c r="R553" s="8"/>
      <c r="S553" s="12">
        <f t="shared" si="250"/>
        <v>1907723.9876697157</v>
      </c>
      <c r="T553" s="7"/>
      <c r="U553" s="10">
        <f t="shared" si="251"/>
        <v>13603830480</v>
      </c>
      <c r="V553" s="10"/>
      <c r="W553" s="10"/>
      <c r="X553" s="10">
        <f t="shared" si="252"/>
        <v>9366237285.48</v>
      </c>
    </row>
    <row r="554" spans="1:24" ht="25.5" hidden="1">
      <c r="A554" s="15">
        <v>369.1</v>
      </c>
      <c r="B554" s="25" t="s">
        <v>155</v>
      </c>
      <c r="C554" s="12">
        <v>60741141</v>
      </c>
      <c r="D554" s="12"/>
      <c r="E554" s="9" t="s">
        <v>221</v>
      </c>
      <c r="F554" s="15">
        <v>55</v>
      </c>
      <c r="G554" s="15">
        <v>-25</v>
      </c>
      <c r="H554" s="12">
        <f t="shared" si="245"/>
        <v>-15185285.25</v>
      </c>
      <c r="I554" s="8"/>
      <c r="J554" s="12">
        <v>17228260</v>
      </c>
      <c r="K554" s="12"/>
      <c r="L554" s="12">
        <f t="shared" si="246"/>
        <v>58698166.25</v>
      </c>
      <c r="M554" s="15">
        <v>41.94</v>
      </c>
      <c r="N554" s="12">
        <f t="shared" si="247"/>
        <v>1399574.7794468289</v>
      </c>
      <c r="O554" s="17">
        <f t="shared" si="248"/>
        <v>2.3041628069627946</v>
      </c>
      <c r="P554" s="15">
        <v>2</v>
      </c>
      <c r="Q554" s="12">
        <f t="shared" si="249"/>
        <v>1214822.82</v>
      </c>
      <c r="R554" s="8"/>
      <c r="S554" s="12">
        <f t="shared" si="250"/>
        <v>184751.9594468288</v>
      </c>
      <c r="T554" s="7"/>
      <c r="U554" s="10">
        <f t="shared" si="251"/>
        <v>3340762755</v>
      </c>
      <c r="V554" s="10"/>
      <c r="W554" s="10"/>
      <c r="X554" s="10">
        <f t="shared" si="252"/>
        <v>2547483453.54</v>
      </c>
    </row>
    <row r="555" spans="1:24" ht="25.5" hidden="1">
      <c r="A555" s="15">
        <v>369.2</v>
      </c>
      <c r="B555" s="25" t="s">
        <v>156</v>
      </c>
      <c r="C555" s="12">
        <v>122060821</v>
      </c>
      <c r="D555" s="12"/>
      <c r="E555" s="9" t="s">
        <v>224</v>
      </c>
      <c r="F555" s="15">
        <v>55</v>
      </c>
      <c r="G555" s="15">
        <v>-40</v>
      </c>
      <c r="H555" s="12">
        <f t="shared" si="245"/>
        <v>-48824328.400000006</v>
      </c>
      <c r="I555" s="8"/>
      <c r="J555" s="12">
        <v>31625019</v>
      </c>
      <c r="K555" s="12"/>
      <c r="L555" s="12">
        <f t="shared" si="246"/>
        <v>139260130.4</v>
      </c>
      <c r="M555" s="15">
        <v>44.34</v>
      </c>
      <c r="N555" s="12">
        <f t="shared" si="247"/>
        <v>3140733.6580965267</v>
      </c>
      <c r="O555" s="17">
        <f t="shared" si="248"/>
        <v>2.5730890816280243</v>
      </c>
      <c r="P555" s="15">
        <v>1.78</v>
      </c>
      <c r="Q555" s="12">
        <f t="shared" si="249"/>
        <v>2172682.6138</v>
      </c>
      <c r="R555" s="8"/>
      <c r="S555" s="12">
        <f t="shared" si="250"/>
        <v>968051.0442965268</v>
      </c>
      <c r="T555" s="7"/>
      <c r="U555" s="10">
        <f t="shared" si="251"/>
        <v>6713345155</v>
      </c>
      <c r="V555" s="10"/>
      <c r="W555" s="10"/>
      <c r="X555" s="10">
        <f t="shared" si="252"/>
        <v>5412176803.14</v>
      </c>
    </row>
    <row r="556" spans="1:24" ht="25.5" hidden="1">
      <c r="A556" s="15">
        <v>370</v>
      </c>
      <c r="B556" s="25" t="s">
        <v>157</v>
      </c>
      <c r="C556" s="12">
        <v>58792161</v>
      </c>
      <c r="D556" s="12"/>
      <c r="E556" s="9" t="s">
        <v>223</v>
      </c>
      <c r="F556" s="15">
        <v>26</v>
      </c>
      <c r="G556" s="15">
        <v>-2</v>
      </c>
      <c r="H556" s="12">
        <f t="shared" si="245"/>
        <v>-1175843.22</v>
      </c>
      <c r="I556" s="8"/>
      <c r="J556" s="12">
        <v>27951133</v>
      </c>
      <c r="K556" s="12"/>
      <c r="L556" s="12">
        <f t="shared" si="246"/>
        <v>32016871.22</v>
      </c>
      <c r="M556" s="15">
        <v>13.63</v>
      </c>
      <c r="N556" s="12">
        <f t="shared" si="247"/>
        <v>2349000.089508437</v>
      </c>
      <c r="O556" s="17">
        <f t="shared" si="248"/>
        <v>3.995430767561745</v>
      </c>
      <c r="P556" s="15">
        <v>3.57</v>
      </c>
      <c r="Q556" s="12">
        <f t="shared" si="249"/>
        <v>2098880.1476999996</v>
      </c>
      <c r="R556" s="8"/>
      <c r="S556" s="12">
        <f t="shared" si="250"/>
        <v>250119.94180843746</v>
      </c>
      <c r="T556" s="7"/>
      <c r="U556" s="10">
        <f t="shared" si="251"/>
        <v>1528596186</v>
      </c>
      <c r="V556" s="10"/>
      <c r="W556" s="10"/>
      <c r="X556" s="10">
        <f t="shared" si="252"/>
        <v>801337154.4300001</v>
      </c>
    </row>
    <row r="557" spans="1:24" ht="25.5" hidden="1">
      <c r="A557" s="15">
        <v>371</v>
      </c>
      <c r="B557" s="25" t="s">
        <v>158</v>
      </c>
      <c r="C557" s="12">
        <v>2433995</v>
      </c>
      <c r="D557" s="12"/>
      <c r="E557" s="9" t="s">
        <v>220</v>
      </c>
      <c r="F557" s="15">
        <v>25</v>
      </c>
      <c r="G557" s="15">
        <v>-60</v>
      </c>
      <c r="H557" s="12">
        <f t="shared" si="245"/>
        <v>-1460397</v>
      </c>
      <c r="I557" s="8"/>
      <c r="J557" s="12">
        <v>2375046</v>
      </c>
      <c r="K557" s="12"/>
      <c r="L557" s="12">
        <f t="shared" si="246"/>
        <v>1519346</v>
      </c>
      <c r="M557" s="15">
        <v>9.43</v>
      </c>
      <c r="N557" s="12">
        <f t="shared" si="247"/>
        <v>161118.34570519617</v>
      </c>
      <c r="O557" s="17">
        <f t="shared" si="248"/>
        <v>6.619501917842731</v>
      </c>
      <c r="P557" s="15">
        <v>3.94</v>
      </c>
      <c r="Q557" s="12">
        <f t="shared" si="249"/>
        <v>95899.40299999999</v>
      </c>
      <c r="R557" s="8"/>
      <c r="S557" s="12">
        <f t="shared" si="250"/>
        <v>65218.94270519618</v>
      </c>
      <c r="T557" s="7"/>
      <c r="U557" s="10">
        <f t="shared" si="251"/>
        <v>60849875</v>
      </c>
      <c r="V557" s="10"/>
      <c r="W557" s="10"/>
      <c r="X557" s="10">
        <f t="shared" si="252"/>
        <v>22952572.849999998</v>
      </c>
    </row>
    <row r="558" spans="1:24" ht="25.5" hidden="1">
      <c r="A558" s="15">
        <v>373</v>
      </c>
      <c r="B558" s="25" t="s">
        <v>159</v>
      </c>
      <c r="C558" s="12">
        <v>19600663</v>
      </c>
      <c r="D558" s="12"/>
      <c r="E558" s="9" t="s">
        <v>227</v>
      </c>
      <c r="F558" s="15">
        <v>40</v>
      </c>
      <c r="G558" s="15">
        <v>-35</v>
      </c>
      <c r="H558" s="12">
        <f t="shared" si="245"/>
        <v>-6860232.05</v>
      </c>
      <c r="I558" s="8"/>
      <c r="J558" s="12">
        <v>6634747</v>
      </c>
      <c r="K558" s="12"/>
      <c r="L558" s="12">
        <f t="shared" si="246"/>
        <v>19826148.05</v>
      </c>
      <c r="M558" s="15">
        <v>29.49</v>
      </c>
      <c r="N558" s="12">
        <f t="shared" si="247"/>
        <v>672300.7138012886</v>
      </c>
      <c r="O558" s="17">
        <f t="shared" si="248"/>
        <v>3.42998965800947</v>
      </c>
      <c r="P558" s="15">
        <v>2.76</v>
      </c>
      <c r="Q558" s="12">
        <f t="shared" si="249"/>
        <v>540978.2988</v>
      </c>
      <c r="R558" s="8"/>
      <c r="S558" s="12">
        <f t="shared" si="250"/>
        <v>131322.41500128864</v>
      </c>
      <c r="T558" s="7"/>
      <c r="U558" s="10">
        <f t="shared" si="251"/>
        <v>784026520</v>
      </c>
      <c r="V558" s="10"/>
      <c r="W558" s="10"/>
      <c r="X558" s="10">
        <f t="shared" si="252"/>
        <v>578023551.87</v>
      </c>
    </row>
    <row r="559" spans="1:24" ht="25.5" hidden="1">
      <c r="A559" s="15"/>
      <c r="B559" s="9" t="s">
        <v>160</v>
      </c>
      <c r="C559" s="28">
        <f>SUM(C545:C558)</f>
        <v>1484738167</v>
      </c>
      <c r="D559" s="12"/>
      <c r="E559" s="9"/>
      <c r="F559" s="15">
        <f>U559/C559</f>
        <v>47.185960650932735</v>
      </c>
      <c r="G559" s="15">
        <f>(H559/C559)*100</f>
        <v>-57.329198584547456</v>
      </c>
      <c r="H559" s="28">
        <f>SUM(H545:H558)</f>
        <v>-851188492.2199999</v>
      </c>
      <c r="I559" s="8"/>
      <c r="J559" s="28">
        <f>SUM(J545:J558)</f>
        <v>614021978</v>
      </c>
      <c r="K559" s="12"/>
      <c r="L559" s="28">
        <f>SUM(L545:L558)</f>
        <v>1721904681.22</v>
      </c>
      <c r="M559" s="15">
        <f>X559/C559</f>
        <v>34.555558913681516</v>
      </c>
      <c r="N559" s="28">
        <f>SUM(N545:N558)</f>
        <v>51177698.29028748</v>
      </c>
      <c r="O559" s="17">
        <f t="shared" si="248"/>
        <v>3.4469174045478335</v>
      </c>
      <c r="P559" s="15">
        <f>(Q559/C559)*100</f>
        <v>2.8863750033644817</v>
      </c>
      <c r="Q559" s="28">
        <f>SUM(Q545:Q558)</f>
        <v>42855111.31769999</v>
      </c>
      <c r="R559" s="8"/>
      <c r="S559" s="28">
        <f>SUM(S545:S558)</f>
        <v>8322586.972587483</v>
      </c>
      <c r="T559" s="7"/>
      <c r="U559" s="28">
        <f>SUM(U545:U558)</f>
        <v>70058796725</v>
      </c>
      <c r="V559" s="12"/>
      <c r="W559" s="10"/>
      <c r="X559" s="28">
        <f>SUM(X545:X558)</f>
        <v>51305957201.16</v>
      </c>
    </row>
    <row r="560" spans="1:24" ht="25.5" hidden="1">
      <c r="A560" s="15"/>
      <c r="B560" s="9"/>
      <c r="C560" s="28"/>
      <c r="D560" s="12"/>
      <c r="E560" s="9"/>
      <c r="F560" s="15"/>
      <c r="G560" s="15"/>
      <c r="H560" s="28"/>
      <c r="I560" s="8"/>
      <c r="J560" s="28"/>
      <c r="K560" s="12"/>
      <c r="L560" s="28"/>
      <c r="M560" s="15"/>
      <c r="N560" s="28"/>
      <c r="O560" s="17"/>
      <c r="P560" s="15"/>
      <c r="Q560" s="28"/>
      <c r="R560" s="8"/>
      <c r="S560" s="28"/>
      <c r="T560" s="7"/>
      <c r="U560" s="30"/>
      <c r="V560" s="16"/>
      <c r="W560" s="10"/>
      <c r="X560" s="30"/>
    </row>
    <row r="561" spans="1:24" ht="25.5" hidden="1">
      <c r="A561" s="15"/>
      <c r="B561" s="25" t="s">
        <v>161</v>
      </c>
      <c r="C561" s="12"/>
      <c r="D561" s="12"/>
      <c r="E561" s="9"/>
      <c r="F561" s="15"/>
      <c r="G561" s="15"/>
      <c r="H561" s="12"/>
      <c r="I561" s="8"/>
      <c r="J561" s="12"/>
      <c r="K561" s="12"/>
      <c r="L561" s="12"/>
      <c r="M561" s="15"/>
      <c r="N561" s="12"/>
      <c r="O561" s="17"/>
      <c r="P561" s="15"/>
      <c r="Q561" s="12"/>
      <c r="R561" s="8"/>
      <c r="S561" s="12"/>
      <c r="T561" s="7"/>
      <c r="U561" s="16"/>
      <c r="V561" s="16"/>
      <c r="W561" s="10"/>
      <c r="X561" s="16"/>
    </row>
    <row r="562" spans="1:24" ht="25.5" hidden="1">
      <c r="A562" s="15">
        <v>360.2</v>
      </c>
      <c r="B562" s="25" t="s">
        <v>141</v>
      </c>
      <c r="C562" s="12">
        <v>297931</v>
      </c>
      <c r="D562" s="12"/>
      <c r="E562" s="9" t="s">
        <v>224</v>
      </c>
      <c r="F562" s="15">
        <v>50</v>
      </c>
      <c r="G562" s="15">
        <v>0</v>
      </c>
      <c r="H562" s="12">
        <f aca="true" t="shared" si="253" ref="H562:H575">(G562/100)*C562</f>
        <v>0</v>
      </c>
      <c r="I562" s="8"/>
      <c r="J562" s="12">
        <v>171241</v>
      </c>
      <c r="K562" s="12"/>
      <c r="L562" s="12">
        <f aca="true" t="shared" si="254" ref="L562:L575">C562-H562-J562</f>
        <v>126690</v>
      </c>
      <c r="M562" s="15">
        <v>22.12</v>
      </c>
      <c r="N562" s="12">
        <f aca="true" t="shared" si="255" ref="N562:N575">L562/M562</f>
        <v>5727.396021699819</v>
      </c>
      <c r="O562" s="17">
        <f aca="true" t="shared" si="256" ref="O562:O576">(N562/C562)*100</f>
        <v>1.9223900908934684</v>
      </c>
      <c r="P562" s="15">
        <v>1.85</v>
      </c>
      <c r="Q562" s="12">
        <f aca="true" t="shared" si="257" ref="Q562:Q575">(P562/100)*C562</f>
        <v>5511.723500000001</v>
      </c>
      <c r="R562" s="8"/>
      <c r="S562" s="12">
        <f aca="true" t="shared" si="258" ref="S562:S575">N562-Q562</f>
        <v>215.6725216998184</v>
      </c>
      <c r="T562" s="7"/>
      <c r="U562" s="10">
        <f aca="true" t="shared" si="259" ref="U562:U575">C562*F562</f>
        <v>14896550</v>
      </c>
      <c r="V562" s="10"/>
      <c r="W562" s="10"/>
      <c r="X562" s="10">
        <f aca="true" t="shared" si="260" ref="X562:X575">C562*M562</f>
        <v>6590233.720000001</v>
      </c>
    </row>
    <row r="563" spans="1:24" ht="25.5" hidden="1">
      <c r="A563" s="15">
        <v>361</v>
      </c>
      <c r="B563" s="7" t="s">
        <v>14</v>
      </c>
      <c r="C563" s="12">
        <v>2166412</v>
      </c>
      <c r="D563" s="12"/>
      <c r="E563" s="9" t="s">
        <v>221</v>
      </c>
      <c r="F563" s="15">
        <v>60</v>
      </c>
      <c r="G563" s="15">
        <v>-5</v>
      </c>
      <c r="H563" s="12">
        <f t="shared" si="253"/>
        <v>-108320.6</v>
      </c>
      <c r="I563" s="8"/>
      <c r="J563" s="12">
        <v>481714</v>
      </c>
      <c r="K563" s="12"/>
      <c r="L563" s="12">
        <f t="shared" si="254"/>
        <v>1793018.6</v>
      </c>
      <c r="M563" s="15">
        <v>46.56</v>
      </c>
      <c r="N563" s="12">
        <f t="shared" si="255"/>
        <v>38509.849656357386</v>
      </c>
      <c r="O563" s="17">
        <f t="shared" si="256"/>
        <v>1.777586611242801</v>
      </c>
      <c r="P563" s="15">
        <v>1.86</v>
      </c>
      <c r="Q563" s="12">
        <f t="shared" si="257"/>
        <v>40295.2632</v>
      </c>
      <c r="R563" s="8"/>
      <c r="S563" s="12">
        <f t="shared" si="258"/>
        <v>-1785.413543642615</v>
      </c>
      <c r="T563" s="7"/>
      <c r="U563" s="10">
        <f t="shared" si="259"/>
        <v>129984720</v>
      </c>
      <c r="V563" s="10"/>
      <c r="W563" s="10"/>
      <c r="X563" s="10">
        <f t="shared" si="260"/>
        <v>100868142.72</v>
      </c>
    </row>
    <row r="564" spans="1:24" ht="25.5" hidden="1">
      <c r="A564" s="15">
        <v>362</v>
      </c>
      <c r="B564" s="25" t="s">
        <v>142</v>
      </c>
      <c r="C564" s="12">
        <v>41804262</v>
      </c>
      <c r="D564" s="12"/>
      <c r="E564" s="9" t="s">
        <v>221</v>
      </c>
      <c r="F564" s="15">
        <v>53</v>
      </c>
      <c r="G564" s="15">
        <v>-20</v>
      </c>
      <c r="H564" s="12">
        <f t="shared" si="253"/>
        <v>-8360852.4</v>
      </c>
      <c r="I564" s="8"/>
      <c r="J564" s="12">
        <v>12770364</v>
      </c>
      <c r="K564" s="12"/>
      <c r="L564" s="12">
        <f t="shared" si="254"/>
        <v>37394750.4</v>
      </c>
      <c r="M564" s="15">
        <v>39.9</v>
      </c>
      <c r="N564" s="12">
        <f t="shared" si="255"/>
        <v>937211.7894736842</v>
      </c>
      <c r="O564" s="17">
        <f t="shared" si="256"/>
        <v>2.2419048791572598</v>
      </c>
      <c r="P564" s="15">
        <v>2.44</v>
      </c>
      <c r="Q564" s="12">
        <f t="shared" si="257"/>
        <v>1020023.9927999999</v>
      </c>
      <c r="R564" s="8"/>
      <c r="S564" s="12">
        <f t="shared" si="258"/>
        <v>-82812.20332631574</v>
      </c>
      <c r="T564" s="7"/>
      <c r="U564" s="10">
        <f t="shared" si="259"/>
        <v>2215625886</v>
      </c>
      <c r="V564" s="10"/>
      <c r="W564" s="10"/>
      <c r="X564" s="10">
        <f t="shared" si="260"/>
        <v>1667990053.8</v>
      </c>
    </row>
    <row r="565" spans="1:24" ht="25.5" hidden="1">
      <c r="A565" s="15">
        <v>362.7</v>
      </c>
      <c r="B565" s="25" t="s">
        <v>143</v>
      </c>
      <c r="C565" s="12">
        <v>755561</v>
      </c>
      <c r="D565" s="12"/>
      <c r="E565" s="9" t="s">
        <v>224</v>
      </c>
      <c r="F565" s="15">
        <v>22</v>
      </c>
      <c r="G565" s="15">
        <v>0</v>
      </c>
      <c r="H565" s="12">
        <f t="shared" si="253"/>
        <v>0</v>
      </c>
      <c r="I565" s="8"/>
      <c r="J565" s="12">
        <v>460884</v>
      </c>
      <c r="K565" s="12"/>
      <c r="L565" s="12">
        <f t="shared" si="254"/>
        <v>294677</v>
      </c>
      <c r="M565" s="15">
        <v>8.91</v>
      </c>
      <c r="N565" s="12">
        <f t="shared" si="255"/>
        <v>33072.61503928171</v>
      </c>
      <c r="O565" s="17">
        <f t="shared" si="256"/>
        <v>4.377226331068135</v>
      </c>
      <c r="P565" s="15">
        <v>4.7</v>
      </c>
      <c r="Q565" s="12">
        <f t="shared" si="257"/>
        <v>35511.367</v>
      </c>
      <c r="R565" s="8"/>
      <c r="S565" s="12">
        <f t="shared" si="258"/>
        <v>-2438.7519607182912</v>
      </c>
      <c r="T565" s="7"/>
      <c r="U565" s="10">
        <f t="shared" si="259"/>
        <v>16622342</v>
      </c>
      <c r="V565" s="10"/>
      <c r="W565" s="10"/>
      <c r="X565" s="10">
        <f t="shared" si="260"/>
        <v>6732048.51</v>
      </c>
    </row>
    <row r="566" spans="1:24" ht="25.5" hidden="1">
      <c r="A566" s="15">
        <v>364</v>
      </c>
      <c r="B566" s="25" t="s">
        <v>153</v>
      </c>
      <c r="C566" s="12">
        <v>78881062</v>
      </c>
      <c r="D566" s="12"/>
      <c r="E566" s="9" t="s">
        <v>221</v>
      </c>
      <c r="F566" s="15">
        <v>50</v>
      </c>
      <c r="G566" s="15">
        <v>-110</v>
      </c>
      <c r="H566" s="12">
        <f t="shared" si="253"/>
        <v>-86769168.2</v>
      </c>
      <c r="I566" s="8"/>
      <c r="J566" s="12">
        <v>36539469</v>
      </c>
      <c r="K566" s="12"/>
      <c r="L566" s="12">
        <f t="shared" si="254"/>
        <v>129110761.19999999</v>
      </c>
      <c r="M566" s="15">
        <v>38.99</v>
      </c>
      <c r="N566" s="12">
        <f t="shared" si="255"/>
        <v>3311381.410618107</v>
      </c>
      <c r="O566" s="17">
        <f t="shared" si="256"/>
        <v>4.1979422267642725</v>
      </c>
      <c r="P566" s="15">
        <v>5.2</v>
      </c>
      <c r="Q566" s="12">
        <f t="shared" si="257"/>
        <v>4101815.2240000004</v>
      </c>
      <c r="R566" s="8"/>
      <c r="S566" s="12">
        <f t="shared" si="258"/>
        <v>-790433.8133818936</v>
      </c>
      <c r="T566" s="7"/>
      <c r="U566" s="10">
        <f t="shared" si="259"/>
        <v>3944053100</v>
      </c>
      <c r="V566" s="10"/>
      <c r="W566" s="10"/>
      <c r="X566" s="10">
        <f t="shared" si="260"/>
        <v>3075572607.38</v>
      </c>
    </row>
    <row r="567" spans="1:24" ht="25.5" hidden="1">
      <c r="A567" s="15">
        <v>365</v>
      </c>
      <c r="B567" s="25" t="s">
        <v>146</v>
      </c>
      <c r="C567" s="12">
        <v>53162424</v>
      </c>
      <c r="D567" s="12"/>
      <c r="E567" s="9" t="s">
        <v>221</v>
      </c>
      <c r="F567" s="15">
        <v>60</v>
      </c>
      <c r="G567" s="15">
        <v>-80</v>
      </c>
      <c r="H567" s="12">
        <f t="shared" si="253"/>
        <v>-42529939.2</v>
      </c>
      <c r="I567" s="8"/>
      <c r="J567" s="12">
        <v>23423083</v>
      </c>
      <c r="K567" s="12"/>
      <c r="L567" s="12">
        <f t="shared" si="254"/>
        <v>72269280.2</v>
      </c>
      <c r="M567" s="15">
        <v>45.45</v>
      </c>
      <c r="N567" s="12">
        <f t="shared" si="255"/>
        <v>1590083.1727172716</v>
      </c>
      <c r="O567" s="17">
        <f t="shared" si="256"/>
        <v>2.990990728182883</v>
      </c>
      <c r="P567" s="15">
        <v>2.44</v>
      </c>
      <c r="Q567" s="12">
        <f t="shared" si="257"/>
        <v>1297163.1456</v>
      </c>
      <c r="R567" s="8"/>
      <c r="S567" s="12">
        <f t="shared" si="258"/>
        <v>292920.0271172717</v>
      </c>
      <c r="T567" s="7"/>
      <c r="U567" s="10">
        <f t="shared" si="259"/>
        <v>3189745440</v>
      </c>
      <c r="V567" s="10"/>
      <c r="W567" s="10"/>
      <c r="X567" s="10">
        <f t="shared" si="260"/>
        <v>2416232170.8</v>
      </c>
    </row>
    <row r="568" spans="1:24" ht="25.5" hidden="1">
      <c r="A568" s="15">
        <v>366</v>
      </c>
      <c r="B568" s="25" t="s">
        <v>148</v>
      </c>
      <c r="C568" s="12">
        <v>13724890</v>
      </c>
      <c r="D568" s="12"/>
      <c r="E568" s="9" t="s">
        <v>224</v>
      </c>
      <c r="F568" s="15">
        <v>40</v>
      </c>
      <c r="G568" s="15">
        <v>-105</v>
      </c>
      <c r="H568" s="12">
        <f t="shared" si="253"/>
        <v>-14411134.5</v>
      </c>
      <c r="I568" s="8"/>
      <c r="J568" s="12">
        <v>8624656</v>
      </c>
      <c r="K568" s="12"/>
      <c r="L568" s="12">
        <f t="shared" si="254"/>
        <v>19511368.5</v>
      </c>
      <c r="M568" s="15">
        <v>28.11</v>
      </c>
      <c r="N568" s="12">
        <f t="shared" si="255"/>
        <v>694107.7374599787</v>
      </c>
      <c r="O568" s="17">
        <f t="shared" si="256"/>
        <v>5.057291806782996</v>
      </c>
      <c r="P568" s="15">
        <v>1.73</v>
      </c>
      <c r="Q568" s="12">
        <f t="shared" si="257"/>
        <v>237440.59699999998</v>
      </c>
      <c r="R568" s="8"/>
      <c r="S568" s="12">
        <f t="shared" si="258"/>
        <v>456667.1404599787</v>
      </c>
      <c r="T568" s="7"/>
      <c r="U568" s="10">
        <f t="shared" si="259"/>
        <v>548995600</v>
      </c>
      <c r="V568" s="10"/>
      <c r="W568" s="10"/>
      <c r="X568" s="10">
        <f t="shared" si="260"/>
        <v>385806657.9</v>
      </c>
    </row>
    <row r="569" spans="1:24" ht="25.5" hidden="1">
      <c r="A569" s="15">
        <v>367</v>
      </c>
      <c r="B569" s="25" t="s">
        <v>149</v>
      </c>
      <c r="C569" s="12">
        <v>17451853</v>
      </c>
      <c r="D569" s="12"/>
      <c r="E569" s="9" t="s">
        <v>224</v>
      </c>
      <c r="F569" s="15">
        <v>45</v>
      </c>
      <c r="G569" s="15">
        <v>-35</v>
      </c>
      <c r="H569" s="12">
        <f t="shared" si="253"/>
        <v>-6108148.55</v>
      </c>
      <c r="I569" s="8"/>
      <c r="J569" s="12">
        <v>6440533</v>
      </c>
      <c r="K569" s="12"/>
      <c r="L569" s="12">
        <f t="shared" si="254"/>
        <v>17119468.55</v>
      </c>
      <c r="M569" s="15">
        <v>32.77</v>
      </c>
      <c r="N569" s="12">
        <f t="shared" si="255"/>
        <v>522412.83338419284</v>
      </c>
      <c r="O569" s="17">
        <f t="shared" si="256"/>
        <v>2.993451946817297</v>
      </c>
      <c r="P569" s="15">
        <v>2.38</v>
      </c>
      <c r="Q569" s="12">
        <f t="shared" si="257"/>
        <v>415354.1014</v>
      </c>
      <c r="R569" s="8"/>
      <c r="S569" s="12">
        <f t="shared" si="258"/>
        <v>107058.73198419285</v>
      </c>
      <c r="T569" s="7"/>
      <c r="U569" s="10">
        <f t="shared" si="259"/>
        <v>785333385</v>
      </c>
      <c r="V569" s="10"/>
      <c r="W569" s="10"/>
      <c r="X569" s="10">
        <f t="shared" si="260"/>
        <v>571897222.8100001</v>
      </c>
    </row>
    <row r="570" spans="1:24" ht="25.5" hidden="1">
      <c r="A570" s="15">
        <v>368</v>
      </c>
      <c r="B570" s="25" t="s">
        <v>154</v>
      </c>
      <c r="C570" s="12">
        <v>82326435</v>
      </c>
      <c r="D570" s="12"/>
      <c r="E570" s="9" t="s">
        <v>223</v>
      </c>
      <c r="F570" s="15">
        <v>42</v>
      </c>
      <c r="G570" s="15">
        <v>-25</v>
      </c>
      <c r="H570" s="12">
        <f t="shared" si="253"/>
        <v>-20581608.75</v>
      </c>
      <c r="I570" s="8"/>
      <c r="J570" s="12">
        <v>35001701</v>
      </c>
      <c r="K570" s="12"/>
      <c r="L570" s="12">
        <f t="shared" si="254"/>
        <v>67906342.75</v>
      </c>
      <c r="M570" s="15">
        <v>27.74</v>
      </c>
      <c r="N570" s="12">
        <f t="shared" si="255"/>
        <v>2447957.5612833453</v>
      </c>
      <c r="O570" s="17">
        <f t="shared" si="256"/>
        <v>2.973476941256287</v>
      </c>
      <c r="P570" s="15">
        <v>2.15</v>
      </c>
      <c r="Q570" s="12">
        <f t="shared" si="257"/>
        <v>1770018.3524999998</v>
      </c>
      <c r="R570" s="8"/>
      <c r="S570" s="12">
        <f t="shared" si="258"/>
        <v>677939.2087833455</v>
      </c>
      <c r="T570" s="7"/>
      <c r="U570" s="10">
        <f t="shared" si="259"/>
        <v>3457710270</v>
      </c>
      <c r="V570" s="10"/>
      <c r="W570" s="10"/>
      <c r="X570" s="10">
        <f t="shared" si="260"/>
        <v>2283735306.9</v>
      </c>
    </row>
    <row r="571" spans="1:24" ht="25.5" hidden="1">
      <c r="A571" s="15">
        <v>369.1</v>
      </c>
      <c r="B571" s="25" t="s">
        <v>155</v>
      </c>
      <c r="C571" s="12">
        <v>14707741</v>
      </c>
      <c r="D571" s="12"/>
      <c r="E571" s="9" t="s">
        <v>223</v>
      </c>
      <c r="F571" s="15">
        <v>50</v>
      </c>
      <c r="G571" s="15">
        <v>-35</v>
      </c>
      <c r="H571" s="12">
        <f t="shared" si="253"/>
        <v>-5147709.35</v>
      </c>
      <c r="I571" s="8"/>
      <c r="J571" s="12">
        <v>6484440</v>
      </c>
      <c r="K571" s="12"/>
      <c r="L571" s="12">
        <f t="shared" si="254"/>
        <v>13371010.350000001</v>
      </c>
      <c r="M571" s="15">
        <v>33.79</v>
      </c>
      <c r="N571" s="12">
        <f t="shared" si="255"/>
        <v>395709.09588635695</v>
      </c>
      <c r="O571" s="17">
        <f t="shared" si="256"/>
        <v>2.690481807412552</v>
      </c>
      <c r="P571" s="15">
        <v>2.14</v>
      </c>
      <c r="Q571" s="12">
        <f t="shared" si="257"/>
        <v>314745.6574</v>
      </c>
      <c r="R571" s="8"/>
      <c r="S571" s="12">
        <f t="shared" si="258"/>
        <v>80963.43848635693</v>
      </c>
      <c r="T571" s="7"/>
      <c r="U571" s="10">
        <f t="shared" si="259"/>
        <v>735387050</v>
      </c>
      <c r="V571" s="10"/>
      <c r="W571" s="10"/>
      <c r="X571" s="10">
        <f t="shared" si="260"/>
        <v>496974568.39</v>
      </c>
    </row>
    <row r="572" spans="1:24" ht="25.5" hidden="1">
      <c r="A572" s="15">
        <v>369.2</v>
      </c>
      <c r="B572" s="25" t="s">
        <v>156</v>
      </c>
      <c r="C572" s="12">
        <v>25030814</v>
      </c>
      <c r="D572" s="12"/>
      <c r="E572" s="9" t="s">
        <v>224</v>
      </c>
      <c r="F572" s="15">
        <v>55</v>
      </c>
      <c r="G572" s="15">
        <v>-40</v>
      </c>
      <c r="H572" s="12">
        <f t="shared" si="253"/>
        <v>-10012325.6</v>
      </c>
      <c r="I572" s="8"/>
      <c r="J572" s="12">
        <v>6977435</v>
      </c>
      <c r="K572" s="12"/>
      <c r="L572" s="12">
        <f t="shared" si="254"/>
        <v>28065704.6</v>
      </c>
      <c r="M572" s="15">
        <v>44.07</v>
      </c>
      <c r="N572" s="12">
        <f t="shared" si="255"/>
        <v>636843.7621965056</v>
      </c>
      <c r="O572" s="17">
        <f t="shared" si="256"/>
        <v>2.5442391214145315</v>
      </c>
      <c r="P572" s="15">
        <v>1.97</v>
      </c>
      <c r="Q572" s="12">
        <f t="shared" si="257"/>
        <v>493107.03579999995</v>
      </c>
      <c r="R572" s="8"/>
      <c r="S572" s="12">
        <f t="shared" si="258"/>
        <v>143736.7263965056</v>
      </c>
      <c r="T572" s="7"/>
      <c r="U572" s="10">
        <f t="shared" si="259"/>
        <v>1376694770</v>
      </c>
      <c r="V572" s="10"/>
      <c r="W572" s="10"/>
      <c r="X572" s="10">
        <f t="shared" si="260"/>
        <v>1103107972.98</v>
      </c>
    </row>
    <row r="573" spans="1:24" ht="25.5" hidden="1">
      <c r="A573" s="15">
        <v>370</v>
      </c>
      <c r="B573" s="25" t="s">
        <v>157</v>
      </c>
      <c r="C573" s="12">
        <v>13639079</v>
      </c>
      <c r="D573" s="12"/>
      <c r="E573" s="9" t="s">
        <v>223</v>
      </c>
      <c r="F573" s="15">
        <v>26</v>
      </c>
      <c r="G573" s="15">
        <v>-1</v>
      </c>
      <c r="H573" s="12">
        <f t="shared" si="253"/>
        <v>-136390.79</v>
      </c>
      <c r="I573" s="8"/>
      <c r="J573" s="12">
        <v>7487165</v>
      </c>
      <c r="K573" s="12"/>
      <c r="L573" s="12">
        <f t="shared" si="254"/>
        <v>6288304.789999999</v>
      </c>
      <c r="M573" s="15">
        <v>12.25</v>
      </c>
      <c r="N573" s="12">
        <f t="shared" si="255"/>
        <v>513331.00326530606</v>
      </c>
      <c r="O573" s="17">
        <f t="shared" si="256"/>
        <v>3.7636779086425562</v>
      </c>
      <c r="P573" s="15">
        <v>3.53</v>
      </c>
      <c r="Q573" s="12">
        <f t="shared" si="257"/>
        <v>481459.4887</v>
      </c>
      <c r="R573" s="8"/>
      <c r="S573" s="12">
        <f t="shared" si="258"/>
        <v>31871.514565306075</v>
      </c>
      <c r="T573" s="7"/>
      <c r="U573" s="10">
        <f t="shared" si="259"/>
        <v>354616054</v>
      </c>
      <c r="V573" s="10"/>
      <c r="W573" s="10"/>
      <c r="X573" s="10">
        <f t="shared" si="260"/>
        <v>167078717.75</v>
      </c>
    </row>
    <row r="574" spans="1:24" ht="25.5" hidden="1">
      <c r="A574" s="15">
        <v>371</v>
      </c>
      <c r="B574" s="25" t="s">
        <v>158</v>
      </c>
      <c r="C574" s="12">
        <v>532439</v>
      </c>
      <c r="D574" s="12"/>
      <c r="E574" s="9" t="s">
        <v>228</v>
      </c>
      <c r="F574" s="15">
        <v>30</v>
      </c>
      <c r="G574" s="15">
        <v>-50</v>
      </c>
      <c r="H574" s="12">
        <f t="shared" si="253"/>
        <v>-266219.5</v>
      </c>
      <c r="I574" s="8"/>
      <c r="J574" s="12">
        <v>349745</v>
      </c>
      <c r="K574" s="12"/>
      <c r="L574" s="12">
        <f t="shared" si="254"/>
        <v>448913.5</v>
      </c>
      <c r="M574" s="15">
        <v>17.22</v>
      </c>
      <c r="N574" s="12">
        <f t="shared" si="255"/>
        <v>26069.308943089432</v>
      </c>
      <c r="O574" s="17">
        <f t="shared" si="256"/>
        <v>4.896205751849401</v>
      </c>
      <c r="P574" s="15">
        <v>3.64</v>
      </c>
      <c r="Q574" s="12">
        <f t="shared" si="257"/>
        <v>19380.7796</v>
      </c>
      <c r="R574" s="8"/>
      <c r="S574" s="12">
        <f t="shared" si="258"/>
        <v>6688.529343089431</v>
      </c>
      <c r="T574" s="7"/>
      <c r="U574" s="10">
        <f t="shared" si="259"/>
        <v>15973170</v>
      </c>
      <c r="V574" s="10"/>
      <c r="W574" s="10"/>
      <c r="X574" s="10">
        <f t="shared" si="260"/>
        <v>9168599.58</v>
      </c>
    </row>
    <row r="575" spans="1:24" ht="25.5" hidden="1">
      <c r="A575" s="15">
        <v>373</v>
      </c>
      <c r="B575" s="25" t="s">
        <v>159</v>
      </c>
      <c r="C575" s="12">
        <v>3570237</v>
      </c>
      <c r="D575" s="12"/>
      <c r="E575" s="9" t="s">
        <v>229</v>
      </c>
      <c r="F575" s="15">
        <v>40</v>
      </c>
      <c r="G575" s="15">
        <v>-35</v>
      </c>
      <c r="H575" s="12">
        <f t="shared" si="253"/>
        <v>-1249582.95</v>
      </c>
      <c r="I575" s="8"/>
      <c r="J575" s="12">
        <v>1889028</v>
      </c>
      <c r="K575" s="12"/>
      <c r="L575" s="12">
        <f t="shared" si="254"/>
        <v>2930791.95</v>
      </c>
      <c r="M575" s="15">
        <v>24.3</v>
      </c>
      <c r="N575" s="12">
        <f t="shared" si="255"/>
        <v>120608.72222222223</v>
      </c>
      <c r="O575" s="17">
        <f t="shared" si="256"/>
        <v>3.378171315299859</v>
      </c>
      <c r="P575" s="15">
        <v>3.16</v>
      </c>
      <c r="Q575" s="12">
        <f t="shared" si="257"/>
        <v>112819.48920000001</v>
      </c>
      <c r="R575" s="8"/>
      <c r="S575" s="12">
        <f t="shared" si="258"/>
        <v>7789.233022222223</v>
      </c>
      <c r="T575" s="7"/>
      <c r="U575" s="10">
        <f t="shared" si="259"/>
        <v>142809480</v>
      </c>
      <c r="V575" s="10"/>
      <c r="W575" s="10"/>
      <c r="X575" s="10">
        <f t="shared" si="260"/>
        <v>86756759.10000001</v>
      </c>
    </row>
    <row r="576" spans="1:24" ht="25.5" hidden="1">
      <c r="A576" s="15"/>
      <c r="B576" s="9" t="s">
        <v>162</v>
      </c>
      <c r="C576" s="28">
        <f>SUM(C562:C575)</f>
        <v>348051140</v>
      </c>
      <c r="D576" s="12"/>
      <c r="E576" s="9"/>
      <c r="F576" s="15">
        <f>U576/C576</f>
        <v>48.63781746843294</v>
      </c>
      <c r="G576" s="15">
        <f>(H576/C576)*100</f>
        <v>-56.222025415575416</v>
      </c>
      <c r="H576" s="28">
        <f>SUM(H562:H575)</f>
        <v>-195681400.39</v>
      </c>
      <c r="I576" s="8"/>
      <c r="J576" s="28">
        <f>SUM(J562:J575)</f>
        <v>147101458</v>
      </c>
      <c r="K576" s="12"/>
      <c r="L576" s="28">
        <f>SUM(L562:L575)</f>
        <v>396631082.39000005</v>
      </c>
      <c r="M576" s="15">
        <f>X576/C576</f>
        <v>35.565207636843255</v>
      </c>
      <c r="N576" s="28">
        <f>SUM(N562:N575)</f>
        <v>11273026.258167397</v>
      </c>
      <c r="O576" s="17">
        <f t="shared" si="256"/>
        <v>3.2388993922466103</v>
      </c>
      <c r="P576" s="15">
        <f>(Q576/C576)*100</f>
        <v>2.9721627165766504</v>
      </c>
      <c r="Q576" s="28">
        <f>SUM(Q562:Q575)</f>
        <v>10344646.2177</v>
      </c>
      <c r="R576" s="8"/>
      <c r="S576" s="28">
        <f>SUM(S562:S575)</f>
        <v>928380.0404673987</v>
      </c>
      <c r="T576" s="7"/>
      <c r="U576" s="28">
        <f>SUM(U562:U575)</f>
        <v>16928447817</v>
      </c>
      <c r="V576" s="12"/>
      <c r="W576" s="10"/>
      <c r="X576" s="28">
        <f>SUM(X562:X575)</f>
        <v>12378511062.34</v>
      </c>
    </row>
    <row r="577" spans="1:24" ht="25.5" hidden="1">
      <c r="A577" s="15"/>
      <c r="B577" s="9"/>
      <c r="C577" s="28"/>
      <c r="D577" s="12"/>
      <c r="E577" s="9"/>
      <c r="F577" s="15"/>
      <c r="G577" s="15"/>
      <c r="H577" s="28"/>
      <c r="I577" s="8"/>
      <c r="J577" s="28"/>
      <c r="K577" s="12"/>
      <c r="L577" s="28"/>
      <c r="M577" s="15"/>
      <c r="N577" s="28"/>
      <c r="O577" s="17"/>
      <c r="P577" s="15"/>
      <c r="Q577" s="28"/>
      <c r="R577" s="8"/>
      <c r="S577" s="28"/>
      <c r="T577" s="7"/>
      <c r="U577" s="30"/>
      <c r="V577" s="16"/>
      <c r="W577" s="10"/>
      <c r="X577" s="30"/>
    </row>
    <row r="578" spans="1:24" ht="25.5" hidden="1">
      <c r="A578" s="15"/>
      <c r="B578" s="25" t="s">
        <v>163</v>
      </c>
      <c r="C578" s="12"/>
      <c r="D578" s="12"/>
      <c r="E578" s="9"/>
      <c r="F578" s="15"/>
      <c r="G578" s="15"/>
      <c r="H578" s="12"/>
      <c r="I578" s="8"/>
      <c r="J578" s="12"/>
      <c r="K578" s="12"/>
      <c r="L578" s="12"/>
      <c r="M578" s="15"/>
      <c r="N578" s="12"/>
      <c r="O578" s="17"/>
      <c r="P578" s="15"/>
      <c r="Q578" s="12"/>
      <c r="R578" s="8"/>
      <c r="S578" s="12"/>
      <c r="T578" s="7"/>
      <c r="U578" s="16"/>
      <c r="V578" s="16"/>
      <c r="W578" s="10"/>
      <c r="X578" s="16"/>
    </row>
    <row r="579" spans="1:24" ht="25.5" hidden="1">
      <c r="A579" s="15">
        <v>360.2</v>
      </c>
      <c r="B579" s="25" t="s">
        <v>141</v>
      </c>
      <c r="C579" s="12">
        <v>3279218</v>
      </c>
      <c r="D579" s="12"/>
      <c r="E579" s="9" t="s">
        <v>224</v>
      </c>
      <c r="F579" s="15">
        <v>50</v>
      </c>
      <c r="G579" s="15">
        <v>0</v>
      </c>
      <c r="H579" s="12">
        <f aca="true" t="shared" si="261" ref="H579:H592">(G579/100)*C579</f>
        <v>0</v>
      </c>
      <c r="I579" s="8"/>
      <c r="J579" s="12">
        <v>1624869</v>
      </c>
      <c r="K579" s="12"/>
      <c r="L579" s="12">
        <f aca="true" t="shared" si="262" ref="L579:L592">C579-H579-J579</f>
        <v>1654349</v>
      </c>
      <c r="M579" s="15">
        <v>27</v>
      </c>
      <c r="N579" s="12">
        <f aca="true" t="shared" si="263" ref="N579:N592">L579/M579</f>
        <v>61272.18518518518</v>
      </c>
      <c r="O579" s="17">
        <f aca="true" t="shared" si="264" ref="O579:O593">(N579/C579)*100</f>
        <v>1.868499904098635</v>
      </c>
      <c r="P579" s="15">
        <v>1.82</v>
      </c>
      <c r="Q579" s="12">
        <f aca="true" t="shared" si="265" ref="Q579:Q592">(P579/100)*C579</f>
        <v>59681.76760000001</v>
      </c>
      <c r="R579" s="8"/>
      <c r="S579" s="12">
        <f aca="true" t="shared" si="266" ref="S579:S592">N579-Q579</f>
        <v>1590.417585185176</v>
      </c>
      <c r="T579" s="7"/>
      <c r="U579" s="10">
        <f aca="true" t="shared" si="267" ref="U579:U592">C579*F579</f>
        <v>163960900</v>
      </c>
      <c r="V579" s="10"/>
      <c r="W579" s="10"/>
      <c r="X579" s="10">
        <f aca="true" t="shared" si="268" ref="X579:X592">C579*M579</f>
        <v>88538886</v>
      </c>
    </row>
    <row r="580" spans="1:24" ht="25.5" hidden="1">
      <c r="A580" s="15">
        <v>361</v>
      </c>
      <c r="B580" s="7" t="s">
        <v>14</v>
      </c>
      <c r="C580" s="12">
        <v>5254324</v>
      </c>
      <c r="D580" s="12"/>
      <c r="E580" s="9" t="s">
        <v>222</v>
      </c>
      <c r="F580" s="15">
        <v>55</v>
      </c>
      <c r="G580" s="15">
        <v>-10</v>
      </c>
      <c r="H580" s="12">
        <f t="shared" si="261"/>
        <v>-525432.4</v>
      </c>
      <c r="I580" s="8"/>
      <c r="J580" s="12">
        <v>1671341</v>
      </c>
      <c r="K580" s="12"/>
      <c r="L580" s="12">
        <f t="shared" si="262"/>
        <v>4108415.4000000004</v>
      </c>
      <c r="M580" s="15">
        <v>40.24</v>
      </c>
      <c r="N580" s="12">
        <f t="shared" si="263"/>
        <v>102097.7982107356</v>
      </c>
      <c r="O580" s="17">
        <f t="shared" si="264"/>
        <v>1.9431195756244874</v>
      </c>
      <c r="P580" s="15">
        <v>2.27</v>
      </c>
      <c r="Q580" s="12">
        <f t="shared" si="265"/>
        <v>119273.1548</v>
      </c>
      <c r="R580" s="8"/>
      <c r="S580" s="12">
        <f t="shared" si="266"/>
        <v>-17175.35658926441</v>
      </c>
      <c r="T580" s="7"/>
      <c r="U580" s="10">
        <f t="shared" si="267"/>
        <v>288987820</v>
      </c>
      <c r="V580" s="10"/>
      <c r="W580" s="10"/>
      <c r="X580" s="10">
        <f t="shared" si="268"/>
        <v>211433997.76000002</v>
      </c>
    </row>
    <row r="581" spans="1:24" ht="25.5" hidden="1">
      <c r="A581" s="15">
        <v>362</v>
      </c>
      <c r="B581" s="25" t="s">
        <v>142</v>
      </c>
      <c r="C581" s="12">
        <v>89706244</v>
      </c>
      <c r="D581" s="12"/>
      <c r="E581" s="9" t="s">
        <v>220</v>
      </c>
      <c r="F581" s="15">
        <v>50</v>
      </c>
      <c r="G581" s="15">
        <v>-15</v>
      </c>
      <c r="H581" s="12">
        <f t="shared" si="261"/>
        <v>-13455936.6</v>
      </c>
      <c r="I581" s="8"/>
      <c r="J581" s="12">
        <v>33479090</v>
      </c>
      <c r="K581" s="12"/>
      <c r="L581" s="12">
        <f t="shared" si="262"/>
        <v>69683090.6</v>
      </c>
      <c r="M581" s="15">
        <v>34.94</v>
      </c>
      <c r="N581" s="12">
        <f t="shared" si="263"/>
        <v>1994364.3560389238</v>
      </c>
      <c r="O581" s="17">
        <f t="shared" si="264"/>
        <v>2.2232168766746314</v>
      </c>
      <c r="P581" s="15">
        <v>2.22</v>
      </c>
      <c r="Q581" s="12">
        <f t="shared" si="265"/>
        <v>1991478.6168000002</v>
      </c>
      <c r="R581" s="8"/>
      <c r="S581" s="12">
        <f t="shared" si="266"/>
        <v>2885.7392389236484</v>
      </c>
      <c r="T581" s="7"/>
      <c r="U581" s="10">
        <f t="shared" si="267"/>
        <v>4485312200</v>
      </c>
      <c r="V581" s="10"/>
      <c r="W581" s="10"/>
      <c r="X581" s="10">
        <f t="shared" si="268"/>
        <v>3134336165.3599997</v>
      </c>
    </row>
    <row r="582" spans="1:24" ht="25.5" hidden="1">
      <c r="A582" s="15">
        <v>362.7</v>
      </c>
      <c r="B582" s="25" t="s">
        <v>143</v>
      </c>
      <c r="C582" s="12">
        <v>2756251</v>
      </c>
      <c r="D582" s="12"/>
      <c r="E582" s="9" t="s">
        <v>224</v>
      </c>
      <c r="F582" s="15">
        <v>20</v>
      </c>
      <c r="G582" s="15">
        <v>0</v>
      </c>
      <c r="H582" s="12">
        <f t="shared" si="261"/>
        <v>0</v>
      </c>
      <c r="I582" s="8"/>
      <c r="J582" s="12">
        <v>1949825</v>
      </c>
      <c r="K582" s="12"/>
      <c r="L582" s="12">
        <f t="shared" si="262"/>
        <v>806426</v>
      </c>
      <c r="M582" s="15">
        <v>6.87</v>
      </c>
      <c r="N582" s="12">
        <f t="shared" si="263"/>
        <v>117383.69723435225</v>
      </c>
      <c r="O582" s="17">
        <f t="shared" si="264"/>
        <v>4.258817402128915</v>
      </c>
      <c r="P582" s="15">
        <v>3.89</v>
      </c>
      <c r="Q582" s="12">
        <f t="shared" si="265"/>
        <v>107218.16390000001</v>
      </c>
      <c r="R582" s="8"/>
      <c r="S582" s="12">
        <f t="shared" si="266"/>
        <v>10165.533334352236</v>
      </c>
      <c r="T582" s="7"/>
      <c r="U582" s="10">
        <f t="shared" si="267"/>
        <v>55125020</v>
      </c>
      <c r="V582" s="10"/>
      <c r="W582" s="10"/>
      <c r="X582" s="10">
        <f t="shared" si="268"/>
        <v>18935444.37</v>
      </c>
    </row>
    <row r="583" spans="1:24" ht="25.5" hidden="1">
      <c r="A583" s="15">
        <v>364</v>
      </c>
      <c r="B583" s="25" t="s">
        <v>153</v>
      </c>
      <c r="C583" s="12">
        <v>87457268</v>
      </c>
      <c r="D583" s="12"/>
      <c r="E583" s="9" t="s">
        <v>227</v>
      </c>
      <c r="F583" s="15">
        <v>50</v>
      </c>
      <c r="G583" s="15">
        <v>-120</v>
      </c>
      <c r="H583" s="12">
        <f t="shared" si="261"/>
        <v>-104948721.6</v>
      </c>
      <c r="I583" s="8"/>
      <c r="J583" s="12">
        <v>43825586</v>
      </c>
      <c r="K583" s="12"/>
      <c r="L583" s="12">
        <f t="shared" si="262"/>
        <v>148580403.6</v>
      </c>
      <c r="M583" s="15">
        <v>39.43</v>
      </c>
      <c r="N583" s="12">
        <f t="shared" si="263"/>
        <v>3768207.040324626</v>
      </c>
      <c r="O583" s="17">
        <f t="shared" si="264"/>
        <v>4.308626517266267</v>
      </c>
      <c r="P583" s="15">
        <v>4.3</v>
      </c>
      <c r="Q583" s="12">
        <f t="shared" si="265"/>
        <v>3760662.5239999997</v>
      </c>
      <c r="R583" s="8"/>
      <c r="S583" s="12">
        <f t="shared" si="266"/>
        <v>7544.516324626282</v>
      </c>
      <c r="T583" s="7"/>
      <c r="U583" s="10">
        <f t="shared" si="267"/>
        <v>4372863400</v>
      </c>
      <c r="V583" s="10"/>
      <c r="W583" s="10"/>
      <c r="X583" s="10">
        <f t="shared" si="268"/>
        <v>3448440077.24</v>
      </c>
    </row>
    <row r="584" spans="1:24" ht="25.5" hidden="1">
      <c r="A584" s="15">
        <v>365</v>
      </c>
      <c r="B584" s="25" t="s">
        <v>146</v>
      </c>
      <c r="C584" s="12">
        <v>80698290</v>
      </c>
      <c r="D584" s="12"/>
      <c r="E584" s="9" t="s">
        <v>227</v>
      </c>
      <c r="F584" s="15">
        <v>55</v>
      </c>
      <c r="G584" s="15">
        <v>-40</v>
      </c>
      <c r="H584" s="12">
        <f t="shared" si="261"/>
        <v>-32279316</v>
      </c>
      <c r="I584" s="8"/>
      <c r="J584" s="12">
        <v>29505172</v>
      </c>
      <c r="K584" s="12"/>
      <c r="L584" s="12">
        <f t="shared" si="262"/>
        <v>83472434</v>
      </c>
      <c r="M584" s="15">
        <v>41.67</v>
      </c>
      <c r="N584" s="12">
        <f t="shared" si="263"/>
        <v>2003178.1617470603</v>
      </c>
      <c r="O584" s="17">
        <f t="shared" si="264"/>
        <v>2.482305587574483</v>
      </c>
      <c r="P584" s="15">
        <v>2.54</v>
      </c>
      <c r="Q584" s="12">
        <f t="shared" si="265"/>
        <v>2049736.5659999999</v>
      </c>
      <c r="R584" s="8"/>
      <c r="S584" s="12">
        <f t="shared" si="266"/>
        <v>-46558.404252939625</v>
      </c>
      <c r="T584" s="7"/>
      <c r="U584" s="10">
        <f t="shared" si="267"/>
        <v>4438405950</v>
      </c>
      <c r="V584" s="10"/>
      <c r="W584" s="10"/>
      <c r="X584" s="10">
        <f t="shared" si="268"/>
        <v>3362697744.3</v>
      </c>
    </row>
    <row r="585" spans="1:24" ht="25.5" hidden="1">
      <c r="A585" s="15">
        <v>366</v>
      </c>
      <c r="B585" s="25" t="s">
        <v>148</v>
      </c>
      <c r="C585" s="12">
        <v>12960734</v>
      </c>
      <c r="D585" s="12"/>
      <c r="E585" s="9" t="s">
        <v>229</v>
      </c>
      <c r="F585" s="15">
        <v>42</v>
      </c>
      <c r="G585" s="15">
        <v>-70</v>
      </c>
      <c r="H585" s="12">
        <f t="shared" si="261"/>
        <v>-9072513.799999999</v>
      </c>
      <c r="I585" s="8"/>
      <c r="J585" s="12">
        <v>6697820</v>
      </c>
      <c r="K585" s="12"/>
      <c r="L585" s="12">
        <f t="shared" si="262"/>
        <v>15335427.799999997</v>
      </c>
      <c r="M585" s="15">
        <v>30.15</v>
      </c>
      <c r="N585" s="12">
        <f t="shared" si="263"/>
        <v>508637.73797678266</v>
      </c>
      <c r="O585" s="17">
        <f t="shared" si="264"/>
        <v>3.9244516396739773</v>
      </c>
      <c r="P585" s="15">
        <v>2.54</v>
      </c>
      <c r="Q585" s="12">
        <f t="shared" si="265"/>
        <v>329202.6436</v>
      </c>
      <c r="R585" s="8"/>
      <c r="S585" s="12">
        <f t="shared" si="266"/>
        <v>179435.09437678265</v>
      </c>
      <c r="T585" s="7"/>
      <c r="U585" s="10">
        <f t="shared" si="267"/>
        <v>544350828</v>
      </c>
      <c r="V585" s="10"/>
      <c r="W585" s="10"/>
      <c r="X585" s="10">
        <f t="shared" si="268"/>
        <v>390766130.09999996</v>
      </c>
    </row>
    <row r="586" spans="1:24" ht="25.5" hidden="1">
      <c r="A586" s="15">
        <v>367</v>
      </c>
      <c r="B586" s="25" t="s">
        <v>149</v>
      </c>
      <c r="C586" s="12">
        <v>37363488</v>
      </c>
      <c r="D586" s="12"/>
      <c r="E586" s="9" t="s">
        <v>219</v>
      </c>
      <c r="F586" s="15">
        <v>40</v>
      </c>
      <c r="G586" s="15">
        <v>-50</v>
      </c>
      <c r="H586" s="12">
        <f t="shared" si="261"/>
        <v>-18681744</v>
      </c>
      <c r="I586" s="8"/>
      <c r="J586" s="12">
        <v>20952678</v>
      </c>
      <c r="K586" s="12"/>
      <c r="L586" s="12">
        <f t="shared" si="262"/>
        <v>35092554</v>
      </c>
      <c r="M586" s="15">
        <v>26.12</v>
      </c>
      <c r="N586" s="12">
        <f t="shared" si="263"/>
        <v>1343512.787136294</v>
      </c>
      <c r="O586" s="17">
        <f t="shared" si="264"/>
        <v>3.595790594112343</v>
      </c>
      <c r="P586" s="15">
        <v>2.5</v>
      </c>
      <c r="Q586" s="12">
        <f t="shared" si="265"/>
        <v>934087.2000000001</v>
      </c>
      <c r="R586" s="8"/>
      <c r="S586" s="12">
        <f t="shared" si="266"/>
        <v>409425.5871362939</v>
      </c>
      <c r="T586" s="7"/>
      <c r="U586" s="10">
        <f t="shared" si="267"/>
        <v>1494539520</v>
      </c>
      <c r="V586" s="10"/>
      <c r="W586" s="10"/>
      <c r="X586" s="10">
        <f t="shared" si="268"/>
        <v>975934306.5600001</v>
      </c>
    </row>
    <row r="587" spans="1:24" ht="25.5" hidden="1">
      <c r="A587" s="15">
        <v>368</v>
      </c>
      <c r="B587" s="25" t="s">
        <v>154</v>
      </c>
      <c r="C587" s="12">
        <v>70949860</v>
      </c>
      <c r="D587" s="12"/>
      <c r="E587" s="9" t="s">
        <v>227</v>
      </c>
      <c r="F587" s="15">
        <v>38</v>
      </c>
      <c r="G587" s="15">
        <v>-20</v>
      </c>
      <c r="H587" s="12">
        <f t="shared" si="261"/>
        <v>-14189972</v>
      </c>
      <c r="I587" s="8"/>
      <c r="J587" s="12">
        <v>25890532</v>
      </c>
      <c r="K587" s="12"/>
      <c r="L587" s="12">
        <f t="shared" si="262"/>
        <v>59249300</v>
      </c>
      <c r="M587" s="15">
        <v>27.27</v>
      </c>
      <c r="N587" s="12">
        <f t="shared" si="263"/>
        <v>2172691.6024935828</v>
      </c>
      <c r="O587" s="17">
        <f t="shared" si="264"/>
        <v>3.062291599297846</v>
      </c>
      <c r="P587" s="15">
        <v>2.41</v>
      </c>
      <c r="Q587" s="12">
        <f t="shared" si="265"/>
        <v>1709891.626</v>
      </c>
      <c r="R587" s="8"/>
      <c r="S587" s="12">
        <f t="shared" si="266"/>
        <v>462799.9764935828</v>
      </c>
      <c r="T587" s="7"/>
      <c r="U587" s="10">
        <f t="shared" si="267"/>
        <v>2696094680</v>
      </c>
      <c r="V587" s="10"/>
      <c r="W587" s="10"/>
      <c r="X587" s="10">
        <f t="shared" si="268"/>
        <v>1934802682.2</v>
      </c>
    </row>
    <row r="588" spans="1:24" ht="25.5" hidden="1">
      <c r="A588" s="15">
        <v>369.1</v>
      </c>
      <c r="B588" s="25" t="s">
        <v>155</v>
      </c>
      <c r="C588" s="12">
        <v>12968757</v>
      </c>
      <c r="D588" s="12"/>
      <c r="E588" s="9" t="s">
        <v>222</v>
      </c>
      <c r="F588" s="15">
        <v>60</v>
      </c>
      <c r="G588" s="15">
        <v>-20</v>
      </c>
      <c r="H588" s="12">
        <f t="shared" si="261"/>
        <v>-2593751.4000000004</v>
      </c>
      <c r="I588" s="8"/>
      <c r="J588" s="12">
        <v>3800983</v>
      </c>
      <c r="K588" s="12"/>
      <c r="L588" s="12">
        <f t="shared" si="262"/>
        <v>11761525.4</v>
      </c>
      <c r="M588" s="15">
        <v>46.4</v>
      </c>
      <c r="N588" s="12">
        <f t="shared" si="263"/>
        <v>253481.150862069</v>
      </c>
      <c r="O588" s="17">
        <f t="shared" si="264"/>
        <v>1.9545523974430934</v>
      </c>
      <c r="P588" s="15">
        <v>2.15</v>
      </c>
      <c r="Q588" s="12">
        <f t="shared" si="265"/>
        <v>278828.2755</v>
      </c>
      <c r="R588" s="8"/>
      <c r="S588" s="12">
        <f t="shared" si="266"/>
        <v>-25347.124637931003</v>
      </c>
      <c r="T588" s="7"/>
      <c r="U588" s="10">
        <f t="shared" si="267"/>
        <v>778125420</v>
      </c>
      <c r="V588" s="10"/>
      <c r="W588" s="10"/>
      <c r="X588" s="10">
        <f t="shared" si="268"/>
        <v>601750324.8</v>
      </c>
    </row>
    <row r="589" spans="1:24" ht="25.5" hidden="1">
      <c r="A589" s="15">
        <v>369.2</v>
      </c>
      <c r="B589" s="25" t="s">
        <v>156</v>
      </c>
      <c r="C589" s="12">
        <v>20907358</v>
      </c>
      <c r="D589" s="12"/>
      <c r="E589" s="9" t="s">
        <v>230</v>
      </c>
      <c r="F589" s="15">
        <v>45</v>
      </c>
      <c r="G589" s="15">
        <v>-40</v>
      </c>
      <c r="H589" s="12">
        <f t="shared" si="261"/>
        <v>-8362943.2</v>
      </c>
      <c r="I589" s="8"/>
      <c r="J589" s="12">
        <v>7893639</v>
      </c>
      <c r="K589" s="12"/>
      <c r="L589" s="12">
        <f t="shared" si="262"/>
        <v>21376662.2</v>
      </c>
      <c r="M589" s="15">
        <v>33.74</v>
      </c>
      <c r="N589" s="12">
        <f t="shared" si="263"/>
        <v>633570.3082394783</v>
      </c>
      <c r="O589" s="17">
        <f t="shared" si="264"/>
        <v>3.030370017289981</v>
      </c>
      <c r="P589" s="15">
        <v>2.35</v>
      </c>
      <c r="Q589" s="12">
        <f t="shared" si="265"/>
        <v>491322.913</v>
      </c>
      <c r="R589" s="8"/>
      <c r="S589" s="12">
        <f t="shared" si="266"/>
        <v>142247.39523947827</v>
      </c>
      <c r="T589" s="7"/>
      <c r="U589" s="10">
        <f t="shared" si="267"/>
        <v>940831110</v>
      </c>
      <c r="V589" s="10"/>
      <c r="W589" s="10"/>
      <c r="X589" s="10">
        <f t="shared" si="268"/>
        <v>705414258.9200001</v>
      </c>
    </row>
    <row r="590" spans="1:24" ht="25.5" hidden="1">
      <c r="A590" s="15">
        <v>370</v>
      </c>
      <c r="B590" s="25" t="s">
        <v>157</v>
      </c>
      <c r="C590" s="12">
        <v>14692217</v>
      </c>
      <c r="D590" s="12"/>
      <c r="E590" s="9" t="s">
        <v>223</v>
      </c>
      <c r="F590" s="15">
        <v>26</v>
      </c>
      <c r="G590" s="15">
        <v>-5</v>
      </c>
      <c r="H590" s="12">
        <f t="shared" si="261"/>
        <v>-734610.8500000001</v>
      </c>
      <c r="I590" s="8"/>
      <c r="J590" s="12">
        <v>8054282</v>
      </c>
      <c r="K590" s="12"/>
      <c r="L590" s="12">
        <f t="shared" si="262"/>
        <v>7372545.85</v>
      </c>
      <c r="M590" s="15">
        <v>13.4</v>
      </c>
      <c r="N590" s="12">
        <f t="shared" si="263"/>
        <v>550189.9888059701</v>
      </c>
      <c r="O590" s="17">
        <f t="shared" si="264"/>
        <v>3.7447717305425723</v>
      </c>
      <c r="P590" s="15">
        <v>3.25</v>
      </c>
      <c r="Q590" s="12">
        <f t="shared" si="265"/>
        <v>477497.0525</v>
      </c>
      <c r="R590" s="8"/>
      <c r="S590" s="12">
        <f t="shared" si="266"/>
        <v>72692.93630597007</v>
      </c>
      <c r="T590" s="7"/>
      <c r="U590" s="10">
        <f t="shared" si="267"/>
        <v>381997642</v>
      </c>
      <c r="V590" s="10"/>
      <c r="W590" s="10"/>
      <c r="X590" s="10">
        <f t="shared" si="268"/>
        <v>196875707.8</v>
      </c>
    </row>
    <row r="591" spans="1:24" ht="25.5" hidden="1">
      <c r="A591" s="15">
        <v>371</v>
      </c>
      <c r="B591" s="25" t="s">
        <v>158</v>
      </c>
      <c r="C591" s="12">
        <v>883657</v>
      </c>
      <c r="D591" s="12"/>
      <c r="E591" s="9" t="s">
        <v>231</v>
      </c>
      <c r="F591" s="15">
        <v>20</v>
      </c>
      <c r="G591" s="15">
        <v>-60</v>
      </c>
      <c r="H591" s="12">
        <f t="shared" si="261"/>
        <v>-530194.2</v>
      </c>
      <c r="I591" s="8"/>
      <c r="J591" s="12">
        <v>1021255</v>
      </c>
      <c r="K591" s="12"/>
      <c r="L591" s="12">
        <f t="shared" si="262"/>
        <v>392596.19999999995</v>
      </c>
      <c r="M591" s="15">
        <v>6.59</v>
      </c>
      <c r="N591" s="12">
        <f t="shared" si="263"/>
        <v>59574.53717754172</v>
      </c>
      <c r="O591" s="17">
        <f t="shared" si="264"/>
        <v>6.741816924161946</v>
      </c>
      <c r="P591" s="15">
        <v>3.87</v>
      </c>
      <c r="Q591" s="12">
        <f t="shared" si="265"/>
        <v>34197.5259</v>
      </c>
      <c r="R591" s="8"/>
      <c r="S591" s="12">
        <f t="shared" si="266"/>
        <v>25377.011277541722</v>
      </c>
      <c r="T591" s="7"/>
      <c r="U591" s="10">
        <f t="shared" si="267"/>
        <v>17673140</v>
      </c>
      <c r="V591" s="10"/>
      <c r="W591" s="10"/>
      <c r="X591" s="10">
        <f t="shared" si="268"/>
        <v>5823299.63</v>
      </c>
    </row>
    <row r="592" spans="1:24" ht="25.5" hidden="1">
      <c r="A592" s="15">
        <v>373</v>
      </c>
      <c r="B592" s="25" t="s">
        <v>159</v>
      </c>
      <c r="C592" s="12">
        <v>8127459</v>
      </c>
      <c r="D592" s="12"/>
      <c r="E592" s="9" t="s">
        <v>232</v>
      </c>
      <c r="F592" s="15">
        <v>50</v>
      </c>
      <c r="G592" s="15">
        <v>-45</v>
      </c>
      <c r="H592" s="12">
        <f t="shared" si="261"/>
        <v>-3657356.5500000003</v>
      </c>
      <c r="I592" s="8"/>
      <c r="J592" s="12">
        <v>2864923</v>
      </c>
      <c r="K592" s="12"/>
      <c r="L592" s="12">
        <f t="shared" si="262"/>
        <v>8919892.55</v>
      </c>
      <c r="M592" s="15">
        <v>38.72</v>
      </c>
      <c r="N592" s="12">
        <f t="shared" si="263"/>
        <v>230369.1257747934</v>
      </c>
      <c r="O592" s="17">
        <f t="shared" si="264"/>
        <v>2.834454480481457</v>
      </c>
      <c r="P592" s="15">
        <v>2.72</v>
      </c>
      <c r="Q592" s="12">
        <f t="shared" si="265"/>
        <v>221066.88480000003</v>
      </c>
      <c r="R592" s="8"/>
      <c r="S592" s="12">
        <f t="shared" si="266"/>
        <v>9302.240974793385</v>
      </c>
      <c r="T592" s="7"/>
      <c r="U592" s="10">
        <f t="shared" si="267"/>
        <v>406372950</v>
      </c>
      <c r="V592" s="10"/>
      <c r="W592" s="10"/>
      <c r="X592" s="10">
        <f t="shared" si="268"/>
        <v>314695212.48</v>
      </c>
    </row>
    <row r="593" spans="1:24" ht="25.5" hidden="1">
      <c r="A593" s="15"/>
      <c r="B593" s="9" t="s">
        <v>164</v>
      </c>
      <c r="C593" s="28">
        <f>SUM(C579:C592)</f>
        <v>448005125</v>
      </c>
      <c r="D593" s="12"/>
      <c r="E593" s="9"/>
      <c r="F593" s="15">
        <f>U593/C593</f>
        <v>47.01874912703287</v>
      </c>
      <c r="G593" s="15">
        <f>(H593/C593)*100</f>
        <v>-46.65850476598901</v>
      </c>
      <c r="H593" s="28">
        <f>SUM(H579:H592)</f>
        <v>-209032492.6</v>
      </c>
      <c r="I593" s="8"/>
      <c r="J593" s="28">
        <f>SUM(J579:J592)</f>
        <v>189231995</v>
      </c>
      <c r="K593" s="12"/>
      <c r="L593" s="28">
        <f>SUM(L579:L592)</f>
        <v>467805622.6</v>
      </c>
      <c r="M593" s="15">
        <f>X593/C593</f>
        <v>34.35327718074653</v>
      </c>
      <c r="N593" s="28">
        <f>SUM(N579:N592)</f>
        <v>13798530.477207396</v>
      </c>
      <c r="O593" s="17">
        <f t="shared" si="264"/>
        <v>3.079993890071547</v>
      </c>
      <c r="P593" s="15">
        <f>(Q593/C593)*100</f>
        <v>2.8044645503553114</v>
      </c>
      <c r="Q593" s="28">
        <f>SUM(Q579:Q592)</f>
        <v>12564144.9144</v>
      </c>
      <c r="R593" s="8"/>
      <c r="S593" s="28">
        <f>SUM(S579:S592)</f>
        <v>1234385.5628073951</v>
      </c>
      <c r="T593" s="7"/>
      <c r="U593" s="28">
        <f>SUM(U579:U592)</f>
        <v>21064640580</v>
      </c>
      <c r="V593" s="12"/>
      <c r="W593" s="10"/>
      <c r="X593" s="28">
        <f>SUM(X579:X592)</f>
        <v>15390444237.519997</v>
      </c>
    </row>
    <row r="594" spans="1:24" ht="25.5" hidden="1">
      <c r="A594" s="15"/>
      <c r="B594" s="9"/>
      <c r="C594" s="28"/>
      <c r="D594" s="12"/>
      <c r="E594" s="9"/>
      <c r="F594" s="15"/>
      <c r="G594" s="15"/>
      <c r="H594" s="28"/>
      <c r="I594" s="8"/>
      <c r="J594" s="28"/>
      <c r="K594" s="12"/>
      <c r="L594" s="28"/>
      <c r="M594" s="15"/>
      <c r="N594" s="28"/>
      <c r="O594" s="17"/>
      <c r="P594" s="15"/>
      <c r="Q594" s="28"/>
      <c r="R594" s="8"/>
      <c r="S594" s="28"/>
      <c r="T594" s="7"/>
      <c r="U594" s="30"/>
      <c r="V594" s="16"/>
      <c r="W594" s="10"/>
      <c r="X594" s="30"/>
    </row>
    <row r="595" spans="1:24" ht="25.5" hidden="1">
      <c r="A595" s="15"/>
      <c r="B595" s="25" t="s">
        <v>165</v>
      </c>
      <c r="C595" s="12"/>
      <c r="D595" s="12"/>
      <c r="E595" s="9"/>
      <c r="F595" s="15"/>
      <c r="G595" s="15"/>
      <c r="H595" s="12"/>
      <c r="I595" s="8"/>
      <c r="J595" s="12"/>
      <c r="K595" s="12"/>
      <c r="L595" s="12"/>
      <c r="M595" s="15"/>
      <c r="N595" s="12"/>
      <c r="O595" s="17"/>
      <c r="P595" s="15"/>
      <c r="Q595" s="12"/>
      <c r="R595" s="8"/>
      <c r="S595" s="12"/>
      <c r="T595" s="7"/>
      <c r="U595" s="16"/>
      <c r="V595" s="16"/>
      <c r="W595" s="10"/>
      <c r="X595" s="16"/>
    </row>
    <row r="596" spans="1:24" ht="25.5" hidden="1">
      <c r="A596" s="15">
        <v>360.2</v>
      </c>
      <c r="B596" s="25" t="s">
        <v>141</v>
      </c>
      <c r="C596" s="12">
        <v>913753</v>
      </c>
      <c r="D596" s="12"/>
      <c r="E596" s="9" t="s">
        <v>224</v>
      </c>
      <c r="F596" s="15">
        <v>55</v>
      </c>
      <c r="G596" s="15">
        <v>0</v>
      </c>
      <c r="H596" s="12">
        <f aca="true" t="shared" si="269" ref="H596:H609">(G596/100)*C596</f>
        <v>0</v>
      </c>
      <c r="I596" s="8"/>
      <c r="J596" s="12">
        <v>489829</v>
      </c>
      <c r="K596" s="12"/>
      <c r="L596" s="12">
        <f aca="true" t="shared" si="270" ref="L596:L609">C596-H596-J596</f>
        <v>423924</v>
      </c>
      <c r="M596" s="15">
        <v>20.1</v>
      </c>
      <c r="N596" s="12">
        <f aca="true" t="shared" si="271" ref="N596:N609">L596/M596</f>
        <v>21090.746268656716</v>
      </c>
      <c r="O596" s="17">
        <f aca="true" t="shared" si="272" ref="O596:O610">(N596/C596)*100</f>
        <v>2.3081452283775503</v>
      </c>
      <c r="P596" s="15">
        <v>1.55</v>
      </c>
      <c r="Q596" s="12">
        <f aca="true" t="shared" si="273" ref="Q596:Q609">(P596/100)*C596</f>
        <v>14163.1715</v>
      </c>
      <c r="R596" s="8"/>
      <c r="S596" s="12">
        <f aca="true" t="shared" si="274" ref="S596:S609">N596-Q596</f>
        <v>6927.574768656716</v>
      </c>
      <c r="T596" s="7"/>
      <c r="U596" s="10">
        <f aca="true" t="shared" si="275" ref="U596:U606">C596*F596</f>
        <v>50256415</v>
      </c>
      <c r="V596" s="10"/>
      <c r="W596" s="10"/>
      <c r="X596" s="10">
        <f aca="true" t="shared" si="276" ref="X596:X609">C596*M596</f>
        <v>18366435.3</v>
      </c>
    </row>
    <row r="597" spans="1:24" ht="25.5" hidden="1">
      <c r="A597" s="15">
        <v>361</v>
      </c>
      <c r="B597" s="7" t="s">
        <v>14</v>
      </c>
      <c r="C597" s="12">
        <v>1462927</v>
      </c>
      <c r="D597" s="12"/>
      <c r="E597" s="9" t="s">
        <v>224</v>
      </c>
      <c r="F597" s="15">
        <v>55</v>
      </c>
      <c r="G597" s="15">
        <v>-5</v>
      </c>
      <c r="H597" s="12">
        <f t="shared" si="269"/>
        <v>-73146.35</v>
      </c>
      <c r="I597" s="8"/>
      <c r="J597" s="12">
        <v>409919</v>
      </c>
      <c r="K597" s="12"/>
      <c r="L597" s="12">
        <f t="shared" si="270"/>
        <v>1126154.35</v>
      </c>
      <c r="M597" s="15">
        <v>37.62</v>
      </c>
      <c r="N597" s="12">
        <f t="shared" si="271"/>
        <v>29934.990696438068</v>
      </c>
      <c r="O597" s="17">
        <f t="shared" si="272"/>
        <v>2.0462395387082246</v>
      </c>
      <c r="P597" s="15">
        <v>2.02</v>
      </c>
      <c r="Q597" s="12">
        <f t="shared" si="273"/>
        <v>29551.125399999997</v>
      </c>
      <c r="R597" s="8"/>
      <c r="S597" s="12">
        <f t="shared" si="274"/>
        <v>383.8652964380708</v>
      </c>
      <c r="T597" s="7"/>
      <c r="U597" s="10">
        <f t="shared" si="275"/>
        <v>80460985</v>
      </c>
      <c r="V597" s="10"/>
      <c r="W597" s="10"/>
      <c r="X597" s="10">
        <f t="shared" si="276"/>
        <v>55035313.739999995</v>
      </c>
    </row>
    <row r="598" spans="1:24" ht="25.5" hidden="1">
      <c r="A598" s="15">
        <v>362</v>
      </c>
      <c r="B598" s="25" t="s">
        <v>142</v>
      </c>
      <c r="C598" s="12">
        <v>13225518</v>
      </c>
      <c r="D598" s="12"/>
      <c r="E598" s="9" t="s">
        <v>227</v>
      </c>
      <c r="F598" s="15">
        <v>55</v>
      </c>
      <c r="G598" s="15">
        <v>-25</v>
      </c>
      <c r="H598" s="12">
        <f t="shared" si="269"/>
        <v>-3306379.5</v>
      </c>
      <c r="I598" s="8"/>
      <c r="J598" s="12">
        <v>3402066</v>
      </c>
      <c r="K598" s="12"/>
      <c r="L598" s="12">
        <f t="shared" si="270"/>
        <v>13129831.5</v>
      </c>
      <c r="M598" s="15">
        <v>41.6</v>
      </c>
      <c r="N598" s="12">
        <f t="shared" si="271"/>
        <v>315620.94951923075</v>
      </c>
      <c r="O598" s="17">
        <f t="shared" si="272"/>
        <v>2.386454349230259</v>
      </c>
      <c r="P598" s="15">
        <v>2.22</v>
      </c>
      <c r="Q598" s="12">
        <f t="shared" si="273"/>
        <v>293606.49960000004</v>
      </c>
      <c r="R598" s="8"/>
      <c r="S598" s="12">
        <f t="shared" si="274"/>
        <v>22014.449919230712</v>
      </c>
      <c r="T598" s="7"/>
      <c r="U598" s="10">
        <f t="shared" si="275"/>
        <v>727403490</v>
      </c>
      <c r="V598" s="10"/>
      <c r="W598" s="10"/>
      <c r="X598" s="10">
        <f t="shared" si="276"/>
        <v>550181548.8000001</v>
      </c>
    </row>
    <row r="599" spans="1:24" ht="25.5" hidden="1">
      <c r="A599" s="15">
        <v>362.7</v>
      </c>
      <c r="B599" s="25" t="s">
        <v>143</v>
      </c>
      <c r="C599" s="12">
        <v>218353</v>
      </c>
      <c r="D599" s="12"/>
      <c r="E599" s="9" t="s">
        <v>219</v>
      </c>
      <c r="F599" s="15">
        <v>20</v>
      </c>
      <c r="G599" s="15">
        <v>0</v>
      </c>
      <c r="H599" s="12">
        <f t="shared" si="269"/>
        <v>0</v>
      </c>
      <c r="I599" s="8"/>
      <c r="J599" s="12">
        <v>134029</v>
      </c>
      <c r="K599" s="12"/>
      <c r="L599" s="12">
        <f t="shared" si="270"/>
        <v>84324</v>
      </c>
      <c r="M599" s="15">
        <v>5.47</v>
      </c>
      <c r="N599" s="12">
        <f t="shared" si="271"/>
        <v>15415.722120658136</v>
      </c>
      <c r="O599" s="17">
        <f t="shared" si="272"/>
        <v>7.060000146853095</v>
      </c>
      <c r="P599" s="15">
        <v>4.35</v>
      </c>
      <c r="Q599" s="12">
        <f t="shared" si="273"/>
        <v>9498.3555</v>
      </c>
      <c r="R599" s="8"/>
      <c r="S599" s="12">
        <f t="shared" si="274"/>
        <v>5917.3666206581365</v>
      </c>
      <c r="T599" s="7"/>
      <c r="U599" s="10">
        <f t="shared" si="275"/>
        <v>4367060</v>
      </c>
      <c r="V599" s="10"/>
      <c r="W599" s="10"/>
      <c r="X599" s="10">
        <f t="shared" si="276"/>
        <v>1194390.91</v>
      </c>
    </row>
    <row r="600" spans="1:24" ht="25.5" hidden="1">
      <c r="A600" s="15">
        <v>364</v>
      </c>
      <c r="B600" s="25" t="s">
        <v>153</v>
      </c>
      <c r="C600" s="12">
        <v>45277615</v>
      </c>
      <c r="D600" s="12"/>
      <c r="E600" s="9" t="s">
        <v>221</v>
      </c>
      <c r="F600" s="15">
        <v>50</v>
      </c>
      <c r="G600" s="15">
        <v>-125</v>
      </c>
      <c r="H600" s="12">
        <f t="shared" si="269"/>
        <v>-56597018.75</v>
      </c>
      <c r="I600" s="8"/>
      <c r="J600" s="12">
        <v>20751425</v>
      </c>
      <c r="K600" s="12"/>
      <c r="L600" s="12">
        <f t="shared" si="270"/>
        <v>81123208.75</v>
      </c>
      <c r="M600" s="15">
        <v>37.94</v>
      </c>
      <c r="N600" s="12">
        <f t="shared" si="271"/>
        <v>2138197.3840274117</v>
      </c>
      <c r="O600" s="17">
        <f t="shared" si="272"/>
        <v>4.722416107887776</v>
      </c>
      <c r="P600" s="15">
        <v>3.68</v>
      </c>
      <c r="Q600" s="12">
        <f t="shared" si="273"/>
        <v>1666216.232</v>
      </c>
      <c r="R600" s="8"/>
      <c r="S600" s="12">
        <f t="shared" si="274"/>
        <v>471981.1520274116</v>
      </c>
      <c r="T600" s="7"/>
      <c r="U600" s="10">
        <f t="shared" si="275"/>
        <v>2263880750</v>
      </c>
      <c r="V600" s="10"/>
      <c r="W600" s="10"/>
      <c r="X600" s="10">
        <f t="shared" si="276"/>
        <v>1717832713.1</v>
      </c>
    </row>
    <row r="601" spans="1:24" ht="25.5" hidden="1">
      <c r="A601" s="15">
        <v>365</v>
      </c>
      <c r="B601" s="25" t="s">
        <v>146</v>
      </c>
      <c r="C601" s="12">
        <v>31322720</v>
      </c>
      <c r="D601" s="12"/>
      <c r="E601" s="9" t="s">
        <v>231</v>
      </c>
      <c r="F601" s="15">
        <v>65</v>
      </c>
      <c r="G601" s="15">
        <v>-95</v>
      </c>
      <c r="H601" s="12">
        <f t="shared" si="269"/>
        <v>-29756584</v>
      </c>
      <c r="I601" s="8"/>
      <c r="J601" s="12">
        <v>10556542</v>
      </c>
      <c r="K601" s="12"/>
      <c r="L601" s="12">
        <f t="shared" si="270"/>
        <v>50522762</v>
      </c>
      <c r="M601" s="15">
        <v>51.7</v>
      </c>
      <c r="N601" s="12">
        <f t="shared" si="271"/>
        <v>977229.4390715667</v>
      </c>
      <c r="O601" s="17">
        <f t="shared" si="272"/>
        <v>3.1198741331262636</v>
      </c>
      <c r="P601" s="15">
        <v>2.52</v>
      </c>
      <c r="Q601" s="12">
        <f t="shared" si="273"/>
        <v>789332.544</v>
      </c>
      <c r="R601" s="8"/>
      <c r="S601" s="12">
        <f t="shared" si="274"/>
        <v>187896.8950715667</v>
      </c>
      <c r="T601" s="7"/>
      <c r="U601" s="10">
        <f t="shared" si="275"/>
        <v>2035976800</v>
      </c>
      <c r="V601" s="10"/>
      <c r="W601" s="10"/>
      <c r="X601" s="10">
        <f t="shared" si="276"/>
        <v>1619384624</v>
      </c>
    </row>
    <row r="602" spans="1:24" ht="25.5" hidden="1">
      <c r="A602" s="15">
        <v>366</v>
      </c>
      <c r="B602" s="25" t="s">
        <v>148</v>
      </c>
      <c r="C602" s="12">
        <v>14473726</v>
      </c>
      <c r="D602" s="12"/>
      <c r="E602" s="9" t="s">
        <v>219</v>
      </c>
      <c r="F602" s="15">
        <v>50</v>
      </c>
      <c r="G602" s="15">
        <v>-60</v>
      </c>
      <c r="H602" s="12">
        <f t="shared" si="269"/>
        <v>-8684235.6</v>
      </c>
      <c r="I602" s="8"/>
      <c r="J602" s="12">
        <v>6032369</v>
      </c>
      <c r="K602" s="12"/>
      <c r="L602" s="12">
        <f t="shared" si="270"/>
        <v>17125592.6</v>
      </c>
      <c r="M602" s="15">
        <v>34.58</v>
      </c>
      <c r="N602" s="12">
        <f t="shared" si="271"/>
        <v>495245.5928282245</v>
      </c>
      <c r="O602" s="17">
        <f t="shared" si="272"/>
        <v>3.4216869438334294</v>
      </c>
      <c r="P602" s="15">
        <v>2.52</v>
      </c>
      <c r="Q602" s="12">
        <f t="shared" si="273"/>
        <v>364737.8952</v>
      </c>
      <c r="R602" s="8"/>
      <c r="S602" s="12">
        <f t="shared" si="274"/>
        <v>130507.69762822444</v>
      </c>
      <c r="T602" s="7"/>
      <c r="U602" s="10">
        <f t="shared" si="275"/>
        <v>723686300</v>
      </c>
      <c r="V602" s="10"/>
      <c r="W602" s="10"/>
      <c r="X602" s="10">
        <f t="shared" si="276"/>
        <v>500501445.08</v>
      </c>
    </row>
    <row r="603" spans="1:24" ht="25.5" hidden="1">
      <c r="A603" s="15">
        <v>367</v>
      </c>
      <c r="B603" s="25" t="s">
        <v>149</v>
      </c>
      <c r="C603" s="12">
        <v>15835050</v>
      </c>
      <c r="D603" s="12"/>
      <c r="E603" s="9" t="s">
        <v>225</v>
      </c>
      <c r="F603" s="15">
        <v>45</v>
      </c>
      <c r="G603" s="15">
        <v>-135</v>
      </c>
      <c r="H603" s="12">
        <f t="shared" si="269"/>
        <v>-21377317.5</v>
      </c>
      <c r="I603" s="8"/>
      <c r="J603" s="12">
        <v>10828872</v>
      </c>
      <c r="K603" s="12"/>
      <c r="L603" s="12">
        <f t="shared" si="270"/>
        <v>26383495.5</v>
      </c>
      <c r="M603" s="15">
        <v>29.5</v>
      </c>
      <c r="N603" s="12">
        <f t="shared" si="271"/>
        <v>894355.779661017</v>
      </c>
      <c r="O603" s="17">
        <f t="shared" si="272"/>
        <v>5.647950462177366</v>
      </c>
      <c r="P603" s="15">
        <v>2.14</v>
      </c>
      <c r="Q603" s="12">
        <f t="shared" si="273"/>
        <v>338870.07000000007</v>
      </c>
      <c r="R603" s="8"/>
      <c r="S603" s="12">
        <f t="shared" si="274"/>
        <v>555485.7096610169</v>
      </c>
      <c r="T603" s="7"/>
      <c r="U603" s="10">
        <f t="shared" si="275"/>
        <v>712577250</v>
      </c>
      <c r="V603" s="10"/>
      <c r="W603" s="10"/>
      <c r="X603" s="10">
        <f t="shared" si="276"/>
        <v>467133975</v>
      </c>
    </row>
    <row r="604" spans="1:24" ht="25.5" hidden="1">
      <c r="A604" s="15">
        <v>368</v>
      </c>
      <c r="B604" s="25" t="s">
        <v>154</v>
      </c>
      <c r="C604" s="12">
        <v>41867181</v>
      </c>
      <c r="D604" s="12"/>
      <c r="E604" s="9" t="s">
        <v>219</v>
      </c>
      <c r="F604" s="15">
        <v>50</v>
      </c>
      <c r="G604" s="15">
        <v>-45</v>
      </c>
      <c r="H604" s="12">
        <f t="shared" si="269"/>
        <v>-18840231.45</v>
      </c>
      <c r="I604" s="8"/>
      <c r="J604" s="12">
        <v>18113872</v>
      </c>
      <c r="K604" s="12"/>
      <c r="L604" s="12">
        <f t="shared" si="270"/>
        <v>42593540.45</v>
      </c>
      <c r="M604" s="15">
        <v>32.34</v>
      </c>
      <c r="N604" s="12">
        <f t="shared" si="271"/>
        <v>1317054.4356833643</v>
      </c>
      <c r="O604" s="17">
        <f t="shared" si="272"/>
        <v>3.1457920123243173</v>
      </c>
      <c r="P604" s="15">
        <v>3.76</v>
      </c>
      <c r="Q604" s="12">
        <f t="shared" si="273"/>
        <v>1574206.0055999998</v>
      </c>
      <c r="R604" s="8"/>
      <c r="S604" s="12">
        <f t="shared" si="274"/>
        <v>-257151.56991663552</v>
      </c>
      <c r="T604" s="7"/>
      <c r="U604" s="10">
        <f t="shared" si="275"/>
        <v>2093359050</v>
      </c>
      <c r="V604" s="10"/>
      <c r="W604" s="10"/>
      <c r="X604" s="10">
        <f t="shared" si="276"/>
        <v>1353984633.5400002</v>
      </c>
    </row>
    <row r="605" spans="1:24" ht="25.5" hidden="1">
      <c r="A605" s="15">
        <v>369.1</v>
      </c>
      <c r="B605" s="25" t="s">
        <v>155</v>
      </c>
      <c r="C605" s="12">
        <v>7434428</v>
      </c>
      <c r="D605" s="12"/>
      <c r="E605" s="9" t="s">
        <v>227</v>
      </c>
      <c r="F605" s="15">
        <v>55</v>
      </c>
      <c r="G605" s="15">
        <v>-120</v>
      </c>
      <c r="H605" s="12">
        <f t="shared" si="269"/>
        <v>-8921313.6</v>
      </c>
      <c r="I605" s="8"/>
      <c r="J605" s="12">
        <v>2670583</v>
      </c>
      <c r="K605" s="12"/>
      <c r="L605" s="12">
        <f t="shared" si="270"/>
        <v>13685158.6</v>
      </c>
      <c r="M605" s="15">
        <v>44.37</v>
      </c>
      <c r="N605" s="12">
        <f t="shared" si="271"/>
        <v>308432.69326121255</v>
      </c>
      <c r="O605" s="17">
        <f t="shared" si="272"/>
        <v>4.148707785739704</v>
      </c>
      <c r="P605" s="15">
        <v>2.27</v>
      </c>
      <c r="Q605" s="12">
        <f t="shared" si="273"/>
        <v>168761.5156</v>
      </c>
      <c r="R605" s="8"/>
      <c r="S605" s="12">
        <f t="shared" si="274"/>
        <v>139671.17766121254</v>
      </c>
      <c r="T605" s="7"/>
      <c r="U605" s="10">
        <f t="shared" si="275"/>
        <v>408893540</v>
      </c>
      <c r="V605" s="10"/>
      <c r="W605" s="10"/>
      <c r="X605" s="10">
        <f t="shared" si="276"/>
        <v>329865570.35999995</v>
      </c>
    </row>
    <row r="606" spans="1:24" ht="25.5" hidden="1">
      <c r="A606" s="15">
        <v>369.2</v>
      </c>
      <c r="B606" s="25" t="s">
        <v>156</v>
      </c>
      <c r="C606" s="12">
        <v>12325121</v>
      </c>
      <c r="D606" s="12"/>
      <c r="E606" s="9" t="s">
        <v>224</v>
      </c>
      <c r="F606" s="15">
        <v>60</v>
      </c>
      <c r="G606" s="15">
        <v>-100</v>
      </c>
      <c r="H606" s="12">
        <f t="shared" si="269"/>
        <v>-12325121</v>
      </c>
      <c r="I606" s="8"/>
      <c r="J606" s="12">
        <v>3925386</v>
      </c>
      <c r="K606" s="12"/>
      <c r="L606" s="12">
        <f t="shared" si="270"/>
        <v>20724856</v>
      </c>
      <c r="M606" s="15">
        <v>48.69</v>
      </c>
      <c r="N606" s="12">
        <f t="shared" si="271"/>
        <v>425649.1271308277</v>
      </c>
      <c r="O606" s="17">
        <f t="shared" si="272"/>
        <v>3.453508709008436</v>
      </c>
      <c r="P606" s="15">
        <v>1.87</v>
      </c>
      <c r="Q606" s="12">
        <f t="shared" si="273"/>
        <v>230479.76270000002</v>
      </c>
      <c r="R606" s="8"/>
      <c r="S606" s="12">
        <f t="shared" si="274"/>
        <v>195169.36443082767</v>
      </c>
      <c r="T606" s="7"/>
      <c r="U606" s="10">
        <f t="shared" si="275"/>
        <v>739507260</v>
      </c>
      <c r="V606" s="10"/>
      <c r="W606" s="10"/>
      <c r="X606" s="10">
        <f t="shared" si="276"/>
        <v>600110141.49</v>
      </c>
    </row>
    <row r="607" spans="1:24" ht="25.5" hidden="1">
      <c r="A607" s="15">
        <v>370</v>
      </c>
      <c r="B607" s="25" t="s">
        <v>157</v>
      </c>
      <c r="C607" s="12">
        <v>3937749</v>
      </c>
      <c r="D607" s="12"/>
      <c r="E607" s="9" t="s">
        <v>223</v>
      </c>
      <c r="F607" s="15">
        <v>26</v>
      </c>
      <c r="G607" s="15">
        <v>-4</v>
      </c>
      <c r="H607" s="12">
        <f t="shared" si="269"/>
        <v>-157509.96</v>
      </c>
      <c r="I607" s="8"/>
      <c r="J607" s="12">
        <v>1697125</v>
      </c>
      <c r="K607" s="12"/>
      <c r="L607" s="12">
        <f t="shared" si="270"/>
        <v>2398133.96</v>
      </c>
      <c r="M607" s="15">
        <v>13.24</v>
      </c>
      <c r="N607" s="12">
        <f t="shared" si="271"/>
        <v>181127.9425981873</v>
      </c>
      <c r="O607" s="17">
        <f t="shared" si="272"/>
        <v>4.599783851083126</v>
      </c>
      <c r="P607" s="15">
        <v>3.49</v>
      </c>
      <c r="Q607" s="12">
        <f t="shared" si="273"/>
        <v>137427.4401</v>
      </c>
      <c r="R607" s="8"/>
      <c r="S607" s="12">
        <f t="shared" si="274"/>
        <v>43700.5024981873</v>
      </c>
      <c r="T607" s="7"/>
      <c r="U607" s="10"/>
      <c r="V607" s="10"/>
      <c r="W607" s="10"/>
      <c r="X607" s="10">
        <f t="shared" si="276"/>
        <v>52135796.76</v>
      </c>
    </row>
    <row r="608" spans="1:24" ht="25.5" hidden="1">
      <c r="A608" s="15">
        <v>371</v>
      </c>
      <c r="B608" s="25" t="s">
        <v>158</v>
      </c>
      <c r="C608" s="12">
        <v>270014</v>
      </c>
      <c r="D608" s="12"/>
      <c r="E608" s="9" t="s">
        <v>228</v>
      </c>
      <c r="F608" s="15">
        <v>25</v>
      </c>
      <c r="G608" s="15">
        <v>-95</v>
      </c>
      <c r="H608" s="12">
        <f t="shared" si="269"/>
        <v>-256513.3</v>
      </c>
      <c r="I608" s="8"/>
      <c r="J608" s="12">
        <v>198296</v>
      </c>
      <c r="K608" s="12"/>
      <c r="L608" s="12">
        <f t="shared" si="270"/>
        <v>328231.30000000005</v>
      </c>
      <c r="M608" s="15">
        <v>13.85</v>
      </c>
      <c r="N608" s="12">
        <f t="shared" si="271"/>
        <v>23699.010830324914</v>
      </c>
      <c r="O608" s="17">
        <f t="shared" si="272"/>
        <v>8.776956317200188</v>
      </c>
      <c r="P608" s="15">
        <v>4.81</v>
      </c>
      <c r="Q608" s="12">
        <f t="shared" si="273"/>
        <v>12987.6734</v>
      </c>
      <c r="R608" s="8"/>
      <c r="S608" s="12">
        <f t="shared" si="274"/>
        <v>10711.337430324915</v>
      </c>
      <c r="T608" s="7"/>
      <c r="U608" s="10">
        <f>C608*F608</f>
        <v>6750350</v>
      </c>
      <c r="V608" s="10"/>
      <c r="W608" s="10"/>
      <c r="X608" s="10">
        <f t="shared" si="276"/>
        <v>3739693.9</v>
      </c>
    </row>
    <row r="609" spans="1:24" ht="25.5" hidden="1">
      <c r="A609" s="15">
        <v>373</v>
      </c>
      <c r="B609" s="25" t="s">
        <v>159</v>
      </c>
      <c r="C609" s="12">
        <v>683185</v>
      </c>
      <c r="D609" s="12"/>
      <c r="E609" s="9" t="s">
        <v>229</v>
      </c>
      <c r="F609" s="15">
        <v>35</v>
      </c>
      <c r="G609" s="15">
        <v>-70</v>
      </c>
      <c r="H609" s="12">
        <f t="shared" si="269"/>
        <v>-478229.49999999994</v>
      </c>
      <c r="I609" s="8"/>
      <c r="J609" s="12">
        <v>522522</v>
      </c>
      <c r="K609" s="12"/>
      <c r="L609" s="12">
        <f t="shared" si="270"/>
        <v>638892.5</v>
      </c>
      <c r="M609" s="15">
        <v>16.36</v>
      </c>
      <c r="N609" s="12">
        <f t="shared" si="271"/>
        <v>39052.10880195599</v>
      </c>
      <c r="O609" s="17">
        <f t="shared" si="272"/>
        <v>5.716183581600298</v>
      </c>
      <c r="P609" s="15">
        <v>4.14</v>
      </c>
      <c r="Q609" s="12">
        <f t="shared" si="273"/>
        <v>28283.859</v>
      </c>
      <c r="R609" s="8"/>
      <c r="S609" s="12">
        <f t="shared" si="274"/>
        <v>10768.24980195599</v>
      </c>
      <c r="T609" s="7"/>
      <c r="U609" s="10">
        <f>C609*F609</f>
        <v>23911475</v>
      </c>
      <c r="V609" s="10"/>
      <c r="W609" s="10"/>
      <c r="X609" s="10">
        <f t="shared" si="276"/>
        <v>11176906.6</v>
      </c>
    </row>
    <row r="610" spans="1:24" ht="25.5" hidden="1">
      <c r="A610" s="15"/>
      <c r="B610" s="9" t="s">
        <v>166</v>
      </c>
      <c r="C610" s="28">
        <f>SUM(C596:C609)</f>
        <v>189247340</v>
      </c>
      <c r="D610" s="12"/>
      <c r="E610" s="9"/>
      <c r="F610" s="15">
        <f>U610/C610</f>
        <v>52.159415952689216</v>
      </c>
      <c r="G610" s="15">
        <f>(H610/C610)*100</f>
        <v>-84.95421944107642</v>
      </c>
      <c r="H610" s="28">
        <f>SUM(H596:H609)</f>
        <v>-160773600.51</v>
      </c>
      <c r="I610" s="8"/>
      <c r="J610" s="28">
        <f>SUM(J596:J609)</f>
        <v>79732835</v>
      </c>
      <c r="K610" s="12"/>
      <c r="L610" s="28">
        <f>SUM(L596:L609)</f>
        <v>270288105.51</v>
      </c>
      <c r="M610" s="15">
        <f>X610/C610</f>
        <v>38.47157475809171</v>
      </c>
      <c r="N610" s="28">
        <f>SUM(N596:N609)</f>
        <v>7182105.922499076</v>
      </c>
      <c r="O610" s="17">
        <f t="shared" si="272"/>
        <v>3.795089496369712</v>
      </c>
      <c r="P610" s="15">
        <f>(Q610/C610)*100</f>
        <v>2.98980273624982</v>
      </c>
      <c r="Q610" s="28">
        <f>SUM(Q596:Q609)</f>
        <v>5658122.1496</v>
      </c>
      <c r="R610" s="8"/>
      <c r="S610" s="28">
        <f>SUM(S596:S609)</f>
        <v>1523983.7728990763</v>
      </c>
      <c r="T610" s="7"/>
      <c r="U610" s="28">
        <f>SUM(U596:U609)</f>
        <v>9871030725</v>
      </c>
      <c r="V610" s="12"/>
      <c r="W610" s="10"/>
      <c r="X610" s="28">
        <f>SUM(X596:X609)</f>
        <v>7280643188.58</v>
      </c>
    </row>
    <row r="611" spans="1:24" ht="25.5" hidden="1">
      <c r="A611" s="15"/>
      <c r="B611" s="9"/>
      <c r="C611" s="28"/>
      <c r="D611" s="12"/>
      <c r="E611" s="9"/>
      <c r="F611" s="15"/>
      <c r="G611" s="15"/>
      <c r="H611" s="28"/>
      <c r="I611" s="8"/>
      <c r="J611" s="28"/>
      <c r="K611" s="12"/>
      <c r="L611" s="28"/>
      <c r="M611" s="15"/>
      <c r="N611" s="28"/>
      <c r="O611" s="17"/>
      <c r="P611" s="15"/>
      <c r="Q611" s="28"/>
      <c r="R611" s="8"/>
      <c r="S611" s="28"/>
      <c r="T611" s="7"/>
      <c r="U611" s="30"/>
      <c r="V611" s="16"/>
      <c r="W611" s="10"/>
      <c r="X611" s="30"/>
    </row>
    <row r="612" spans="1:24" ht="25.5">
      <c r="A612" s="15"/>
      <c r="B612" s="25" t="s">
        <v>167</v>
      </c>
      <c r="C612" s="12"/>
      <c r="D612" s="12"/>
      <c r="E612" s="9"/>
      <c r="F612" s="15"/>
      <c r="G612" s="15"/>
      <c r="H612" s="12"/>
      <c r="I612" s="8"/>
      <c r="J612" s="12"/>
      <c r="K612" s="12"/>
      <c r="L612" s="12"/>
      <c r="M612" s="15"/>
      <c r="N612" s="12"/>
      <c r="O612" s="17"/>
      <c r="P612" s="15"/>
      <c r="Q612" s="12"/>
      <c r="R612" s="8"/>
      <c r="S612" s="12"/>
      <c r="T612" s="7"/>
      <c r="U612" s="16"/>
      <c r="V612" s="16"/>
      <c r="W612" s="10"/>
      <c r="X612" s="16"/>
    </row>
    <row r="613" spans="1:24" ht="25.5">
      <c r="A613" s="15">
        <v>360.2</v>
      </c>
      <c r="B613" s="25" t="s">
        <v>141</v>
      </c>
      <c r="C613" s="12">
        <v>6311184</v>
      </c>
      <c r="D613" s="12"/>
      <c r="E613" s="9" t="s">
        <v>224</v>
      </c>
      <c r="F613" s="15">
        <v>50</v>
      </c>
      <c r="G613" s="15">
        <v>0</v>
      </c>
      <c r="H613" s="12">
        <f aca="true" t="shared" si="277" ref="H613:H628">(G613/100)*C613</f>
        <v>0</v>
      </c>
      <c r="I613" s="8"/>
      <c r="J613" s="12">
        <v>1698470</v>
      </c>
      <c r="K613" s="12"/>
      <c r="L613" s="12">
        <f aca="true" t="shared" si="278" ref="L613:L628">C613-H613-J613</f>
        <v>4612714</v>
      </c>
      <c r="M613" s="15">
        <v>36.84</v>
      </c>
      <c r="N613" s="12">
        <f aca="true" t="shared" si="279" ref="N613:N628">L613/M613</f>
        <v>125209.39196525514</v>
      </c>
      <c r="O613" s="17">
        <f aca="true" t="shared" si="280" ref="O613:O629">(N613/C613)*100</f>
        <v>1.983928720272696</v>
      </c>
      <c r="P613" s="15">
        <v>1.82</v>
      </c>
      <c r="Q613" s="12">
        <f aca="true" t="shared" si="281" ref="Q613:Q628">(P613/100)*C613</f>
        <v>114863.5488</v>
      </c>
      <c r="R613" s="8"/>
      <c r="S613" s="12">
        <f aca="true" t="shared" si="282" ref="S613:S628">N613-Q613</f>
        <v>10345.843165255137</v>
      </c>
      <c r="T613" s="7"/>
      <c r="U613" s="10">
        <f aca="true" t="shared" si="283" ref="U613:U628">C613*F613</f>
        <v>315559200</v>
      </c>
      <c r="V613" s="10"/>
      <c r="W613" s="10"/>
      <c r="X613" s="10">
        <f aca="true" t="shared" si="284" ref="X613:X628">C613*M613</f>
        <v>232504018.56000003</v>
      </c>
    </row>
    <row r="614" spans="1:24" ht="25.5">
      <c r="A614" s="15">
        <v>361</v>
      </c>
      <c r="B614" s="7" t="s">
        <v>14</v>
      </c>
      <c r="C614" s="12">
        <v>25067428</v>
      </c>
      <c r="D614" s="12"/>
      <c r="E614" s="9" t="s">
        <v>222</v>
      </c>
      <c r="F614" s="15">
        <v>60</v>
      </c>
      <c r="G614" s="15">
        <v>0</v>
      </c>
      <c r="H614" s="12">
        <f t="shared" si="277"/>
        <v>0</v>
      </c>
      <c r="I614" s="8"/>
      <c r="J614" s="12">
        <v>3888935</v>
      </c>
      <c r="K614" s="12"/>
      <c r="L614" s="12">
        <f t="shared" si="278"/>
        <v>21178493</v>
      </c>
      <c r="M614" s="15">
        <v>50.9</v>
      </c>
      <c r="N614" s="12">
        <f t="shared" si="279"/>
        <v>416080.4125736739</v>
      </c>
      <c r="O614" s="17">
        <f t="shared" si="280"/>
        <v>1.6598448495540663</v>
      </c>
      <c r="P614" s="15">
        <v>1.87</v>
      </c>
      <c r="Q614" s="12">
        <f t="shared" si="281"/>
        <v>468760.9036</v>
      </c>
      <c r="R614" s="8"/>
      <c r="S614" s="12">
        <f t="shared" si="282"/>
        <v>-52680.49102632614</v>
      </c>
      <c r="T614" s="7"/>
      <c r="U614" s="10">
        <f t="shared" si="283"/>
        <v>1504045680</v>
      </c>
      <c r="V614" s="10"/>
      <c r="W614" s="10"/>
      <c r="X614" s="10">
        <f t="shared" si="284"/>
        <v>1275932085.2</v>
      </c>
    </row>
    <row r="615" spans="1:24" ht="25.5">
      <c r="A615" s="15">
        <v>362</v>
      </c>
      <c r="B615" s="25" t="s">
        <v>142</v>
      </c>
      <c r="C615" s="12">
        <v>304454487</v>
      </c>
      <c r="D615" s="12"/>
      <c r="E615" s="9" t="s">
        <v>231</v>
      </c>
      <c r="F615" s="15">
        <v>45</v>
      </c>
      <c r="G615" s="15">
        <v>-10</v>
      </c>
      <c r="H615" s="12">
        <f t="shared" si="277"/>
        <v>-30445448.700000003</v>
      </c>
      <c r="I615" s="8"/>
      <c r="J615" s="12">
        <v>51376232</v>
      </c>
      <c r="K615" s="12"/>
      <c r="L615" s="12">
        <f t="shared" si="278"/>
        <v>283523703.7</v>
      </c>
      <c r="M615" s="15">
        <v>38.25</v>
      </c>
      <c r="N615" s="12">
        <f t="shared" si="279"/>
        <v>7412384.410457516</v>
      </c>
      <c r="O615" s="17">
        <f t="shared" si="280"/>
        <v>2.434644495962878</v>
      </c>
      <c r="P615" s="15">
        <v>1.84</v>
      </c>
      <c r="Q615" s="12">
        <f t="shared" si="281"/>
        <v>5601962.5608</v>
      </c>
      <c r="R615" s="8"/>
      <c r="S615" s="12">
        <f t="shared" si="282"/>
        <v>1810421.849657516</v>
      </c>
      <c r="T615" s="7"/>
      <c r="U615" s="10">
        <f t="shared" si="283"/>
        <v>13700451915</v>
      </c>
      <c r="V615" s="10"/>
      <c r="W615" s="10"/>
      <c r="X615" s="10">
        <f t="shared" si="284"/>
        <v>11645384127.75</v>
      </c>
    </row>
    <row r="616" spans="1:24" ht="25.5">
      <c r="A616" s="15">
        <v>362.7</v>
      </c>
      <c r="B616" s="25" t="s">
        <v>143</v>
      </c>
      <c r="C616" s="12">
        <v>11365762</v>
      </c>
      <c r="D616" s="12"/>
      <c r="E616" s="9" t="s">
        <v>229</v>
      </c>
      <c r="F616" s="15">
        <v>25</v>
      </c>
      <c r="G616" s="15">
        <v>0</v>
      </c>
      <c r="H616" s="12">
        <f t="shared" si="277"/>
        <v>0</v>
      </c>
      <c r="I616" s="8"/>
      <c r="J616" s="12">
        <v>4497908</v>
      </c>
      <c r="K616" s="12"/>
      <c r="L616" s="12">
        <f t="shared" si="278"/>
        <v>6867854</v>
      </c>
      <c r="M616" s="15">
        <v>15.33</v>
      </c>
      <c r="N616" s="12">
        <f t="shared" si="279"/>
        <v>448000.9132420091</v>
      </c>
      <c r="O616" s="17">
        <f t="shared" si="280"/>
        <v>3.9416707233708492</v>
      </c>
      <c r="P616" s="15">
        <v>4.31</v>
      </c>
      <c r="Q616" s="12">
        <f t="shared" si="281"/>
        <v>489864.3422</v>
      </c>
      <c r="R616" s="8"/>
      <c r="S616" s="12">
        <f t="shared" si="282"/>
        <v>-41863.428957990895</v>
      </c>
      <c r="T616" s="7"/>
      <c r="U616" s="10">
        <f t="shared" si="283"/>
        <v>284144050</v>
      </c>
      <c r="V616" s="10"/>
      <c r="W616" s="10"/>
      <c r="X616" s="10">
        <f t="shared" si="284"/>
        <v>174237131.46</v>
      </c>
    </row>
    <row r="617" spans="1:24" ht="25.5">
      <c r="A617" s="15">
        <v>363</v>
      </c>
      <c r="B617" s="25" t="s">
        <v>168</v>
      </c>
      <c r="C617" s="12">
        <v>1393066</v>
      </c>
      <c r="D617" s="12"/>
      <c r="E617" s="9" t="s">
        <v>218</v>
      </c>
      <c r="F617" s="15">
        <v>15</v>
      </c>
      <c r="G617" s="15">
        <v>0</v>
      </c>
      <c r="H617" s="12">
        <f t="shared" si="277"/>
        <v>0</v>
      </c>
      <c r="I617" s="8"/>
      <c r="J617" s="12">
        <v>332426</v>
      </c>
      <c r="K617" s="12"/>
      <c r="L617" s="12">
        <f t="shared" si="278"/>
        <v>1060640</v>
      </c>
      <c r="M617" s="15">
        <v>11.5</v>
      </c>
      <c r="N617" s="12">
        <f t="shared" si="279"/>
        <v>92229.56521739131</v>
      </c>
      <c r="O617" s="17">
        <f t="shared" si="280"/>
        <v>6.620617057439583</v>
      </c>
      <c r="P617" s="15">
        <v>10</v>
      </c>
      <c r="Q617" s="12">
        <f t="shared" si="281"/>
        <v>139306.6</v>
      </c>
      <c r="R617" s="8"/>
      <c r="S617" s="12">
        <f t="shared" si="282"/>
        <v>-47077.034782608695</v>
      </c>
      <c r="T617" s="7"/>
      <c r="U617" s="10">
        <f t="shared" si="283"/>
        <v>20895990</v>
      </c>
      <c r="V617" s="10"/>
      <c r="W617" s="10"/>
      <c r="X617" s="10">
        <f t="shared" si="284"/>
        <v>16020259</v>
      </c>
    </row>
    <row r="618" spans="1:24" ht="25.5">
      <c r="A618" s="15">
        <v>363.7</v>
      </c>
      <c r="B618" s="25" t="s">
        <v>169</v>
      </c>
      <c r="C618" s="12">
        <v>64739</v>
      </c>
      <c r="D618" s="12"/>
      <c r="E618" s="9" t="s">
        <v>218</v>
      </c>
      <c r="F618" s="15">
        <v>15</v>
      </c>
      <c r="G618" s="15">
        <v>0</v>
      </c>
      <c r="H618" s="12">
        <f t="shared" si="277"/>
        <v>0</v>
      </c>
      <c r="I618" s="8"/>
      <c r="J618" s="12">
        <v>15449</v>
      </c>
      <c r="K618" s="12"/>
      <c r="L618" s="12">
        <f t="shared" si="278"/>
        <v>49290</v>
      </c>
      <c r="M618" s="15">
        <v>11.5</v>
      </c>
      <c r="N618" s="12">
        <f t="shared" si="279"/>
        <v>4286.086956521739</v>
      </c>
      <c r="O618" s="17">
        <f t="shared" si="280"/>
        <v>6.620564044118289</v>
      </c>
      <c r="P618" s="15">
        <v>4.31</v>
      </c>
      <c r="Q618" s="12">
        <f t="shared" si="281"/>
        <v>2790.2509</v>
      </c>
      <c r="R618" s="8"/>
      <c r="S618" s="12">
        <f t="shared" si="282"/>
        <v>1495.836056521739</v>
      </c>
      <c r="T618" s="7"/>
      <c r="U618" s="10">
        <f t="shared" si="283"/>
        <v>971085</v>
      </c>
      <c r="V618" s="10"/>
      <c r="W618" s="10"/>
      <c r="X618" s="10">
        <f t="shared" si="284"/>
        <v>744498.5</v>
      </c>
    </row>
    <row r="619" spans="1:24" ht="25.5">
      <c r="A619" s="15">
        <v>364</v>
      </c>
      <c r="B619" s="25" t="s">
        <v>153</v>
      </c>
      <c r="C619" s="12">
        <v>257266586</v>
      </c>
      <c r="D619" s="12"/>
      <c r="E619" s="9" t="s">
        <v>233</v>
      </c>
      <c r="F619" s="15">
        <v>40</v>
      </c>
      <c r="G619" s="15">
        <v>-35</v>
      </c>
      <c r="H619" s="12">
        <f t="shared" si="277"/>
        <v>-90043305.1</v>
      </c>
      <c r="I619" s="8"/>
      <c r="J619" s="12">
        <v>163361280</v>
      </c>
      <c r="K619" s="12"/>
      <c r="L619" s="12">
        <f t="shared" si="278"/>
        <v>183948611.10000002</v>
      </c>
      <c r="M619" s="15">
        <v>27.88</v>
      </c>
      <c r="N619" s="12">
        <f t="shared" si="279"/>
        <v>6597869.838593976</v>
      </c>
      <c r="O619" s="17">
        <f t="shared" si="280"/>
        <v>2.564604265628952</v>
      </c>
      <c r="P619" s="15">
        <v>3.83</v>
      </c>
      <c r="Q619" s="12">
        <f t="shared" si="281"/>
        <v>9853310.2438</v>
      </c>
      <c r="R619" s="8"/>
      <c r="S619" s="12">
        <f t="shared" si="282"/>
        <v>-3255440.4052060237</v>
      </c>
      <c r="T619" s="7"/>
      <c r="U619" s="10">
        <f t="shared" si="283"/>
        <v>10290663440</v>
      </c>
      <c r="V619" s="10"/>
      <c r="W619" s="10"/>
      <c r="X619" s="10">
        <f t="shared" si="284"/>
        <v>7172592417.679999</v>
      </c>
    </row>
    <row r="620" spans="1:24" ht="25.5">
      <c r="A620" s="15">
        <v>365</v>
      </c>
      <c r="B620" s="25" t="s">
        <v>146</v>
      </c>
      <c r="C620" s="12">
        <v>180757899</v>
      </c>
      <c r="D620" s="12"/>
      <c r="E620" s="9" t="s">
        <v>232</v>
      </c>
      <c r="F620" s="15">
        <v>42</v>
      </c>
      <c r="G620" s="15">
        <v>-10</v>
      </c>
      <c r="H620" s="12">
        <f t="shared" si="277"/>
        <v>-18075789.900000002</v>
      </c>
      <c r="I620" s="8"/>
      <c r="J620" s="12">
        <v>69502935</v>
      </c>
      <c r="K620" s="12"/>
      <c r="L620" s="12">
        <f t="shared" si="278"/>
        <v>129330753.9</v>
      </c>
      <c r="M620" s="15">
        <v>32.98</v>
      </c>
      <c r="N620" s="12">
        <f t="shared" si="279"/>
        <v>3921490.4154032753</v>
      </c>
      <c r="O620" s="17">
        <f t="shared" si="280"/>
        <v>2.1694711197120493</v>
      </c>
      <c r="P620" s="15">
        <v>2.72</v>
      </c>
      <c r="Q620" s="12">
        <f t="shared" si="281"/>
        <v>4916614.8528</v>
      </c>
      <c r="R620" s="8"/>
      <c r="S620" s="12">
        <f t="shared" si="282"/>
        <v>-995124.4373967252</v>
      </c>
      <c r="T620" s="7"/>
      <c r="U620" s="10">
        <f t="shared" si="283"/>
        <v>7591831758</v>
      </c>
      <c r="V620" s="10"/>
      <c r="W620" s="10"/>
      <c r="X620" s="10">
        <f t="shared" si="284"/>
        <v>5961395509.0199995</v>
      </c>
    </row>
    <row r="621" spans="1:24" ht="25.5">
      <c r="A621" s="15">
        <v>366</v>
      </c>
      <c r="B621" s="25" t="s">
        <v>148</v>
      </c>
      <c r="C621" s="12">
        <v>133152468</v>
      </c>
      <c r="D621" s="12"/>
      <c r="E621" s="9" t="s">
        <v>222</v>
      </c>
      <c r="F621" s="15">
        <v>60</v>
      </c>
      <c r="G621" s="15">
        <v>-15</v>
      </c>
      <c r="H621" s="12">
        <f t="shared" si="277"/>
        <v>-19972870.2</v>
      </c>
      <c r="I621" s="8"/>
      <c r="J621" s="12">
        <v>44460751</v>
      </c>
      <c r="K621" s="12"/>
      <c r="L621" s="12">
        <f t="shared" si="278"/>
        <v>108664587.19999999</v>
      </c>
      <c r="M621" s="15">
        <v>48.48</v>
      </c>
      <c r="N621" s="12">
        <f t="shared" si="279"/>
        <v>2241431.2541254126</v>
      </c>
      <c r="O621" s="17">
        <f t="shared" si="280"/>
        <v>1.6833568973918023</v>
      </c>
      <c r="P621" s="15">
        <v>2.38</v>
      </c>
      <c r="Q621" s="12">
        <f t="shared" si="281"/>
        <v>3169028.7383999997</v>
      </c>
      <c r="R621" s="8"/>
      <c r="S621" s="12">
        <f t="shared" si="282"/>
        <v>-927597.4842745871</v>
      </c>
      <c r="T621" s="7"/>
      <c r="U621" s="10">
        <f t="shared" si="283"/>
        <v>7989148080</v>
      </c>
      <c r="V621" s="10"/>
      <c r="W621" s="10"/>
      <c r="X621" s="10">
        <f t="shared" si="284"/>
        <v>6455231648.639999</v>
      </c>
    </row>
    <row r="622" spans="1:24" ht="25.5">
      <c r="A622" s="15">
        <v>367</v>
      </c>
      <c r="B622" s="25" t="s">
        <v>149</v>
      </c>
      <c r="C622" s="12">
        <v>382825808</v>
      </c>
      <c r="D622" s="12"/>
      <c r="E622" s="9" t="s">
        <v>222</v>
      </c>
      <c r="F622" s="15">
        <v>50</v>
      </c>
      <c r="G622" s="15">
        <v>-5</v>
      </c>
      <c r="H622" s="12">
        <f t="shared" si="277"/>
        <v>-19141290.400000002</v>
      </c>
      <c r="I622" s="8"/>
      <c r="J622" s="12">
        <v>126337548</v>
      </c>
      <c r="K622" s="12"/>
      <c r="L622" s="12">
        <f t="shared" si="278"/>
        <v>275629550.4</v>
      </c>
      <c r="M622" s="15">
        <v>38.87</v>
      </c>
      <c r="N622" s="12">
        <f t="shared" si="279"/>
        <v>7091061.240030872</v>
      </c>
      <c r="O622" s="17">
        <f t="shared" si="280"/>
        <v>1.8522944618276287</v>
      </c>
      <c r="P622" s="15">
        <v>2.16</v>
      </c>
      <c r="Q622" s="12">
        <f t="shared" si="281"/>
        <v>8269037.4528</v>
      </c>
      <c r="R622" s="8"/>
      <c r="S622" s="12">
        <f t="shared" si="282"/>
        <v>-1177976.2127691284</v>
      </c>
      <c r="T622" s="7"/>
      <c r="U622" s="10">
        <f t="shared" si="283"/>
        <v>19141290400</v>
      </c>
      <c r="V622" s="10"/>
      <c r="W622" s="10"/>
      <c r="X622" s="10">
        <f t="shared" si="284"/>
        <v>14880439156.96</v>
      </c>
    </row>
    <row r="623" spans="1:24" ht="25.5">
      <c r="A623" s="15">
        <v>368</v>
      </c>
      <c r="B623" s="25" t="s">
        <v>154</v>
      </c>
      <c r="C623" s="12">
        <v>323264851</v>
      </c>
      <c r="D623" s="12"/>
      <c r="E623" s="9" t="s">
        <v>232</v>
      </c>
      <c r="F623" s="15">
        <v>45</v>
      </c>
      <c r="G623" s="15">
        <v>5</v>
      </c>
      <c r="H623" s="12">
        <f t="shared" si="277"/>
        <v>16163242.55</v>
      </c>
      <c r="I623" s="8"/>
      <c r="J623" s="12">
        <v>73873762</v>
      </c>
      <c r="K623" s="12"/>
      <c r="L623" s="12">
        <f t="shared" si="278"/>
        <v>233227846.45</v>
      </c>
      <c r="M623" s="15">
        <v>36.26</v>
      </c>
      <c r="N623" s="12">
        <f t="shared" si="279"/>
        <v>6432097.254550469</v>
      </c>
      <c r="O623" s="17">
        <f t="shared" si="280"/>
        <v>1.989729856077198</v>
      </c>
      <c r="P623" s="15">
        <v>2.31</v>
      </c>
      <c r="Q623" s="12">
        <f t="shared" si="281"/>
        <v>7467418.0581</v>
      </c>
      <c r="R623" s="8"/>
      <c r="S623" s="12">
        <f t="shared" si="282"/>
        <v>-1035320.8035495309</v>
      </c>
      <c r="T623" s="7"/>
      <c r="U623" s="10">
        <f t="shared" si="283"/>
        <v>14546918295</v>
      </c>
      <c r="V623" s="10"/>
      <c r="W623" s="10"/>
      <c r="X623" s="10">
        <f t="shared" si="284"/>
        <v>11721583497.26</v>
      </c>
    </row>
    <row r="624" spans="1:24" ht="25.5">
      <c r="A624" s="15">
        <v>369</v>
      </c>
      <c r="B624" s="25" t="s">
        <v>170</v>
      </c>
      <c r="C624" s="12">
        <v>164752028</v>
      </c>
      <c r="D624" s="12"/>
      <c r="E624" s="9" t="s">
        <v>230</v>
      </c>
      <c r="F624" s="15">
        <v>55</v>
      </c>
      <c r="G624" s="15">
        <v>-10</v>
      </c>
      <c r="H624" s="12">
        <f t="shared" si="277"/>
        <v>-16475202.8</v>
      </c>
      <c r="I624" s="8"/>
      <c r="J624" s="12">
        <v>35730211</v>
      </c>
      <c r="K624" s="12"/>
      <c r="L624" s="12">
        <f t="shared" si="278"/>
        <v>145497019.8</v>
      </c>
      <c r="M624" s="15">
        <v>45.28</v>
      </c>
      <c r="N624" s="12">
        <f t="shared" si="279"/>
        <v>3213273.405477032</v>
      </c>
      <c r="O624" s="17">
        <f t="shared" si="280"/>
        <v>1.9503695611425385</v>
      </c>
      <c r="P624" s="15">
        <v>2.25</v>
      </c>
      <c r="Q624" s="12">
        <f t="shared" si="281"/>
        <v>3706920.63</v>
      </c>
      <c r="R624" s="8"/>
      <c r="S624" s="12">
        <f t="shared" si="282"/>
        <v>-493647.2245229678</v>
      </c>
      <c r="T624" s="7"/>
      <c r="U624" s="10">
        <f t="shared" si="283"/>
        <v>9061361540</v>
      </c>
      <c r="V624" s="10"/>
      <c r="W624" s="10"/>
      <c r="X624" s="10">
        <f t="shared" si="284"/>
        <v>7459971827.84</v>
      </c>
    </row>
    <row r="625" spans="1:24" ht="25.5">
      <c r="A625" s="15">
        <v>370</v>
      </c>
      <c r="B625" s="25" t="s">
        <v>157</v>
      </c>
      <c r="C625" s="12">
        <v>84295977</v>
      </c>
      <c r="D625" s="12"/>
      <c r="E625" s="9" t="s">
        <v>223</v>
      </c>
      <c r="F625" s="15">
        <v>26</v>
      </c>
      <c r="G625" s="15">
        <v>-5</v>
      </c>
      <c r="H625" s="12">
        <f t="shared" si="277"/>
        <v>-4214798.850000001</v>
      </c>
      <c r="I625" s="8"/>
      <c r="J625" s="12">
        <v>43416076</v>
      </c>
      <c r="K625" s="12"/>
      <c r="L625" s="12">
        <f t="shared" si="278"/>
        <v>45094699.849999994</v>
      </c>
      <c r="M625" s="15">
        <v>13.53</v>
      </c>
      <c r="N625" s="12">
        <f t="shared" si="279"/>
        <v>3332941.600147819</v>
      </c>
      <c r="O625" s="17">
        <f t="shared" si="280"/>
        <v>3.9538560661653155</v>
      </c>
      <c r="P625" s="15">
        <v>3.32</v>
      </c>
      <c r="Q625" s="12">
        <f t="shared" si="281"/>
        <v>2798626.4364</v>
      </c>
      <c r="R625" s="8"/>
      <c r="S625" s="12">
        <f t="shared" si="282"/>
        <v>534315.1637478191</v>
      </c>
      <c r="T625" s="7"/>
      <c r="U625" s="10">
        <f t="shared" si="283"/>
        <v>2191695402</v>
      </c>
      <c r="V625" s="10"/>
      <c r="W625" s="10"/>
      <c r="X625" s="10">
        <f t="shared" si="284"/>
        <v>1140524568.81</v>
      </c>
    </row>
    <row r="626" spans="1:24" ht="25.5">
      <c r="A626" s="15">
        <v>371</v>
      </c>
      <c r="B626" s="25" t="s">
        <v>158</v>
      </c>
      <c r="C626" s="12">
        <v>4590137</v>
      </c>
      <c r="D626" s="12"/>
      <c r="E626" s="9" t="s">
        <v>228</v>
      </c>
      <c r="F626" s="15">
        <v>25</v>
      </c>
      <c r="G626" s="15">
        <v>-70</v>
      </c>
      <c r="H626" s="12">
        <f t="shared" si="277"/>
        <v>-3213095.9</v>
      </c>
      <c r="I626" s="8"/>
      <c r="J626" s="12">
        <v>2702223</v>
      </c>
      <c r="K626" s="12"/>
      <c r="L626" s="12">
        <f t="shared" si="278"/>
        <v>5101009.9</v>
      </c>
      <c r="M626" s="15">
        <v>16.53</v>
      </c>
      <c r="N626" s="12">
        <f t="shared" si="279"/>
        <v>308591.0405323654</v>
      </c>
      <c r="O626" s="17">
        <f t="shared" si="280"/>
        <v>6.722915689278238</v>
      </c>
      <c r="P626" s="15">
        <v>4.57</v>
      </c>
      <c r="Q626" s="12">
        <f t="shared" si="281"/>
        <v>209769.26090000002</v>
      </c>
      <c r="R626" s="8"/>
      <c r="S626" s="12">
        <f t="shared" si="282"/>
        <v>98821.77963236536</v>
      </c>
      <c r="T626" s="7"/>
      <c r="U626" s="10">
        <f t="shared" si="283"/>
        <v>114753425</v>
      </c>
      <c r="V626" s="10"/>
      <c r="W626" s="10"/>
      <c r="X626" s="10">
        <f t="shared" si="284"/>
        <v>75874964.61</v>
      </c>
    </row>
    <row r="627" spans="1:24" ht="25.5">
      <c r="A627" s="15">
        <v>372</v>
      </c>
      <c r="B627" s="25" t="s">
        <v>171</v>
      </c>
      <c r="C627" s="12">
        <v>44785</v>
      </c>
      <c r="D627" s="12"/>
      <c r="E627" s="9" t="s">
        <v>228</v>
      </c>
      <c r="F627" s="15">
        <v>30</v>
      </c>
      <c r="G627" s="15">
        <v>0</v>
      </c>
      <c r="H627" s="12">
        <f t="shared" si="277"/>
        <v>0</v>
      </c>
      <c r="I627" s="8"/>
      <c r="J627" s="12">
        <v>25956</v>
      </c>
      <c r="K627" s="12"/>
      <c r="L627" s="12">
        <f t="shared" si="278"/>
        <v>18829</v>
      </c>
      <c r="M627" s="15">
        <v>13</v>
      </c>
      <c r="N627" s="12">
        <f t="shared" si="279"/>
        <v>1448.3846153846155</v>
      </c>
      <c r="O627" s="17">
        <f t="shared" si="280"/>
        <v>3.2340842143231336</v>
      </c>
      <c r="P627" s="15">
        <v>2.6</v>
      </c>
      <c r="Q627" s="12">
        <f t="shared" si="281"/>
        <v>1164.41</v>
      </c>
      <c r="R627" s="8"/>
      <c r="S627" s="12">
        <f t="shared" si="282"/>
        <v>283.9746153846154</v>
      </c>
      <c r="T627" s="7"/>
      <c r="U627" s="10">
        <f t="shared" si="283"/>
        <v>1343550</v>
      </c>
      <c r="V627" s="10"/>
      <c r="W627" s="10"/>
      <c r="X627" s="10">
        <f t="shared" si="284"/>
        <v>582205</v>
      </c>
    </row>
    <row r="628" spans="1:24" ht="25.5">
      <c r="A628" s="15">
        <v>373</v>
      </c>
      <c r="B628" s="25" t="s">
        <v>159</v>
      </c>
      <c r="C628" s="12">
        <v>24495522</v>
      </c>
      <c r="D628" s="12"/>
      <c r="E628" s="9" t="s">
        <v>232</v>
      </c>
      <c r="F628" s="15">
        <v>25</v>
      </c>
      <c r="G628" s="15">
        <v>-20</v>
      </c>
      <c r="H628" s="12">
        <f t="shared" si="277"/>
        <v>-4899104.4</v>
      </c>
      <c r="I628" s="8"/>
      <c r="J628" s="12">
        <v>9698417</v>
      </c>
      <c r="K628" s="12"/>
      <c r="L628" s="12">
        <f t="shared" si="278"/>
        <v>19696209.4</v>
      </c>
      <c r="M628" s="15">
        <v>16.93</v>
      </c>
      <c r="N628" s="12">
        <f t="shared" si="279"/>
        <v>1163390.9864146486</v>
      </c>
      <c r="O628" s="17">
        <f t="shared" si="280"/>
        <v>4.749402712931158</v>
      </c>
      <c r="P628" s="15">
        <v>5.69</v>
      </c>
      <c r="Q628" s="12">
        <f t="shared" si="281"/>
        <v>1393795.2018000002</v>
      </c>
      <c r="R628" s="8"/>
      <c r="S628" s="12">
        <f t="shared" si="282"/>
        <v>-230404.21538535156</v>
      </c>
      <c r="T628" s="7"/>
      <c r="U628" s="10">
        <f t="shared" si="283"/>
        <v>612388050</v>
      </c>
      <c r="V628" s="10"/>
      <c r="W628" s="10"/>
      <c r="X628" s="10">
        <f t="shared" si="284"/>
        <v>414709187.46</v>
      </c>
    </row>
    <row r="629" spans="1:24" ht="25.5">
      <c r="A629" s="15"/>
      <c r="B629" s="9" t="s">
        <v>172</v>
      </c>
      <c r="C629" s="28">
        <f>SUM(C613:C628)</f>
        <v>1904102727</v>
      </c>
      <c r="D629" s="12"/>
      <c r="E629" s="9"/>
      <c r="F629" s="15">
        <f>U629/C629</f>
        <v>45.88379640506654</v>
      </c>
      <c r="G629" s="15">
        <f>(H629/C629)*100</f>
        <v>-9.995136344342832</v>
      </c>
      <c r="H629" s="28">
        <f>SUM(H613:H628)</f>
        <v>-190317663.7</v>
      </c>
      <c r="I629" s="8"/>
      <c r="J629" s="28">
        <f>SUM(J613:J628)</f>
        <v>630918579</v>
      </c>
      <c r="K629" s="12"/>
      <c r="L629" s="28">
        <f>SUM(L613:L628)</f>
        <v>1463501811.7</v>
      </c>
      <c r="M629" s="15">
        <f>X629/C629</f>
        <v>36.04202973432851</v>
      </c>
      <c r="N629" s="28">
        <f>SUM(N613:N628)</f>
        <v>42801786.20030363</v>
      </c>
      <c r="O629" s="17">
        <f t="shared" si="280"/>
        <v>2.2478716927074505</v>
      </c>
      <c r="P629" s="15">
        <f>(Q629/C629)*100</f>
        <v>2.552553116074604</v>
      </c>
      <c r="Q629" s="28">
        <f>SUM(Q613:Q628)</f>
        <v>48603233.49130001</v>
      </c>
      <c r="R629" s="8"/>
      <c r="S629" s="28">
        <f>SUM(S613:S628)</f>
        <v>-5801447.290996377</v>
      </c>
      <c r="T629" s="7"/>
      <c r="U629" s="28">
        <f>SUM(U613:U628)</f>
        <v>87367461860</v>
      </c>
      <c r="V629" s="12"/>
      <c r="W629" s="10"/>
      <c r="X629" s="28">
        <f>SUM(X613:X628)</f>
        <v>68627727103.74999</v>
      </c>
    </row>
    <row r="630" spans="1:24" ht="25.5">
      <c r="A630" s="15"/>
      <c r="B630" s="9"/>
      <c r="C630" s="28"/>
      <c r="D630" s="12"/>
      <c r="E630" s="9"/>
      <c r="F630" s="15"/>
      <c r="G630" s="15"/>
      <c r="H630" s="28"/>
      <c r="I630" s="8"/>
      <c r="J630" s="28"/>
      <c r="K630" s="12"/>
      <c r="L630" s="28"/>
      <c r="M630" s="15"/>
      <c r="N630" s="28"/>
      <c r="O630" s="17"/>
      <c r="P630" s="15"/>
      <c r="Q630" s="28"/>
      <c r="R630" s="8"/>
      <c r="S630" s="28"/>
      <c r="T630" s="7"/>
      <c r="U630" s="30"/>
      <c r="V630" s="16"/>
      <c r="W630" s="10"/>
      <c r="X630" s="30"/>
    </row>
    <row r="631" spans="1:24" ht="25.5" hidden="1">
      <c r="A631" s="15"/>
      <c r="B631" s="25" t="s">
        <v>173</v>
      </c>
      <c r="C631" s="12"/>
      <c r="D631" s="12"/>
      <c r="E631" s="9"/>
      <c r="F631" s="15"/>
      <c r="G631" s="15"/>
      <c r="H631" s="12"/>
      <c r="I631" s="8"/>
      <c r="J631" s="12"/>
      <c r="K631" s="12"/>
      <c r="L631" s="12"/>
      <c r="M631" s="15"/>
      <c r="N631" s="12"/>
      <c r="O631" s="17"/>
      <c r="P631" s="15"/>
      <c r="Q631" s="12"/>
      <c r="R631" s="8"/>
      <c r="S631" s="12"/>
      <c r="T631" s="7"/>
      <c r="U631" s="16"/>
      <c r="V631" s="16"/>
      <c r="W631" s="10"/>
      <c r="X631" s="16"/>
    </row>
    <row r="632" spans="1:24" ht="25.5" hidden="1">
      <c r="A632" s="15">
        <v>360.2</v>
      </c>
      <c r="B632" s="25" t="s">
        <v>141</v>
      </c>
      <c r="C632" s="12">
        <v>959335</v>
      </c>
      <c r="D632" s="12"/>
      <c r="E632" s="9" t="s">
        <v>224</v>
      </c>
      <c r="F632" s="15">
        <v>50</v>
      </c>
      <c r="G632" s="15">
        <v>0</v>
      </c>
      <c r="H632" s="12">
        <f aca="true" t="shared" si="285" ref="H632:H645">(G632/100)*C632</f>
        <v>0</v>
      </c>
      <c r="I632" s="8"/>
      <c r="J632" s="12">
        <v>340548</v>
      </c>
      <c r="K632" s="12"/>
      <c r="L632" s="12">
        <f aca="true" t="shared" si="286" ref="L632:L645">C632-H632-J632</f>
        <v>618787</v>
      </c>
      <c r="M632" s="15">
        <v>36.84</v>
      </c>
      <c r="N632" s="12">
        <f aca="true" t="shared" si="287" ref="N632:N645">L632/M632</f>
        <v>16796.60694896851</v>
      </c>
      <c r="O632" s="17">
        <f aca="true" t="shared" si="288" ref="O632:O646">(N632/C632)*100</f>
        <v>1.7508593920756055</v>
      </c>
      <c r="P632" s="15">
        <v>1.82</v>
      </c>
      <c r="Q632" s="12">
        <f aca="true" t="shared" si="289" ref="Q632:Q645">(P632/100)*C632</f>
        <v>17459.897</v>
      </c>
      <c r="R632" s="8"/>
      <c r="S632" s="12">
        <f aca="true" t="shared" si="290" ref="S632:S645">N632-Q632</f>
        <v>-663.2900510314903</v>
      </c>
      <c r="T632" s="7"/>
      <c r="U632" s="16"/>
      <c r="V632" s="16"/>
      <c r="W632" s="10"/>
      <c r="X632" s="16"/>
    </row>
    <row r="633" spans="1:24" ht="25.5" hidden="1">
      <c r="A633" s="15">
        <v>361</v>
      </c>
      <c r="B633" s="7" t="s">
        <v>14</v>
      </c>
      <c r="C633" s="12">
        <v>786125</v>
      </c>
      <c r="D633" s="12"/>
      <c r="E633" s="9" t="s">
        <v>222</v>
      </c>
      <c r="F633" s="15">
        <v>60</v>
      </c>
      <c r="G633" s="15">
        <v>0</v>
      </c>
      <c r="H633" s="12">
        <f t="shared" si="285"/>
        <v>0</v>
      </c>
      <c r="I633" s="8"/>
      <c r="J633" s="12">
        <v>160870</v>
      </c>
      <c r="K633" s="12"/>
      <c r="L633" s="12">
        <f t="shared" si="286"/>
        <v>625255</v>
      </c>
      <c r="M633" s="15">
        <v>50.9</v>
      </c>
      <c r="N633" s="12">
        <f t="shared" si="287"/>
        <v>12283.988212180748</v>
      </c>
      <c r="O633" s="17">
        <f t="shared" si="288"/>
        <v>1.5625998679829223</v>
      </c>
      <c r="P633" s="15">
        <v>1.87</v>
      </c>
      <c r="Q633" s="12">
        <f t="shared" si="289"/>
        <v>14700.5375</v>
      </c>
      <c r="R633" s="8"/>
      <c r="S633" s="12">
        <f t="shared" si="290"/>
        <v>-2416.5492878192526</v>
      </c>
      <c r="T633" s="7"/>
      <c r="U633" s="10">
        <f aca="true" t="shared" si="291" ref="U633:U645">C633*F633</f>
        <v>47167500</v>
      </c>
      <c r="V633" s="10"/>
      <c r="W633" s="10"/>
      <c r="X633" s="10">
        <f aca="true" t="shared" si="292" ref="X633:X645">C633*M633</f>
        <v>40013762.5</v>
      </c>
    </row>
    <row r="634" spans="1:24" ht="25.5" hidden="1">
      <c r="A634" s="15">
        <v>362</v>
      </c>
      <c r="B634" s="25" t="s">
        <v>142</v>
      </c>
      <c r="C634" s="12">
        <v>19228384</v>
      </c>
      <c r="D634" s="12"/>
      <c r="E634" s="9" t="s">
        <v>231</v>
      </c>
      <c r="F634" s="15">
        <v>45</v>
      </c>
      <c r="G634" s="15">
        <v>-10</v>
      </c>
      <c r="H634" s="12">
        <f t="shared" si="285"/>
        <v>-1922838.4000000001</v>
      </c>
      <c r="I634" s="8"/>
      <c r="J634" s="12">
        <v>4280005</v>
      </c>
      <c r="K634" s="12"/>
      <c r="L634" s="12">
        <f t="shared" si="286"/>
        <v>16871217.4</v>
      </c>
      <c r="M634" s="15">
        <v>38.25</v>
      </c>
      <c r="N634" s="12">
        <f t="shared" si="287"/>
        <v>441077.57908496726</v>
      </c>
      <c r="O634" s="17">
        <f t="shared" si="288"/>
        <v>2.2938879267491603</v>
      </c>
      <c r="P634" s="15">
        <v>1.84</v>
      </c>
      <c r="Q634" s="12">
        <f t="shared" si="289"/>
        <v>353802.2656</v>
      </c>
      <c r="R634" s="8"/>
      <c r="S634" s="12">
        <f t="shared" si="290"/>
        <v>87275.31348496728</v>
      </c>
      <c r="T634" s="7"/>
      <c r="U634" s="10">
        <f t="shared" si="291"/>
        <v>865277280</v>
      </c>
      <c r="V634" s="10"/>
      <c r="W634" s="10"/>
      <c r="X634" s="10">
        <f t="shared" si="292"/>
        <v>735485688</v>
      </c>
    </row>
    <row r="635" spans="1:24" ht="25.5" hidden="1">
      <c r="A635" s="15">
        <v>362.7</v>
      </c>
      <c r="B635" s="25" t="s">
        <v>143</v>
      </c>
      <c r="C635" s="12">
        <v>349588</v>
      </c>
      <c r="D635" s="12"/>
      <c r="E635" s="9" t="s">
        <v>229</v>
      </c>
      <c r="F635" s="15">
        <v>25</v>
      </c>
      <c r="G635" s="15">
        <v>0</v>
      </c>
      <c r="H635" s="12">
        <f t="shared" si="285"/>
        <v>0</v>
      </c>
      <c r="I635" s="8"/>
      <c r="J635" s="12">
        <v>182486</v>
      </c>
      <c r="K635" s="12"/>
      <c r="L635" s="12">
        <f t="shared" si="286"/>
        <v>167102</v>
      </c>
      <c r="M635" s="15">
        <v>15.33</v>
      </c>
      <c r="N635" s="12">
        <f t="shared" si="287"/>
        <v>10900.326157860405</v>
      </c>
      <c r="O635" s="17">
        <f t="shared" si="288"/>
        <v>3.1180492916977713</v>
      </c>
      <c r="P635" s="15">
        <v>4.31</v>
      </c>
      <c r="Q635" s="12">
        <f t="shared" si="289"/>
        <v>15067.2428</v>
      </c>
      <c r="R635" s="8"/>
      <c r="S635" s="12">
        <f t="shared" si="290"/>
        <v>-4166.916642139595</v>
      </c>
      <c r="T635" s="7"/>
      <c r="U635" s="10">
        <f t="shared" si="291"/>
        <v>8739700</v>
      </c>
      <c r="V635" s="10"/>
      <c r="W635" s="10"/>
      <c r="X635" s="10">
        <f t="shared" si="292"/>
        <v>5359184.04</v>
      </c>
    </row>
    <row r="636" spans="1:24" ht="25.5" hidden="1">
      <c r="A636" s="15">
        <v>364</v>
      </c>
      <c r="B636" s="25" t="s">
        <v>153</v>
      </c>
      <c r="C636" s="12">
        <v>52811012</v>
      </c>
      <c r="D636" s="12"/>
      <c r="E636" s="9" t="s">
        <v>233</v>
      </c>
      <c r="F636" s="15">
        <v>40</v>
      </c>
      <c r="G636" s="15">
        <v>-90</v>
      </c>
      <c r="H636" s="12">
        <f t="shared" si="285"/>
        <v>-47529910.800000004</v>
      </c>
      <c r="I636" s="8"/>
      <c r="J636" s="12">
        <v>40996953</v>
      </c>
      <c r="K636" s="12"/>
      <c r="L636" s="12">
        <f t="shared" si="286"/>
        <v>59343969.80000001</v>
      </c>
      <c r="M636" s="15">
        <v>27.88</v>
      </c>
      <c r="N636" s="12">
        <f t="shared" si="287"/>
        <v>2128549.8493543766</v>
      </c>
      <c r="O636" s="17">
        <f t="shared" si="288"/>
        <v>4.030503807339228</v>
      </c>
      <c r="P636" s="15">
        <v>3.83</v>
      </c>
      <c r="Q636" s="12">
        <f t="shared" si="289"/>
        <v>2022661.7596</v>
      </c>
      <c r="R636" s="8"/>
      <c r="S636" s="12">
        <f t="shared" si="290"/>
        <v>105888.08975437656</v>
      </c>
      <c r="T636" s="7"/>
      <c r="U636" s="10">
        <f t="shared" si="291"/>
        <v>2112440480</v>
      </c>
      <c r="V636" s="10"/>
      <c r="W636" s="10"/>
      <c r="X636" s="10">
        <f t="shared" si="292"/>
        <v>1472371014.56</v>
      </c>
    </row>
    <row r="637" spans="1:24" ht="25.5" hidden="1">
      <c r="A637" s="15">
        <v>365</v>
      </c>
      <c r="B637" s="25" t="s">
        <v>146</v>
      </c>
      <c r="C637" s="12">
        <v>32156819</v>
      </c>
      <c r="D637" s="12"/>
      <c r="E637" s="9" t="s">
        <v>232</v>
      </c>
      <c r="F637" s="15">
        <v>42</v>
      </c>
      <c r="G637" s="15">
        <v>-35</v>
      </c>
      <c r="H637" s="12">
        <f t="shared" si="285"/>
        <v>-11254886.649999999</v>
      </c>
      <c r="I637" s="8"/>
      <c r="J637" s="12">
        <v>12581610</v>
      </c>
      <c r="K637" s="12"/>
      <c r="L637" s="12">
        <f t="shared" si="286"/>
        <v>30830095.65</v>
      </c>
      <c r="M637" s="15">
        <v>32.98</v>
      </c>
      <c r="N637" s="12">
        <f t="shared" si="287"/>
        <v>934811.8753790177</v>
      </c>
      <c r="O637" s="17">
        <f t="shared" si="288"/>
        <v>2.9070408841714652</v>
      </c>
      <c r="P637" s="15">
        <v>2.72</v>
      </c>
      <c r="Q637" s="12">
        <f t="shared" si="289"/>
        <v>874665.4768000001</v>
      </c>
      <c r="R637" s="8"/>
      <c r="S637" s="12">
        <f t="shared" si="290"/>
        <v>60146.39857901761</v>
      </c>
      <c r="T637" s="7"/>
      <c r="U637" s="10">
        <f t="shared" si="291"/>
        <v>1350586398</v>
      </c>
      <c r="V637" s="10"/>
      <c r="W637" s="10"/>
      <c r="X637" s="10">
        <f t="shared" si="292"/>
        <v>1060531890.6199999</v>
      </c>
    </row>
    <row r="638" spans="1:24" ht="25.5" hidden="1">
      <c r="A638" s="15">
        <v>366</v>
      </c>
      <c r="B638" s="25" t="s">
        <v>148</v>
      </c>
      <c r="C638" s="12">
        <v>6316271</v>
      </c>
      <c r="D638" s="12"/>
      <c r="E638" s="9" t="s">
        <v>222</v>
      </c>
      <c r="F638" s="15">
        <v>60</v>
      </c>
      <c r="G638" s="15">
        <v>-45</v>
      </c>
      <c r="H638" s="12">
        <f t="shared" si="285"/>
        <v>-2842321.95</v>
      </c>
      <c r="I638" s="8"/>
      <c r="J638" s="12">
        <v>2372843</v>
      </c>
      <c r="K638" s="12"/>
      <c r="L638" s="12">
        <f t="shared" si="286"/>
        <v>6785749.949999999</v>
      </c>
      <c r="M638" s="15">
        <v>48.48</v>
      </c>
      <c r="N638" s="12">
        <f t="shared" si="287"/>
        <v>139970.08972772278</v>
      </c>
      <c r="O638" s="17">
        <f t="shared" si="288"/>
        <v>2.216024133982262</v>
      </c>
      <c r="P638" s="15">
        <v>2.38</v>
      </c>
      <c r="Q638" s="12">
        <f t="shared" si="289"/>
        <v>150327.2498</v>
      </c>
      <c r="R638" s="8"/>
      <c r="S638" s="12">
        <f t="shared" si="290"/>
        <v>-10357.160072277213</v>
      </c>
      <c r="T638" s="7"/>
      <c r="U638" s="10">
        <f t="shared" si="291"/>
        <v>378976260</v>
      </c>
      <c r="V638" s="10"/>
      <c r="W638" s="10"/>
      <c r="X638" s="10">
        <f t="shared" si="292"/>
        <v>306212818.08</v>
      </c>
    </row>
    <row r="639" spans="1:24" ht="25.5" hidden="1">
      <c r="A639" s="15">
        <v>367</v>
      </c>
      <c r="B639" s="25" t="s">
        <v>149</v>
      </c>
      <c r="C639" s="12">
        <v>20797084</v>
      </c>
      <c r="D639" s="12"/>
      <c r="E639" s="9" t="s">
        <v>222</v>
      </c>
      <c r="F639" s="15">
        <v>50</v>
      </c>
      <c r="G639" s="15">
        <v>-15</v>
      </c>
      <c r="H639" s="12">
        <f t="shared" si="285"/>
        <v>-3119562.6</v>
      </c>
      <c r="I639" s="8"/>
      <c r="J639" s="12">
        <v>7180011</v>
      </c>
      <c r="K639" s="12"/>
      <c r="L639" s="12">
        <f t="shared" si="286"/>
        <v>16736635.600000001</v>
      </c>
      <c r="M639" s="15">
        <v>38.87</v>
      </c>
      <c r="N639" s="12">
        <f t="shared" si="287"/>
        <v>430579.7684589659</v>
      </c>
      <c r="O639" s="17">
        <f t="shared" si="288"/>
        <v>2.0703852927601094</v>
      </c>
      <c r="P639" s="15">
        <v>2.16</v>
      </c>
      <c r="Q639" s="12">
        <f t="shared" si="289"/>
        <v>449217.01440000004</v>
      </c>
      <c r="R639" s="8"/>
      <c r="S639" s="12">
        <f t="shared" si="290"/>
        <v>-18637.24594103417</v>
      </c>
      <c r="T639" s="7"/>
      <c r="U639" s="10">
        <f t="shared" si="291"/>
        <v>1039854200</v>
      </c>
      <c r="V639" s="10"/>
      <c r="W639" s="10"/>
      <c r="X639" s="10">
        <f t="shared" si="292"/>
        <v>808382655.0799999</v>
      </c>
    </row>
    <row r="640" spans="1:24" ht="25.5" hidden="1">
      <c r="A640" s="15">
        <v>368</v>
      </c>
      <c r="B640" s="25" t="s">
        <v>154</v>
      </c>
      <c r="C640" s="12">
        <v>58088551</v>
      </c>
      <c r="D640" s="12"/>
      <c r="E640" s="9" t="s">
        <v>232</v>
      </c>
      <c r="F640" s="15">
        <v>45</v>
      </c>
      <c r="G640" s="15">
        <v>-10</v>
      </c>
      <c r="H640" s="12">
        <f t="shared" si="285"/>
        <v>-5808855.100000001</v>
      </c>
      <c r="I640" s="8"/>
      <c r="J640" s="12">
        <v>16748608</v>
      </c>
      <c r="K640" s="12"/>
      <c r="L640" s="12">
        <f t="shared" si="286"/>
        <v>47148798.1</v>
      </c>
      <c r="M640" s="15">
        <v>36.26</v>
      </c>
      <c r="N640" s="12">
        <f t="shared" si="287"/>
        <v>1300297.7964699394</v>
      </c>
      <c r="O640" s="17">
        <f t="shared" si="288"/>
        <v>2.238475179850741</v>
      </c>
      <c r="P640" s="15">
        <v>2.31</v>
      </c>
      <c r="Q640" s="12">
        <f t="shared" si="289"/>
        <v>1341845.5281</v>
      </c>
      <c r="R640" s="8"/>
      <c r="S640" s="12">
        <f t="shared" si="290"/>
        <v>-41547.73163006059</v>
      </c>
      <c r="T640" s="7"/>
      <c r="U640" s="10">
        <f t="shared" si="291"/>
        <v>2613984795</v>
      </c>
      <c r="V640" s="10"/>
      <c r="W640" s="10"/>
      <c r="X640" s="10">
        <f t="shared" si="292"/>
        <v>2106290859.26</v>
      </c>
    </row>
    <row r="641" spans="1:24" ht="25.5" hidden="1">
      <c r="A641" s="15">
        <v>369</v>
      </c>
      <c r="B641" s="25" t="s">
        <v>170</v>
      </c>
      <c r="C641" s="12">
        <v>22842503</v>
      </c>
      <c r="D641" s="12"/>
      <c r="E641" s="9" t="s">
        <v>230</v>
      </c>
      <c r="F641" s="15">
        <v>55</v>
      </c>
      <c r="G641" s="15">
        <v>-15</v>
      </c>
      <c r="H641" s="12">
        <f t="shared" si="285"/>
        <v>-3426375.4499999997</v>
      </c>
      <c r="I641" s="8"/>
      <c r="J641" s="12">
        <v>6262197</v>
      </c>
      <c r="K641" s="12"/>
      <c r="L641" s="12">
        <f t="shared" si="286"/>
        <v>20006681.45</v>
      </c>
      <c r="M641" s="15">
        <v>45.28</v>
      </c>
      <c r="N641" s="12">
        <f t="shared" si="287"/>
        <v>441843.6715989399</v>
      </c>
      <c r="O641" s="17">
        <f t="shared" si="288"/>
        <v>1.9343049734914772</v>
      </c>
      <c r="P641" s="15">
        <v>2.25</v>
      </c>
      <c r="Q641" s="12">
        <f t="shared" si="289"/>
        <v>513956.3175</v>
      </c>
      <c r="R641" s="8"/>
      <c r="S641" s="12">
        <f t="shared" si="290"/>
        <v>-72112.64590106008</v>
      </c>
      <c r="T641" s="7"/>
      <c r="U641" s="10">
        <f t="shared" si="291"/>
        <v>1256337665</v>
      </c>
      <c r="V641" s="10"/>
      <c r="W641" s="10"/>
      <c r="X641" s="10">
        <f t="shared" si="292"/>
        <v>1034308535.84</v>
      </c>
    </row>
    <row r="642" spans="1:24" ht="25.5" hidden="1">
      <c r="A642" s="15">
        <v>370</v>
      </c>
      <c r="B642" s="25" t="s">
        <v>157</v>
      </c>
      <c r="C642" s="12">
        <v>13729088</v>
      </c>
      <c r="D642" s="12"/>
      <c r="E642" s="9" t="s">
        <v>223</v>
      </c>
      <c r="F642" s="15">
        <v>26</v>
      </c>
      <c r="G642" s="15">
        <v>-3</v>
      </c>
      <c r="H642" s="12">
        <f t="shared" si="285"/>
        <v>-411872.63999999996</v>
      </c>
      <c r="I642" s="8"/>
      <c r="J642" s="12">
        <v>7034534</v>
      </c>
      <c r="K642" s="12"/>
      <c r="L642" s="12">
        <f t="shared" si="286"/>
        <v>7106426.640000001</v>
      </c>
      <c r="M642" s="15">
        <v>15.23</v>
      </c>
      <c r="N642" s="12">
        <f t="shared" si="287"/>
        <v>466607.1332895601</v>
      </c>
      <c r="O642" s="17">
        <f t="shared" si="288"/>
        <v>3.398675376613218</v>
      </c>
      <c r="P642" s="15">
        <v>3.32</v>
      </c>
      <c r="Q642" s="12">
        <f t="shared" si="289"/>
        <v>455805.7216</v>
      </c>
      <c r="R642" s="8"/>
      <c r="S642" s="12">
        <f t="shared" si="290"/>
        <v>10801.411689560104</v>
      </c>
      <c r="T642" s="7"/>
      <c r="U642" s="10">
        <f t="shared" si="291"/>
        <v>356956288</v>
      </c>
      <c r="V642" s="10"/>
      <c r="W642" s="10"/>
      <c r="X642" s="10">
        <f t="shared" si="292"/>
        <v>209094010.24</v>
      </c>
    </row>
    <row r="643" spans="1:24" ht="25.5" hidden="1">
      <c r="A643" s="15">
        <v>371</v>
      </c>
      <c r="B643" s="25" t="s">
        <v>158</v>
      </c>
      <c r="C643" s="12">
        <v>159013</v>
      </c>
      <c r="D643" s="12"/>
      <c r="E643" s="9" t="s">
        <v>228</v>
      </c>
      <c r="F643" s="15">
        <v>25</v>
      </c>
      <c r="G643" s="15">
        <v>-45</v>
      </c>
      <c r="H643" s="12">
        <f t="shared" si="285"/>
        <v>-71555.85</v>
      </c>
      <c r="I643" s="8"/>
      <c r="J643" s="12">
        <v>105320</v>
      </c>
      <c r="K643" s="12"/>
      <c r="L643" s="12">
        <f t="shared" si="286"/>
        <v>125248.85</v>
      </c>
      <c r="M643" s="15">
        <v>16.41</v>
      </c>
      <c r="N643" s="12">
        <f t="shared" si="287"/>
        <v>7632.471054235223</v>
      </c>
      <c r="O643" s="17">
        <f t="shared" si="288"/>
        <v>4.7999038155592455</v>
      </c>
      <c r="P643" s="15">
        <v>4.57</v>
      </c>
      <c r="Q643" s="12">
        <f t="shared" si="289"/>
        <v>7266.8941</v>
      </c>
      <c r="R643" s="8"/>
      <c r="S643" s="12">
        <f t="shared" si="290"/>
        <v>365.57695423522273</v>
      </c>
      <c r="T643" s="7"/>
      <c r="U643" s="10">
        <f t="shared" si="291"/>
        <v>3975325</v>
      </c>
      <c r="V643" s="10"/>
      <c r="W643" s="10"/>
      <c r="X643" s="10">
        <f t="shared" si="292"/>
        <v>2609403.33</v>
      </c>
    </row>
    <row r="644" spans="1:24" ht="25.5" hidden="1">
      <c r="A644" s="15">
        <v>372</v>
      </c>
      <c r="B644" s="25" t="s">
        <v>171</v>
      </c>
      <c r="C644" s="12">
        <v>4873</v>
      </c>
      <c r="D644" s="12"/>
      <c r="E644" s="9" t="s">
        <v>228</v>
      </c>
      <c r="F644" s="15">
        <v>30</v>
      </c>
      <c r="G644" s="15">
        <v>0</v>
      </c>
      <c r="H644" s="12">
        <f t="shared" si="285"/>
        <v>0</v>
      </c>
      <c r="I644" s="8"/>
      <c r="J644" s="12">
        <v>3725</v>
      </c>
      <c r="K644" s="12"/>
      <c r="L644" s="12">
        <f t="shared" si="286"/>
        <v>1148</v>
      </c>
      <c r="M644" s="15">
        <v>13</v>
      </c>
      <c r="N644" s="12">
        <f t="shared" si="287"/>
        <v>88.3076923076923</v>
      </c>
      <c r="O644" s="17">
        <f t="shared" si="288"/>
        <v>1.8121833020252882</v>
      </c>
      <c r="P644" s="15">
        <v>2.6</v>
      </c>
      <c r="Q644" s="12">
        <f t="shared" si="289"/>
        <v>126.69800000000001</v>
      </c>
      <c r="R644" s="8"/>
      <c r="S644" s="12">
        <f t="shared" si="290"/>
        <v>-38.3903076923077</v>
      </c>
      <c r="T644" s="7"/>
      <c r="U644" s="10">
        <f t="shared" si="291"/>
        <v>146190</v>
      </c>
      <c r="V644" s="10"/>
      <c r="W644" s="10"/>
      <c r="X644" s="10">
        <f t="shared" si="292"/>
        <v>63349</v>
      </c>
    </row>
    <row r="645" spans="1:24" ht="25.5" hidden="1">
      <c r="A645" s="15">
        <v>373</v>
      </c>
      <c r="B645" s="25" t="s">
        <v>159</v>
      </c>
      <c r="C645" s="12">
        <v>553612</v>
      </c>
      <c r="D645" s="12"/>
      <c r="E645" s="9" t="s">
        <v>232</v>
      </c>
      <c r="F645" s="15">
        <v>25</v>
      </c>
      <c r="G645" s="15">
        <v>-50</v>
      </c>
      <c r="H645" s="12">
        <f t="shared" si="285"/>
        <v>-276806</v>
      </c>
      <c r="I645" s="8"/>
      <c r="J645" s="12">
        <v>361403</v>
      </c>
      <c r="K645" s="12"/>
      <c r="L645" s="12">
        <f t="shared" si="286"/>
        <v>469015</v>
      </c>
      <c r="M645" s="15">
        <v>16.93</v>
      </c>
      <c r="N645" s="12">
        <f t="shared" si="287"/>
        <v>27703.189604252806</v>
      </c>
      <c r="O645" s="17">
        <f t="shared" si="288"/>
        <v>5.004080403649633</v>
      </c>
      <c r="P645" s="15">
        <v>5.69</v>
      </c>
      <c r="Q645" s="12">
        <f t="shared" si="289"/>
        <v>31500.522800000002</v>
      </c>
      <c r="R645" s="8"/>
      <c r="S645" s="12">
        <f t="shared" si="290"/>
        <v>-3797.3331957471964</v>
      </c>
      <c r="T645" s="7"/>
      <c r="U645" s="10">
        <f t="shared" si="291"/>
        <v>13840300</v>
      </c>
      <c r="V645" s="10"/>
      <c r="W645" s="10"/>
      <c r="X645" s="10">
        <f t="shared" si="292"/>
        <v>9372651.16</v>
      </c>
    </row>
    <row r="646" spans="1:24" ht="25.5" hidden="1">
      <c r="A646" s="15"/>
      <c r="B646" s="9" t="s">
        <v>174</v>
      </c>
      <c r="C646" s="28">
        <f>SUM(C632:C645)</f>
        <v>228782258</v>
      </c>
      <c r="D646" s="12"/>
      <c r="E646" s="9"/>
      <c r="F646" s="15">
        <f>U646/C646</f>
        <v>43.92072387448855</v>
      </c>
      <c r="G646" s="15">
        <f>(H646/C646)*100</f>
        <v>-33.51002219761289</v>
      </c>
      <c r="H646" s="28">
        <f>SUM(H632:H645)</f>
        <v>-76664985.44</v>
      </c>
      <c r="I646" s="8"/>
      <c r="J646" s="28">
        <f>SUM(J632:J645)</f>
        <v>98611113</v>
      </c>
      <c r="K646" s="12"/>
      <c r="L646" s="28">
        <f>SUM(L632:L645)</f>
        <v>206836130.44000003</v>
      </c>
      <c r="M646" s="15">
        <f>X646/C646</f>
        <v>34.05026198189721</v>
      </c>
      <c r="N646" s="28">
        <f>SUM(N632:N645)</f>
        <v>6359142.653033295</v>
      </c>
      <c r="O646" s="17">
        <f t="shared" si="288"/>
        <v>2.7795611026066958</v>
      </c>
      <c r="P646" s="15">
        <f>(Q646/C646)*100</f>
        <v>2.7311572060802023</v>
      </c>
      <c r="Q646" s="28">
        <f>SUM(Q632:Q645)</f>
        <v>6248403.1256</v>
      </c>
      <c r="R646" s="8"/>
      <c r="S646" s="28">
        <f>SUM(S632:S645)</f>
        <v>110739.52743329489</v>
      </c>
      <c r="T646" s="7"/>
      <c r="U646" s="28">
        <f>SUM(U632:U645)</f>
        <v>10048282381</v>
      </c>
      <c r="V646" s="12"/>
      <c r="W646" s="10"/>
      <c r="X646" s="28">
        <f>SUM(X632:X645)</f>
        <v>7790095821.709999</v>
      </c>
    </row>
    <row r="647" spans="1:24" ht="25.5" hidden="1">
      <c r="A647" s="15"/>
      <c r="B647" s="9"/>
      <c r="C647" s="28"/>
      <c r="D647" s="12"/>
      <c r="E647" s="9"/>
      <c r="F647" s="15"/>
      <c r="G647" s="15"/>
      <c r="H647" s="28"/>
      <c r="I647" s="8"/>
      <c r="J647" s="28"/>
      <c r="K647" s="12"/>
      <c r="L647" s="28"/>
      <c r="M647" s="15"/>
      <c r="N647" s="28"/>
      <c r="O647" s="17"/>
      <c r="P647" s="15"/>
      <c r="Q647" s="28"/>
      <c r="R647" s="8"/>
      <c r="S647" s="28"/>
      <c r="T647" s="7"/>
      <c r="U647" s="30"/>
      <c r="V647" s="16"/>
      <c r="W647" s="10"/>
      <c r="X647" s="30"/>
    </row>
    <row r="648" spans="1:24" ht="25.5">
      <c r="A648" s="15"/>
      <c r="B648" s="9" t="s">
        <v>175</v>
      </c>
      <c r="C648" s="28">
        <f>SUM(C559,C576,C593,C610,C629,C646)</f>
        <v>4602926757</v>
      </c>
      <c r="D648" s="12"/>
      <c r="E648" s="9"/>
      <c r="F648" s="15">
        <f>U648/C648</f>
        <v>46.782986446725246</v>
      </c>
      <c r="G648" s="15">
        <f>(H648/C648)*100</f>
        <v>-36.57800186152299</v>
      </c>
      <c r="H648" s="28">
        <f>SUM(H559,H576,H593,H610,H629,H646)</f>
        <v>-1683658634.86</v>
      </c>
      <c r="I648" s="8"/>
      <c r="J648" s="28">
        <f>SUM(J559,J576,J593,J610,J629,J646)</f>
        <v>1759617958</v>
      </c>
      <c r="K648" s="12"/>
      <c r="L648" s="28">
        <f>SUM(L559,L576,L593,L610,L629,L646)</f>
        <v>4526967433.86</v>
      </c>
      <c r="M648" s="15">
        <f>X648/C648</f>
        <v>35.36301731664942</v>
      </c>
      <c r="N648" s="28">
        <f>SUM(N559,N576,N593,N610,N629,N646)</f>
        <v>132592289.80149828</v>
      </c>
      <c r="O648" s="17">
        <f>(N648/C648)*100</f>
        <v>2.880608291232436</v>
      </c>
      <c r="P648" s="15">
        <f>(Q648/C648)*100</f>
        <v>2.743334141136758</v>
      </c>
      <c r="Q648" s="28">
        <f>SUM(Q559,Q576,Q593,Q610,Q629,Q646)</f>
        <v>126273661.2163</v>
      </c>
      <c r="R648" s="8"/>
      <c r="S648" s="28">
        <f>SUM(S559,S576,S593,S610,S629,S646)</f>
        <v>6318628.585198271</v>
      </c>
      <c r="T648" s="7"/>
      <c r="U648" s="28">
        <f>SUM(U559,U576,U593,U610,U629,U646)</f>
        <v>215338660088</v>
      </c>
      <c r="V648" s="12"/>
      <c r="W648" s="10"/>
      <c r="X648" s="28">
        <f>SUM(X559,X576,X593,X610,X629,X646)</f>
        <v>162773378615.05997</v>
      </c>
    </row>
    <row r="649" spans="1:24" ht="25.5">
      <c r="A649" s="15"/>
      <c r="B649" s="9"/>
      <c r="C649" s="28"/>
      <c r="D649" s="12"/>
      <c r="E649" s="9"/>
      <c r="F649" s="15"/>
      <c r="G649" s="15"/>
      <c r="H649" s="28"/>
      <c r="I649" s="8"/>
      <c r="J649" s="28"/>
      <c r="K649" s="12"/>
      <c r="L649" s="28"/>
      <c r="M649" s="15"/>
      <c r="N649" s="28"/>
      <c r="O649" s="17"/>
      <c r="P649" s="15"/>
      <c r="Q649" s="28"/>
      <c r="R649" s="8"/>
      <c r="S649" s="28"/>
      <c r="T649" s="7"/>
      <c r="U649" s="30"/>
      <c r="V649" s="16"/>
      <c r="W649" s="10"/>
      <c r="X649" s="30"/>
    </row>
    <row r="650" spans="1:24" ht="25.5">
      <c r="A650" s="15"/>
      <c r="B650" s="38"/>
      <c r="C650" s="32"/>
      <c r="D650" s="32"/>
      <c r="E650" s="38"/>
      <c r="F650" s="33"/>
      <c r="G650" s="33"/>
      <c r="H650" s="32"/>
      <c r="I650" s="34"/>
      <c r="J650" s="32"/>
      <c r="K650" s="32"/>
      <c r="L650" s="32"/>
      <c r="M650" s="33"/>
      <c r="N650" s="32"/>
      <c r="O650" s="39" t="s">
        <v>277</v>
      </c>
      <c r="P650" s="15"/>
      <c r="Q650" s="28"/>
      <c r="R650" s="8"/>
      <c r="S650" s="28"/>
      <c r="T650" s="7"/>
      <c r="U650" s="30"/>
      <c r="V650" s="16"/>
      <c r="W650" s="10"/>
      <c r="X650" s="30"/>
    </row>
    <row r="651" spans="1:24" ht="25.5">
      <c r="A651" s="15"/>
      <c r="B651" s="9"/>
      <c r="C651" s="32"/>
      <c r="D651" s="12"/>
      <c r="E651" s="9"/>
      <c r="F651" s="15"/>
      <c r="G651" s="15"/>
      <c r="H651" s="32"/>
      <c r="I651" s="8"/>
      <c r="J651" s="32"/>
      <c r="K651" s="12"/>
      <c r="L651" s="32"/>
      <c r="M651" s="15"/>
      <c r="N651" s="32"/>
      <c r="O651" s="3" t="s">
        <v>290</v>
      </c>
      <c r="P651" s="15"/>
      <c r="Q651" s="28"/>
      <c r="R651" s="8"/>
      <c r="S651" s="28"/>
      <c r="T651" s="7"/>
      <c r="U651" s="30"/>
      <c r="V651" s="16"/>
      <c r="W651" s="10"/>
      <c r="X651" s="30"/>
    </row>
    <row r="652" spans="1:24" ht="25.5">
      <c r="A652" s="15"/>
      <c r="B652" s="9"/>
      <c r="C652" s="32"/>
      <c r="D652" s="12"/>
      <c r="E652" s="9"/>
      <c r="F652" s="15"/>
      <c r="G652" s="15"/>
      <c r="H652" s="32"/>
      <c r="I652" s="8"/>
      <c r="J652" s="32"/>
      <c r="K652" s="12"/>
      <c r="L652" s="32"/>
      <c r="M652" s="15"/>
      <c r="N652" s="32"/>
      <c r="O652" s="3"/>
      <c r="P652" s="15"/>
      <c r="Q652" s="28"/>
      <c r="R652" s="8"/>
      <c r="S652" s="28"/>
      <c r="T652" s="7"/>
      <c r="U652" s="30"/>
      <c r="V652" s="16"/>
      <c r="W652" s="10"/>
      <c r="X652" s="30"/>
    </row>
    <row r="653" spans="1:24" ht="25.5">
      <c r="A653" s="15"/>
      <c r="B653" s="9"/>
      <c r="C653" s="32"/>
      <c r="D653" s="12"/>
      <c r="E653" s="9"/>
      <c r="F653" s="15"/>
      <c r="G653" s="15"/>
      <c r="H653" s="32"/>
      <c r="I653" s="8"/>
      <c r="J653" s="32"/>
      <c r="K653" s="12"/>
      <c r="L653" s="32"/>
      <c r="M653" s="15"/>
      <c r="N653" s="32"/>
      <c r="O653" s="3"/>
      <c r="P653" s="15"/>
      <c r="Q653" s="28"/>
      <c r="R653" s="8"/>
      <c r="S653" s="28"/>
      <c r="T653" s="7"/>
      <c r="U653" s="30"/>
      <c r="V653" s="16"/>
      <c r="W653" s="10"/>
      <c r="X653" s="30"/>
    </row>
    <row r="654" spans="1:24" ht="25.5">
      <c r="A654" s="15"/>
      <c r="B654" s="9"/>
      <c r="C654" s="32"/>
      <c r="D654" s="12"/>
      <c r="E654" s="9"/>
      <c r="F654" s="15"/>
      <c r="G654" s="15"/>
      <c r="H654" s="32"/>
      <c r="I654" s="8"/>
      <c r="J654" s="32"/>
      <c r="K654" s="12"/>
      <c r="L654" s="32"/>
      <c r="M654" s="15"/>
      <c r="N654" s="32"/>
      <c r="O654" s="17"/>
      <c r="P654" s="15"/>
      <c r="Q654" s="28"/>
      <c r="R654" s="8"/>
      <c r="S654" s="28"/>
      <c r="T654" s="7"/>
      <c r="U654" s="30"/>
      <c r="V654" s="16"/>
      <c r="W654" s="10"/>
      <c r="X654" s="30"/>
    </row>
    <row r="655" spans="1:24" ht="25.5">
      <c r="A655" s="15" t="s">
        <v>0</v>
      </c>
      <c r="B655" s="9" t="s">
        <v>10</v>
      </c>
      <c r="C655" s="9" t="s">
        <v>210</v>
      </c>
      <c r="D655" s="9"/>
      <c r="E655" s="9" t="s">
        <v>214</v>
      </c>
      <c r="F655" s="15" t="s">
        <v>242</v>
      </c>
      <c r="G655" s="15" t="s">
        <v>246</v>
      </c>
      <c r="H655" s="16" t="s">
        <v>249</v>
      </c>
      <c r="I655" s="9"/>
      <c r="J655" s="16" t="s">
        <v>252</v>
      </c>
      <c r="K655" s="16"/>
      <c r="L655" s="16" t="s">
        <v>254</v>
      </c>
      <c r="M655" s="15" t="s">
        <v>257</v>
      </c>
      <c r="N655" s="16" t="s">
        <v>259</v>
      </c>
      <c r="O655" s="17" t="s">
        <v>263</v>
      </c>
      <c r="P655" s="15" t="s">
        <v>266</v>
      </c>
      <c r="Q655" s="16" t="s">
        <v>268</v>
      </c>
      <c r="R655" s="9"/>
      <c r="S655" s="16" t="s">
        <v>269</v>
      </c>
      <c r="T655" s="9"/>
      <c r="U655" s="16"/>
      <c r="V655" s="16"/>
      <c r="W655" s="16"/>
      <c r="X655" s="16"/>
    </row>
    <row r="656" spans="1:24" ht="25.5">
      <c r="A656" s="15" t="s">
        <v>1</v>
      </c>
      <c r="B656" s="9"/>
      <c r="C656" s="9" t="s">
        <v>211</v>
      </c>
      <c r="D656" s="9"/>
      <c r="E656" s="9" t="s">
        <v>215</v>
      </c>
      <c r="F656" s="15" t="s">
        <v>243</v>
      </c>
      <c r="G656" s="15"/>
      <c r="H656" s="16" t="s">
        <v>250</v>
      </c>
      <c r="I656" s="8"/>
      <c r="J656" s="16" t="s">
        <v>211</v>
      </c>
      <c r="K656" s="16"/>
      <c r="L656" s="16" t="s">
        <v>255</v>
      </c>
      <c r="M656" s="15" t="s">
        <v>258</v>
      </c>
      <c r="N656" s="16" t="s">
        <v>260</v>
      </c>
      <c r="O656" s="17" t="s">
        <v>264</v>
      </c>
      <c r="P656" s="15" t="s">
        <v>267</v>
      </c>
      <c r="Q656" s="16" t="s">
        <v>260</v>
      </c>
      <c r="R656" s="9"/>
      <c r="S656" s="16" t="s">
        <v>270</v>
      </c>
      <c r="T656" s="7"/>
      <c r="U656" s="16" t="s">
        <v>272</v>
      </c>
      <c r="V656" s="16"/>
      <c r="W656" s="10"/>
      <c r="X656" s="16" t="s">
        <v>274</v>
      </c>
    </row>
    <row r="657" spans="1:25" ht="25.5">
      <c r="A657" s="18" t="s">
        <v>2</v>
      </c>
      <c r="B657" s="19" t="s">
        <v>11</v>
      </c>
      <c r="C657" s="19" t="s">
        <v>212</v>
      </c>
      <c r="D657" s="19"/>
      <c r="E657" s="19" t="s">
        <v>216</v>
      </c>
      <c r="F657" s="18" t="s">
        <v>278</v>
      </c>
      <c r="G657" s="18" t="s">
        <v>247</v>
      </c>
      <c r="H657" s="20" t="s">
        <v>251</v>
      </c>
      <c r="I657" s="19"/>
      <c r="J657" s="20" t="s">
        <v>253</v>
      </c>
      <c r="K657" s="20"/>
      <c r="L657" s="20" t="s">
        <v>256</v>
      </c>
      <c r="M657" s="18" t="s">
        <v>244</v>
      </c>
      <c r="N657" s="20" t="s">
        <v>251</v>
      </c>
      <c r="O657" s="21" t="s">
        <v>265</v>
      </c>
      <c r="P657" s="18" t="s">
        <v>265</v>
      </c>
      <c r="Q657" s="20" t="s">
        <v>251</v>
      </c>
      <c r="R657" s="19"/>
      <c r="S657" s="20" t="s">
        <v>271</v>
      </c>
      <c r="T657" s="22"/>
      <c r="U657" s="20" t="s">
        <v>273</v>
      </c>
      <c r="V657" s="20"/>
      <c r="W657" s="23"/>
      <c r="X657" s="20" t="s">
        <v>273</v>
      </c>
      <c r="Y657" s="24"/>
    </row>
    <row r="658" spans="12:15" ht="25.5">
      <c r="L658" s="16" t="s">
        <v>213</v>
      </c>
      <c r="M658" s="15" t="s">
        <v>245</v>
      </c>
      <c r="N658" s="16" t="s">
        <v>213</v>
      </c>
      <c r="O658" s="17" t="s">
        <v>248</v>
      </c>
    </row>
    <row r="659" spans="1:24" ht="25.5">
      <c r="A659" s="26" t="s">
        <v>8</v>
      </c>
      <c r="B659" s="9"/>
      <c r="C659" s="12"/>
      <c r="D659" s="12"/>
      <c r="E659" s="9"/>
      <c r="F659" s="15"/>
      <c r="G659" s="15"/>
      <c r="H659" s="12"/>
      <c r="I659" s="8"/>
      <c r="J659" s="12"/>
      <c r="K659" s="12"/>
      <c r="L659" s="12"/>
      <c r="M659" s="15"/>
      <c r="N659" s="12"/>
      <c r="O659" s="17"/>
      <c r="P659" s="15"/>
      <c r="Q659" s="12"/>
      <c r="R659" s="8"/>
      <c r="S659" s="12"/>
      <c r="T659" s="7"/>
      <c r="U659" s="16"/>
      <c r="V659" s="16"/>
      <c r="W659" s="10"/>
      <c r="X659" s="16"/>
    </row>
    <row r="660" spans="1:24" ht="25.5">
      <c r="A660" s="6"/>
      <c r="B660" s="9"/>
      <c r="C660" s="32"/>
      <c r="D660" s="32"/>
      <c r="E660" s="38"/>
      <c r="F660" s="33"/>
      <c r="G660" s="33"/>
      <c r="H660" s="32"/>
      <c r="I660" s="34"/>
      <c r="J660" s="32"/>
      <c r="K660" s="32"/>
      <c r="L660" s="32"/>
      <c r="M660" s="33"/>
      <c r="N660" s="32"/>
      <c r="O660" s="35"/>
      <c r="P660" s="15"/>
      <c r="Q660" s="12"/>
      <c r="R660" s="8"/>
      <c r="S660" s="12"/>
      <c r="T660" s="7"/>
      <c r="U660" s="16"/>
      <c r="V660" s="16"/>
      <c r="W660" s="10"/>
      <c r="X660" s="16"/>
    </row>
    <row r="661" spans="1:24" ht="25.5" hidden="1">
      <c r="A661" s="15"/>
      <c r="B661" s="25" t="s">
        <v>176</v>
      </c>
      <c r="C661" s="32"/>
      <c r="D661" s="32"/>
      <c r="E661" s="38"/>
      <c r="F661" s="33"/>
      <c r="G661" s="33"/>
      <c r="H661" s="32"/>
      <c r="I661" s="34"/>
      <c r="J661" s="32"/>
      <c r="K661" s="32"/>
      <c r="L661" s="32"/>
      <c r="M661" s="33"/>
      <c r="N661" s="32"/>
      <c r="O661" s="35"/>
      <c r="P661" s="15"/>
      <c r="Q661" s="12"/>
      <c r="R661" s="8"/>
      <c r="S661" s="12"/>
      <c r="T661" s="7"/>
      <c r="U661" s="16"/>
      <c r="V661" s="16"/>
      <c r="W661" s="10"/>
      <c r="X661" s="16"/>
    </row>
    <row r="662" spans="1:24" ht="25.5" hidden="1">
      <c r="A662" s="15">
        <v>390</v>
      </c>
      <c r="B662" s="7" t="s">
        <v>14</v>
      </c>
      <c r="C662" s="32">
        <v>56989775</v>
      </c>
      <c r="D662" s="32"/>
      <c r="E662" s="38" t="s">
        <v>221</v>
      </c>
      <c r="F662" s="33">
        <v>50</v>
      </c>
      <c r="G662" s="33">
        <v>-10</v>
      </c>
      <c r="H662" s="32">
        <f aca="true" t="shared" si="293" ref="H662:H669">(G662/100)*C662</f>
        <v>-5698977.5</v>
      </c>
      <c r="I662" s="34"/>
      <c r="J662" s="32">
        <v>11084283</v>
      </c>
      <c r="K662" s="32"/>
      <c r="L662" s="32">
        <f aca="true" t="shared" si="294" ref="L662:L669">C662-H662-J662</f>
        <v>51604469.5</v>
      </c>
      <c r="M662" s="33">
        <v>40.92</v>
      </c>
      <c r="N662" s="32">
        <f aca="true" t="shared" si="295" ref="N662:N669">L662/M662</f>
        <v>1261106.2927663734</v>
      </c>
      <c r="O662" s="35">
        <f aca="true" t="shared" si="296" ref="O662:O670">(N662/C662)*100</f>
        <v>2.2128641370603295</v>
      </c>
      <c r="P662" s="15">
        <v>2.32</v>
      </c>
      <c r="Q662" s="12">
        <f aca="true" t="shared" si="297" ref="Q662:Q669">(P662/100)*C662</f>
        <v>1322162.7799999998</v>
      </c>
      <c r="R662" s="8"/>
      <c r="S662" s="12">
        <f aca="true" t="shared" si="298" ref="S662:S669">N662-Q662</f>
        <v>-61056.48723362642</v>
      </c>
      <c r="T662" s="7"/>
      <c r="U662" s="10">
        <f aca="true" t="shared" si="299" ref="U662:U669">C662*F662</f>
        <v>2849488750</v>
      </c>
      <c r="V662" s="10"/>
      <c r="W662" s="10"/>
      <c r="X662" s="10">
        <f aca="true" t="shared" si="300" ref="X662:X669">C662*M662</f>
        <v>2332021593</v>
      </c>
    </row>
    <row r="663" spans="1:24" ht="25.5" hidden="1">
      <c r="A663" s="15">
        <v>391.1</v>
      </c>
      <c r="B663" s="25" t="s">
        <v>177</v>
      </c>
      <c r="C663" s="32">
        <v>4039625</v>
      </c>
      <c r="D663" s="32"/>
      <c r="E663" s="38" t="s">
        <v>234</v>
      </c>
      <c r="F663" s="33">
        <v>5</v>
      </c>
      <c r="G663" s="33">
        <v>0</v>
      </c>
      <c r="H663" s="32">
        <f t="shared" si="293"/>
        <v>0</v>
      </c>
      <c r="I663" s="34"/>
      <c r="J663" s="32">
        <v>1721348</v>
      </c>
      <c r="K663" s="32"/>
      <c r="L663" s="32">
        <f t="shared" si="294"/>
        <v>2318277</v>
      </c>
      <c r="M663" s="33">
        <v>2.81</v>
      </c>
      <c r="N663" s="32">
        <f t="shared" si="295"/>
        <v>825009.6085409252</v>
      </c>
      <c r="O663" s="35">
        <f t="shared" si="296"/>
        <v>20.422925606731447</v>
      </c>
      <c r="P663" s="15">
        <v>26.85</v>
      </c>
      <c r="Q663" s="12">
        <f t="shared" si="297"/>
        <v>1084639.3125</v>
      </c>
      <c r="R663" s="8"/>
      <c r="S663" s="12">
        <f t="shared" si="298"/>
        <v>-259629.7039590748</v>
      </c>
      <c r="T663" s="7"/>
      <c r="U663" s="10">
        <f t="shared" si="299"/>
        <v>20198125</v>
      </c>
      <c r="V663" s="10"/>
      <c r="W663" s="10"/>
      <c r="X663" s="10">
        <f t="shared" si="300"/>
        <v>11351346.25</v>
      </c>
    </row>
    <row r="664" spans="1:24" ht="25.5" hidden="1">
      <c r="A664" s="15">
        <v>392.1</v>
      </c>
      <c r="B664" s="25" t="s">
        <v>178</v>
      </c>
      <c r="C664" s="32">
        <v>9408666</v>
      </c>
      <c r="D664" s="32"/>
      <c r="E664" s="38" t="s">
        <v>229</v>
      </c>
      <c r="F664" s="33">
        <v>12</v>
      </c>
      <c r="G664" s="33">
        <v>10</v>
      </c>
      <c r="H664" s="32">
        <f t="shared" si="293"/>
        <v>940866.6000000001</v>
      </c>
      <c r="I664" s="34"/>
      <c r="J664" s="32">
        <v>3302354</v>
      </c>
      <c r="K664" s="32"/>
      <c r="L664" s="32">
        <f t="shared" si="294"/>
        <v>5165445.4</v>
      </c>
      <c r="M664" s="33">
        <v>7.2</v>
      </c>
      <c r="N664" s="32">
        <f t="shared" si="295"/>
        <v>717422.9722222222</v>
      </c>
      <c r="O664" s="35">
        <f t="shared" si="296"/>
        <v>7.625129558454113</v>
      </c>
      <c r="P664" s="15">
        <v>7.12</v>
      </c>
      <c r="Q664" s="12">
        <f t="shared" si="297"/>
        <v>669897.0192</v>
      </c>
      <c r="R664" s="8"/>
      <c r="S664" s="12">
        <f t="shared" si="298"/>
        <v>47525.95302222227</v>
      </c>
      <c r="T664" s="7"/>
      <c r="U664" s="10">
        <f t="shared" si="299"/>
        <v>112903992</v>
      </c>
      <c r="V664" s="10"/>
      <c r="W664" s="10"/>
      <c r="X664" s="10">
        <f t="shared" si="300"/>
        <v>67742395.2</v>
      </c>
    </row>
    <row r="665" spans="1:24" ht="25.5" hidden="1">
      <c r="A665" s="15">
        <v>392.5</v>
      </c>
      <c r="B665" s="25" t="s">
        <v>179</v>
      </c>
      <c r="C665" s="32">
        <v>9772613</v>
      </c>
      <c r="D665" s="32"/>
      <c r="E665" s="38" t="s">
        <v>233</v>
      </c>
      <c r="F665" s="33">
        <v>18</v>
      </c>
      <c r="G665" s="33">
        <v>10</v>
      </c>
      <c r="H665" s="32">
        <f t="shared" si="293"/>
        <v>977261.3</v>
      </c>
      <c r="I665" s="34"/>
      <c r="J665" s="32">
        <v>2447336</v>
      </c>
      <c r="K665" s="32"/>
      <c r="L665" s="32">
        <f t="shared" si="294"/>
        <v>6348015.699999999</v>
      </c>
      <c r="M665" s="33">
        <v>12.86</v>
      </c>
      <c r="N665" s="32">
        <f t="shared" si="295"/>
        <v>493624.8600311042</v>
      </c>
      <c r="O665" s="35">
        <f t="shared" si="296"/>
        <v>5.051104142066244</v>
      </c>
      <c r="P665" s="15">
        <v>6.65</v>
      </c>
      <c r="Q665" s="12">
        <f t="shared" si="297"/>
        <v>649878.7645</v>
      </c>
      <c r="R665" s="8"/>
      <c r="S665" s="12">
        <f t="shared" si="298"/>
        <v>-156253.90446889587</v>
      </c>
      <c r="T665" s="7"/>
      <c r="U665" s="10">
        <f t="shared" si="299"/>
        <v>175907034</v>
      </c>
      <c r="V665" s="10"/>
      <c r="W665" s="10"/>
      <c r="X665" s="10">
        <f t="shared" si="300"/>
        <v>125675803.17999999</v>
      </c>
    </row>
    <row r="666" spans="1:24" ht="25.5" hidden="1">
      <c r="A666" s="15">
        <v>392.9</v>
      </c>
      <c r="B666" s="25" t="s">
        <v>180</v>
      </c>
      <c r="C666" s="32">
        <v>2653228</v>
      </c>
      <c r="D666" s="32"/>
      <c r="E666" s="38" t="s">
        <v>220</v>
      </c>
      <c r="F666" s="33">
        <v>35</v>
      </c>
      <c r="G666" s="33">
        <v>15</v>
      </c>
      <c r="H666" s="32">
        <f t="shared" si="293"/>
        <v>397984.2</v>
      </c>
      <c r="I666" s="34"/>
      <c r="J666" s="32">
        <v>599886</v>
      </c>
      <c r="K666" s="32"/>
      <c r="L666" s="32">
        <f t="shared" si="294"/>
        <v>1655357.7999999998</v>
      </c>
      <c r="M666" s="33">
        <v>25.44</v>
      </c>
      <c r="N666" s="32">
        <f t="shared" si="295"/>
        <v>65069.09591194968</v>
      </c>
      <c r="O666" s="35">
        <f t="shared" si="296"/>
        <v>2.452450219579685</v>
      </c>
      <c r="P666" s="15">
        <v>2.19</v>
      </c>
      <c r="Q666" s="12">
        <f t="shared" si="297"/>
        <v>58105.6932</v>
      </c>
      <c r="R666" s="8"/>
      <c r="S666" s="12">
        <f t="shared" si="298"/>
        <v>6963.402711949675</v>
      </c>
      <c r="T666" s="7"/>
      <c r="U666" s="10">
        <f t="shared" si="299"/>
        <v>92862980</v>
      </c>
      <c r="V666" s="10"/>
      <c r="W666" s="10"/>
      <c r="X666" s="10">
        <f t="shared" si="300"/>
        <v>67498120.32000001</v>
      </c>
    </row>
    <row r="667" spans="1:24" ht="25.5" hidden="1">
      <c r="A667" s="15">
        <v>396.3</v>
      </c>
      <c r="B667" s="25" t="s">
        <v>181</v>
      </c>
      <c r="C667" s="32">
        <v>5501554</v>
      </c>
      <c r="D667" s="32"/>
      <c r="E667" s="38" t="s">
        <v>224</v>
      </c>
      <c r="F667" s="33">
        <v>9</v>
      </c>
      <c r="G667" s="33">
        <v>15</v>
      </c>
      <c r="H667" s="32">
        <f t="shared" si="293"/>
        <v>825233.1</v>
      </c>
      <c r="I667" s="34"/>
      <c r="J667" s="32">
        <v>2380023</v>
      </c>
      <c r="K667" s="32"/>
      <c r="L667" s="32">
        <f t="shared" si="294"/>
        <v>2296297.9000000004</v>
      </c>
      <c r="M667" s="33">
        <v>4.3</v>
      </c>
      <c r="N667" s="32">
        <f t="shared" si="295"/>
        <v>534022.7674418605</v>
      </c>
      <c r="O667" s="35">
        <f t="shared" si="296"/>
        <v>9.706762261024076</v>
      </c>
      <c r="P667" s="15">
        <v>7.22</v>
      </c>
      <c r="Q667" s="12">
        <f t="shared" si="297"/>
        <v>397212.1988</v>
      </c>
      <c r="R667" s="8"/>
      <c r="S667" s="12">
        <f t="shared" si="298"/>
        <v>136810.5686418605</v>
      </c>
      <c r="T667" s="7"/>
      <c r="U667" s="10">
        <f t="shared" si="299"/>
        <v>49513986</v>
      </c>
      <c r="V667" s="10"/>
      <c r="W667" s="10"/>
      <c r="X667" s="10">
        <f t="shared" si="300"/>
        <v>23656682.2</v>
      </c>
    </row>
    <row r="668" spans="1:24" ht="25.5" hidden="1">
      <c r="A668" s="15">
        <v>396.7</v>
      </c>
      <c r="B668" s="25" t="s">
        <v>182</v>
      </c>
      <c r="C668" s="32">
        <v>22553445</v>
      </c>
      <c r="D668" s="32"/>
      <c r="E668" s="38" t="s">
        <v>235</v>
      </c>
      <c r="F668" s="33">
        <v>15</v>
      </c>
      <c r="G668" s="33">
        <v>20</v>
      </c>
      <c r="H668" s="32">
        <f t="shared" si="293"/>
        <v>4510689</v>
      </c>
      <c r="I668" s="34"/>
      <c r="J668" s="32">
        <v>5141908</v>
      </c>
      <c r="K668" s="32"/>
      <c r="L668" s="32">
        <f t="shared" si="294"/>
        <v>12900848</v>
      </c>
      <c r="M668" s="33">
        <v>10.61</v>
      </c>
      <c r="N668" s="32">
        <f t="shared" si="295"/>
        <v>1215914.0433553252</v>
      </c>
      <c r="O668" s="35">
        <f t="shared" si="296"/>
        <v>5.391256383915296</v>
      </c>
      <c r="P668" s="15">
        <v>4.88</v>
      </c>
      <c r="Q668" s="12">
        <f t="shared" si="297"/>
        <v>1100608.116</v>
      </c>
      <c r="R668" s="8"/>
      <c r="S668" s="12">
        <f t="shared" si="298"/>
        <v>115305.92735532532</v>
      </c>
      <c r="T668" s="7"/>
      <c r="U668" s="10">
        <f t="shared" si="299"/>
        <v>338301675</v>
      </c>
      <c r="V668" s="10"/>
      <c r="W668" s="10"/>
      <c r="X668" s="10">
        <f t="shared" si="300"/>
        <v>239292051.45</v>
      </c>
    </row>
    <row r="669" spans="1:24" ht="25.5" hidden="1">
      <c r="A669" s="15">
        <v>397</v>
      </c>
      <c r="B669" s="25" t="s">
        <v>183</v>
      </c>
      <c r="C669" s="32">
        <v>84043634</v>
      </c>
      <c r="D669" s="32"/>
      <c r="E669" s="38" t="s">
        <v>222</v>
      </c>
      <c r="F669" s="33">
        <v>25</v>
      </c>
      <c r="G669" s="33">
        <v>0</v>
      </c>
      <c r="H669" s="32">
        <f t="shared" si="293"/>
        <v>0</v>
      </c>
      <c r="I669" s="34"/>
      <c r="J669" s="32">
        <v>28548140</v>
      </c>
      <c r="K669" s="32"/>
      <c r="L669" s="32">
        <f t="shared" si="294"/>
        <v>55495494</v>
      </c>
      <c r="M669" s="33">
        <v>16.28</v>
      </c>
      <c r="N669" s="32">
        <f t="shared" si="295"/>
        <v>3408814.1277641277</v>
      </c>
      <c r="O669" s="35">
        <f t="shared" si="296"/>
        <v>4.056005155326967</v>
      </c>
      <c r="P669" s="15">
        <v>5.44</v>
      </c>
      <c r="Q669" s="12">
        <f t="shared" si="297"/>
        <v>4571973.6896</v>
      </c>
      <c r="R669" s="8"/>
      <c r="S669" s="12">
        <f t="shared" si="298"/>
        <v>-1163159.5618358725</v>
      </c>
      <c r="T669" s="7"/>
      <c r="U669" s="10">
        <f t="shared" si="299"/>
        <v>2101090850</v>
      </c>
      <c r="V669" s="10"/>
      <c r="W669" s="10"/>
      <c r="X669" s="10">
        <f t="shared" si="300"/>
        <v>1368230361.52</v>
      </c>
    </row>
    <row r="670" spans="1:24" ht="25.5" hidden="1">
      <c r="A670" s="15"/>
      <c r="B670" s="9" t="s">
        <v>184</v>
      </c>
      <c r="C670" s="32">
        <f>SUM(C662:C669)</f>
        <v>194962540</v>
      </c>
      <c r="D670" s="32"/>
      <c r="E670" s="38"/>
      <c r="F670" s="33">
        <f>U670/C670</f>
        <v>29.442924738259975</v>
      </c>
      <c r="G670" s="33">
        <f>(H670/C670)*100</f>
        <v>1.001759979122143</v>
      </c>
      <c r="H670" s="32">
        <f>SUM(H662:H669)</f>
        <v>1953056.6999999997</v>
      </c>
      <c r="I670" s="34"/>
      <c r="J670" s="32">
        <f>SUM(J662:J669)</f>
        <v>55225278</v>
      </c>
      <c r="K670" s="32"/>
      <c r="L670" s="32">
        <f>SUM(L662:L669)</f>
        <v>137784205.3</v>
      </c>
      <c r="M670" s="33">
        <f>X670/C670</f>
        <v>21.72452386555899</v>
      </c>
      <c r="N670" s="32">
        <f>SUM(N662:N669)</f>
        <v>8520983.768033888</v>
      </c>
      <c r="O670" s="35">
        <f t="shared" si="296"/>
        <v>4.3705748642964375</v>
      </c>
      <c r="P670" s="15">
        <f>(Q670/C670)*100</f>
        <v>5.054549234842755</v>
      </c>
      <c r="Q670" s="28">
        <f>SUM(Q662:Q669)</f>
        <v>9854477.5738</v>
      </c>
      <c r="R670" s="8"/>
      <c r="S670" s="28">
        <f>SUM(S662:S669)</f>
        <v>-1333493.8057661117</v>
      </c>
      <c r="T670" s="7"/>
      <c r="U670" s="28">
        <f>SUM(U662:U669)</f>
        <v>5740267392</v>
      </c>
      <c r="V670" s="12"/>
      <c r="W670" s="10"/>
      <c r="X670" s="28">
        <f>SUM(X662:X669)</f>
        <v>4235468353.1199994</v>
      </c>
    </row>
    <row r="671" spans="1:24" ht="25.5" hidden="1">
      <c r="A671" s="15"/>
      <c r="B671" s="9"/>
      <c r="C671" s="32"/>
      <c r="D671" s="32"/>
      <c r="E671" s="38"/>
      <c r="F671" s="33"/>
      <c r="G671" s="33"/>
      <c r="H671" s="32"/>
      <c r="I671" s="34"/>
      <c r="J671" s="32"/>
      <c r="K671" s="32"/>
      <c r="L671" s="32"/>
      <c r="M671" s="33"/>
      <c r="N671" s="32"/>
      <c r="O671" s="35"/>
      <c r="P671" s="15"/>
      <c r="Q671" s="28"/>
      <c r="R671" s="8"/>
      <c r="S671" s="28"/>
      <c r="T671" s="7"/>
      <c r="U671" s="30"/>
      <c r="V671" s="16"/>
      <c r="W671" s="10"/>
      <c r="X671" s="30"/>
    </row>
    <row r="672" spans="1:24" ht="25.5" hidden="1">
      <c r="A672" s="15"/>
      <c r="B672" s="25" t="s">
        <v>185</v>
      </c>
      <c r="C672" s="32"/>
      <c r="D672" s="32"/>
      <c r="E672" s="38"/>
      <c r="F672" s="33"/>
      <c r="G672" s="33"/>
      <c r="H672" s="32"/>
      <c r="I672" s="34"/>
      <c r="J672" s="32"/>
      <c r="K672" s="32"/>
      <c r="L672" s="32"/>
      <c r="M672" s="33"/>
      <c r="N672" s="32"/>
      <c r="O672" s="35"/>
      <c r="P672" s="15"/>
      <c r="Q672" s="12"/>
      <c r="R672" s="8"/>
      <c r="S672" s="12"/>
      <c r="T672" s="7"/>
      <c r="U672" s="16"/>
      <c r="V672" s="16"/>
      <c r="W672" s="10"/>
      <c r="X672" s="16"/>
    </row>
    <row r="673" spans="1:24" ht="25.5" hidden="1">
      <c r="A673" s="15">
        <v>390</v>
      </c>
      <c r="B673" s="7" t="s">
        <v>14</v>
      </c>
      <c r="C673" s="32">
        <v>374036</v>
      </c>
      <c r="D673" s="32"/>
      <c r="E673" s="38" t="s">
        <v>227</v>
      </c>
      <c r="F673" s="33">
        <v>40</v>
      </c>
      <c r="G673" s="33">
        <v>0</v>
      </c>
      <c r="H673" s="32">
        <f aca="true" t="shared" si="301" ref="H673:H678">(G673/100)*C673</f>
        <v>0</v>
      </c>
      <c r="I673" s="34"/>
      <c r="J673" s="32">
        <v>168525</v>
      </c>
      <c r="K673" s="32"/>
      <c r="L673" s="32">
        <f aca="true" t="shared" si="302" ref="L673:L678">C673-H673-J673</f>
        <v>205511</v>
      </c>
      <c r="M673" s="33">
        <v>26.62</v>
      </c>
      <c r="N673" s="32">
        <f aca="true" t="shared" si="303" ref="N673:N678">L673/M673</f>
        <v>7720.172802404207</v>
      </c>
      <c r="O673" s="35">
        <f aca="true" t="shared" si="304" ref="O673:O679">(N673/C673)*100</f>
        <v>2.0640186512539453</v>
      </c>
      <c r="P673" s="27">
        <v>2.34</v>
      </c>
      <c r="Q673" s="12">
        <f aca="true" t="shared" si="305" ref="Q673:Q678">(P673/100)*C673</f>
        <v>8752.442399999998</v>
      </c>
      <c r="R673" s="8"/>
      <c r="S673" s="12">
        <f aca="true" t="shared" si="306" ref="S673:S678">N673-Q673</f>
        <v>-1032.2695975957913</v>
      </c>
      <c r="T673" s="7"/>
      <c r="U673" s="10">
        <f aca="true" t="shared" si="307" ref="U673:U678">C673*F673</f>
        <v>14961440</v>
      </c>
      <c r="V673" s="10"/>
      <c r="W673" s="10"/>
      <c r="X673" s="10">
        <f aca="true" t="shared" si="308" ref="X673:X678">C673*M673</f>
        <v>9956838.32</v>
      </c>
    </row>
    <row r="674" spans="1:24" ht="25.5" hidden="1">
      <c r="A674" s="15">
        <v>392.1</v>
      </c>
      <c r="B674" s="25" t="s">
        <v>178</v>
      </c>
      <c r="C674" s="32">
        <v>434917</v>
      </c>
      <c r="D674" s="32"/>
      <c r="E674" s="38" t="s">
        <v>228</v>
      </c>
      <c r="F674" s="33">
        <v>13</v>
      </c>
      <c r="G674" s="33">
        <v>0</v>
      </c>
      <c r="H674" s="32">
        <f t="shared" si="301"/>
        <v>0</v>
      </c>
      <c r="I674" s="34"/>
      <c r="J674" s="32">
        <v>189076</v>
      </c>
      <c r="K674" s="32"/>
      <c r="L674" s="32">
        <f t="shared" si="302"/>
        <v>245841</v>
      </c>
      <c r="M674" s="33">
        <v>8.81</v>
      </c>
      <c r="N674" s="32">
        <f t="shared" si="303"/>
        <v>27904.76730987514</v>
      </c>
      <c r="O674" s="35">
        <f t="shared" si="304"/>
        <v>6.416113260662412</v>
      </c>
      <c r="P674" s="27">
        <v>6.71</v>
      </c>
      <c r="Q674" s="12">
        <f t="shared" si="305"/>
        <v>29182.930699999997</v>
      </c>
      <c r="R674" s="8"/>
      <c r="S674" s="12">
        <f t="shared" si="306"/>
        <v>-1278.163390124857</v>
      </c>
      <c r="T674" s="7"/>
      <c r="U674" s="10">
        <f t="shared" si="307"/>
        <v>5653921</v>
      </c>
      <c r="V674" s="10"/>
      <c r="W674" s="10"/>
      <c r="X674" s="10">
        <f t="shared" si="308"/>
        <v>3831618.77</v>
      </c>
    </row>
    <row r="675" spans="1:24" ht="25.5" hidden="1">
      <c r="A675" s="15">
        <v>392.5</v>
      </c>
      <c r="B675" s="25" t="s">
        <v>179</v>
      </c>
      <c r="C675" s="32">
        <v>285272</v>
      </c>
      <c r="D675" s="32"/>
      <c r="E675" s="38" t="s">
        <v>221</v>
      </c>
      <c r="F675" s="33">
        <v>16</v>
      </c>
      <c r="G675" s="33">
        <v>15</v>
      </c>
      <c r="H675" s="32">
        <f t="shared" si="301"/>
        <v>42790.799999999996</v>
      </c>
      <c r="I675" s="34"/>
      <c r="J675" s="32">
        <v>183048</v>
      </c>
      <c r="K675" s="32"/>
      <c r="L675" s="32">
        <f t="shared" si="302"/>
        <v>59433.20000000001</v>
      </c>
      <c r="M675" s="33">
        <v>7.03</v>
      </c>
      <c r="N675" s="32">
        <f t="shared" si="303"/>
        <v>8454.224751066859</v>
      </c>
      <c r="O675" s="35">
        <f t="shared" si="304"/>
        <v>2.96356626344922</v>
      </c>
      <c r="P675" s="27">
        <v>5.64</v>
      </c>
      <c r="Q675" s="12">
        <f t="shared" si="305"/>
        <v>16089.3408</v>
      </c>
      <c r="R675" s="8"/>
      <c r="S675" s="12">
        <f t="shared" si="306"/>
        <v>-7635.116048933141</v>
      </c>
      <c r="T675" s="7"/>
      <c r="U675" s="10">
        <f t="shared" si="307"/>
        <v>4564352</v>
      </c>
      <c r="V675" s="10"/>
      <c r="W675" s="10"/>
      <c r="X675" s="10">
        <f t="shared" si="308"/>
        <v>2005462.1600000001</v>
      </c>
    </row>
    <row r="676" spans="1:24" ht="25.5" hidden="1">
      <c r="A676" s="15">
        <v>392.9</v>
      </c>
      <c r="B676" s="25" t="s">
        <v>180</v>
      </c>
      <c r="C676" s="32">
        <v>51384</v>
      </c>
      <c r="D676" s="32"/>
      <c r="E676" s="38" t="s">
        <v>221</v>
      </c>
      <c r="F676" s="33">
        <v>25</v>
      </c>
      <c r="G676" s="33">
        <v>0</v>
      </c>
      <c r="H676" s="32">
        <f t="shared" si="301"/>
        <v>0</v>
      </c>
      <c r="I676" s="34"/>
      <c r="J676" s="32">
        <v>39217</v>
      </c>
      <c r="K676" s="32"/>
      <c r="L676" s="32">
        <f t="shared" si="302"/>
        <v>12167</v>
      </c>
      <c r="M676" s="33">
        <v>10.84</v>
      </c>
      <c r="N676" s="32">
        <f t="shared" si="303"/>
        <v>1122.4169741697417</v>
      </c>
      <c r="O676" s="35">
        <f t="shared" si="304"/>
        <v>2.1843705709359758</v>
      </c>
      <c r="P676" s="27">
        <v>2.51</v>
      </c>
      <c r="Q676" s="12">
        <f t="shared" si="305"/>
        <v>1289.7384</v>
      </c>
      <c r="R676" s="8"/>
      <c r="S676" s="12">
        <f t="shared" si="306"/>
        <v>-167.32142583025825</v>
      </c>
      <c r="T676" s="7"/>
      <c r="U676" s="10">
        <f t="shared" si="307"/>
        <v>1284600</v>
      </c>
      <c r="V676" s="10"/>
      <c r="W676" s="10"/>
      <c r="X676" s="10">
        <f t="shared" si="308"/>
        <v>557002.5599999999</v>
      </c>
    </row>
    <row r="677" spans="1:24" ht="25.5" hidden="1">
      <c r="A677" s="15">
        <v>396.7</v>
      </c>
      <c r="B677" s="25" t="s">
        <v>182</v>
      </c>
      <c r="C677" s="32">
        <v>1974037</v>
      </c>
      <c r="D677" s="32"/>
      <c r="E677" s="38" t="s">
        <v>229</v>
      </c>
      <c r="F677" s="33">
        <v>25</v>
      </c>
      <c r="G677" s="33">
        <v>5</v>
      </c>
      <c r="H677" s="32">
        <f t="shared" si="301"/>
        <v>98701.85</v>
      </c>
      <c r="I677" s="34"/>
      <c r="J677" s="32">
        <v>1143858</v>
      </c>
      <c r="K677" s="32"/>
      <c r="L677" s="32">
        <f t="shared" si="302"/>
        <v>731477.1499999999</v>
      </c>
      <c r="M677" s="33">
        <v>13.68</v>
      </c>
      <c r="N677" s="32">
        <f t="shared" si="303"/>
        <v>53470.55190058479</v>
      </c>
      <c r="O677" s="35">
        <f t="shared" si="304"/>
        <v>2.7086904602388295</v>
      </c>
      <c r="P677" s="27">
        <v>5.81</v>
      </c>
      <c r="Q677" s="12">
        <f t="shared" si="305"/>
        <v>114691.5497</v>
      </c>
      <c r="R677" s="8"/>
      <c r="S677" s="12">
        <f t="shared" si="306"/>
        <v>-61220.997799415214</v>
      </c>
      <c r="T677" s="7"/>
      <c r="U677" s="10">
        <f t="shared" si="307"/>
        <v>49350925</v>
      </c>
      <c r="V677" s="10"/>
      <c r="W677" s="10"/>
      <c r="X677" s="10">
        <f t="shared" si="308"/>
        <v>27004826.16</v>
      </c>
    </row>
    <row r="678" spans="1:24" ht="25.5" hidden="1">
      <c r="A678" s="15">
        <v>397</v>
      </c>
      <c r="B678" s="25" t="s">
        <v>183</v>
      </c>
      <c r="C678" s="32">
        <v>4887547</v>
      </c>
      <c r="D678" s="32"/>
      <c r="E678" s="38" t="s">
        <v>221</v>
      </c>
      <c r="F678" s="33">
        <v>25</v>
      </c>
      <c r="G678" s="33">
        <v>-5</v>
      </c>
      <c r="H678" s="32">
        <f t="shared" si="301"/>
        <v>-244377.35</v>
      </c>
      <c r="I678" s="34"/>
      <c r="J678" s="32">
        <v>2844849</v>
      </c>
      <c r="K678" s="32"/>
      <c r="L678" s="32">
        <f t="shared" si="302"/>
        <v>2287075.3499999996</v>
      </c>
      <c r="M678" s="33">
        <v>14.71</v>
      </c>
      <c r="N678" s="32">
        <f t="shared" si="303"/>
        <v>155477.59007477903</v>
      </c>
      <c r="O678" s="35">
        <f t="shared" si="304"/>
        <v>3.181096572059134</v>
      </c>
      <c r="P678" s="27">
        <v>4.31</v>
      </c>
      <c r="Q678" s="12">
        <f t="shared" si="305"/>
        <v>210653.2757</v>
      </c>
      <c r="R678" s="8"/>
      <c r="S678" s="12">
        <f t="shared" si="306"/>
        <v>-55175.68562522097</v>
      </c>
      <c r="T678" s="7"/>
      <c r="U678" s="10">
        <f t="shared" si="307"/>
        <v>122188675</v>
      </c>
      <c r="V678" s="10"/>
      <c r="W678" s="10"/>
      <c r="X678" s="10">
        <f t="shared" si="308"/>
        <v>71895816.37</v>
      </c>
    </row>
    <row r="679" spans="1:24" ht="25.5" hidden="1">
      <c r="A679" s="15"/>
      <c r="B679" s="9" t="s">
        <v>186</v>
      </c>
      <c r="C679" s="32">
        <f>SUM(C673:C678)</f>
        <v>8007193</v>
      </c>
      <c r="D679" s="32"/>
      <c r="E679" s="38"/>
      <c r="F679" s="33">
        <f>U679/C679</f>
        <v>24.728255332424233</v>
      </c>
      <c r="G679" s="33">
        <f>(H679/C679)*100</f>
        <v>-1.2849034611754708</v>
      </c>
      <c r="H679" s="32">
        <f>SUM(H673:H678)</f>
        <v>-102884.70000000001</v>
      </c>
      <c r="I679" s="34"/>
      <c r="J679" s="32">
        <f>SUM(J673:J678)</f>
        <v>4568573</v>
      </c>
      <c r="K679" s="32"/>
      <c r="L679" s="32">
        <f>SUM(L673:L678)</f>
        <v>3541504.6999999993</v>
      </c>
      <c r="M679" s="33">
        <f>X679/C679</f>
        <v>14.393503983231078</v>
      </c>
      <c r="N679" s="32">
        <f>SUM(N673:N678)</f>
        <v>254149.72381287976</v>
      </c>
      <c r="O679" s="35">
        <f t="shared" si="304"/>
        <v>3.1740177089884023</v>
      </c>
      <c r="P679" s="15">
        <f>(Q679/C679)*100</f>
        <v>4.7539665610657815</v>
      </c>
      <c r="Q679" s="28">
        <f>SUM(Q673:Q678)</f>
        <v>380659.2777</v>
      </c>
      <c r="R679" s="8"/>
      <c r="S679" s="28">
        <f>SUM(S673:S678)</f>
        <v>-126509.55388712023</v>
      </c>
      <c r="T679" s="7"/>
      <c r="U679" s="28">
        <f>SUM(U673:U678)</f>
        <v>198003913</v>
      </c>
      <c r="V679" s="12"/>
      <c r="W679" s="10"/>
      <c r="X679" s="28">
        <f>SUM(X673:X678)</f>
        <v>115251564.34</v>
      </c>
    </row>
    <row r="680" spans="1:24" ht="25.5" hidden="1">
      <c r="A680" s="15"/>
      <c r="B680" s="9"/>
      <c r="C680" s="32"/>
      <c r="D680" s="32"/>
      <c r="E680" s="38"/>
      <c r="F680" s="33"/>
      <c r="G680" s="33"/>
      <c r="H680" s="32"/>
      <c r="I680" s="34"/>
      <c r="J680" s="32"/>
      <c r="K680" s="32"/>
      <c r="L680" s="32"/>
      <c r="M680" s="33"/>
      <c r="N680" s="32"/>
      <c r="O680" s="35"/>
      <c r="P680" s="15"/>
      <c r="Q680" s="28"/>
      <c r="R680" s="8"/>
      <c r="S680" s="28"/>
      <c r="T680" s="7"/>
      <c r="U680" s="30"/>
      <c r="V680" s="16"/>
      <c r="W680" s="10"/>
      <c r="X680" s="30"/>
    </row>
    <row r="681" spans="1:24" ht="25.5" hidden="1">
      <c r="A681" s="15"/>
      <c r="B681" s="25" t="s">
        <v>187</v>
      </c>
      <c r="C681" s="32"/>
      <c r="D681" s="32"/>
      <c r="E681" s="38"/>
      <c r="F681" s="33"/>
      <c r="G681" s="33"/>
      <c r="H681" s="32"/>
      <c r="I681" s="34"/>
      <c r="J681" s="32"/>
      <c r="K681" s="32"/>
      <c r="L681" s="32"/>
      <c r="M681" s="33"/>
      <c r="N681" s="32"/>
      <c r="O681" s="35"/>
      <c r="P681" s="15"/>
      <c r="Q681" s="12"/>
      <c r="R681" s="8"/>
      <c r="S681" s="12"/>
      <c r="T681" s="7"/>
      <c r="U681" s="16"/>
      <c r="V681" s="16"/>
      <c r="W681" s="10"/>
      <c r="X681" s="16"/>
    </row>
    <row r="682" spans="1:24" ht="25.5" hidden="1">
      <c r="A682" s="15">
        <v>390</v>
      </c>
      <c r="B682" s="7" t="s">
        <v>14</v>
      </c>
      <c r="C682" s="32">
        <v>10852793</v>
      </c>
      <c r="D682" s="32"/>
      <c r="E682" s="38" t="s">
        <v>229</v>
      </c>
      <c r="F682" s="33">
        <v>30</v>
      </c>
      <c r="G682" s="33">
        <v>-10</v>
      </c>
      <c r="H682" s="32">
        <f aca="true" t="shared" si="309" ref="H682:H688">(G682/100)*C682</f>
        <v>-1085279.3</v>
      </c>
      <c r="I682" s="34"/>
      <c r="J682" s="32">
        <v>3541952</v>
      </c>
      <c r="K682" s="32"/>
      <c r="L682" s="32">
        <f aca="true" t="shared" si="310" ref="L682:L688">C682-H682-J682</f>
        <v>8396120.3</v>
      </c>
      <c r="M682" s="33">
        <v>20.37</v>
      </c>
      <c r="N682" s="32">
        <f aca="true" t="shared" si="311" ref="N682:N688">L682/M682</f>
        <v>412180.6725576829</v>
      </c>
      <c r="O682" s="35">
        <f aca="true" t="shared" si="312" ref="O682:O689">(N682/C682)*100</f>
        <v>3.7979225491325868</v>
      </c>
      <c r="P682" s="15">
        <v>3.8</v>
      </c>
      <c r="Q682" s="12">
        <f aca="true" t="shared" si="313" ref="Q682:Q688">(P682/100)*C682</f>
        <v>412406.13399999996</v>
      </c>
      <c r="R682" s="8"/>
      <c r="S682" s="12">
        <f aca="true" t="shared" si="314" ref="S682:S688">N682-Q682</f>
        <v>-225.46144231705694</v>
      </c>
      <c r="T682" s="7"/>
      <c r="U682" s="10">
        <f aca="true" t="shared" si="315" ref="U682:U688">C682*F682</f>
        <v>325583790</v>
      </c>
      <c r="V682" s="10"/>
      <c r="W682" s="10"/>
      <c r="X682" s="10">
        <f aca="true" t="shared" si="316" ref="X682:X688">C682*M682</f>
        <v>221071393.41</v>
      </c>
    </row>
    <row r="683" spans="1:24" ht="25.5" hidden="1">
      <c r="A683" s="15">
        <v>392.1</v>
      </c>
      <c r="B683" s="25" t="s">
        <v>178</v>
      </c>
      <c r="C683" s="32">
        <v>2336736</v>
      </c>
      <c r="D683" s="32"/>
      <c r="E683" s="38" t="s">
        <v>229</v>
      </c>
      <c r="F683" s="33">
        <v>12</v>
      </c>
      <c r="G683" s="33">
        <v>10</v>
      </c>
      <c r="H683" s="32">
        <f t="shared" si="309"/>
        <v>233673.6</v>
      </c>
      <c r="I683" s="34"/>
      <c r="J683" s="32">
        <v>813479</v>
      </c>
      <c r="K683" s="32"/>
      <c r="L683" s="32">
        <f t="shared" si="310"/>
        <v>1289583.4</v>
      </c>
      <c r="M683" s="33">
        <v>6.98</v>
      </c>
      <c r="N683" s="32">
        <f t="shared" si="311"/>
        <v>184754.0687679083</v>
      </c>
      <c r="O683" s="35">
        <f t="shared" si="312"/>
        <v>7.906501580320083</v>
      </c>
      <c r="P683" s="15">
        <v>7.11</v>
      </c>
      <c r="Q683" s="12">
        <f t="shared" si="313"/>
        <v>166141.9296</v>
      </c>
      <c r="R683" s="8"/>
      <c r="S683" s="12">
        <f t="shared" si="314"/>
        <v>18612.139167908288</v>
      </c>
      <c r="T683" s="7"/>
      <c r="U683" s="10">
        <f t="shared" si="315"/>
        <v>28040832</v>
      </c>
      <c r="V683" s="10"/>
      <c r="W683" s="10"/>
      <c r="X683" s="10">
        <f t="shared" si="316"/>
        <v>16310417.280000001</v>
      </c>
    </row>
    <row r="684" spans="1:24" ht="25.5" hidden="1">
      <c r="A684" s="15">
        <v>392.5</v>
      </c>
      <c r="B684" s="25" t="s">
        <v>179</v>
      </c>
      <c r="C684" s="32">
        <v>2983492</v>
      </c>
      <c r="D684" s="32"/>
      <c r="E684" s="38" t="s">
        <v>229</v>
      </c>
      <c r="F684" s="33">
        <v>14</v>
      </c>
      <c r="G684" s="33">
        <v>10</v>
      </c>
      <c r="H684" s="32">
        <f t="shared" si="309"/>
        <v>298349.2</v>
      </c>
      <c r="I684" s="34"/>
      <c r="J684" s="32">
        <v>798743</v>
      </c>
      <c r="K684" s="32"/>
      <c r="L684" s="32">
        <f t="shared" si="310"/>
        <v>1886399.7999999998</v>
      </c>
      <c r="M684" s="33">
        <v>9.5</v>
      </c>
      <c r="N684" s="32">
        <f t="shared" si="311"/>
        <v>198568.4</v>
      </c>
      <c r="O684" s="35">
        <f t="shared" si="312"/>
        <v>6.655570050129176</v>
      </c>
      <c r="P684" s="15">
        <v>7.34</v>
      </c>
      <c r="Q684" s="12">
        <f t="shared" si="313"/>
        <v>218988.31279999999</v>
      </c>
      <c r="R684" s="8"/>
      <c r="S684" s="12">
        <f t="shared" si="314"/>
        <v>-20419.91279999999</v>
      </c>
      <c r="T684" s="7"/>
      <c r="U684" s="10">
        <f t="shared" si="315"/>
        <v>41768888</v>
      </c>
      <c r="V684" s="10"/>
      <c r="W684" s="10"/>
      <c r="X684" s="10">
        <f t="shared" si="316"/>
        <v>28343174</v>
      </c>
    </row>
    <row r="685" spans="1:24" ht="25.5" hidden="1">
      <c r="A685" s="15">
        <v>392.9</v>
      </c>
      <c r="B685" s="25" t="s">
        <v>180</v>
      </c>
      <c r="C685" s="32">
        <v>618162</v>
      </c>
      <c r="D685" s="32"/>
      <c r="E685" s="38" t="s">
        <v>226</v>
      </c>
      <c r="F685" s="33">
        <v>33</v>
      </c>
      <c r="G685" s="33">
        <v>15</v>
      </c>
      <c r="H685" s="32">
        <f t="shared" si="309"/>
        <v>92724.3</v>
      </c>
      <c r="I685" s="34"/>
      <c r="J685" s="32">
        <v>129882</v>
      </c>
      <c r="K685" s="32"/>
      <c r="L685" s="32">
        <f t="shared" si="310"/>
        <v>395555.69999999995</v>
      </c>
      <c r="M685" s="33">
        <v>24.18</v>
      </c>
      <c r="N685" s="32">
        <f t="shared" si="311"/>
        <v>16358.796526054588</v>
      </c>
      <c r="O685" s="35">
        <f t="shared" si="312"/>
        <v>2.6463607478386875</v>
      </c>
      <c r="P685" s="15">
        <v>2.87</v>
      </c>
      <c r="Q685" s="12">
        <f t="shared" si="313"/>
        <v>17741.2494</v>
      </c>
      <c r="R685" s="8"/>
      <c r="S685" s="12">
        <f t="shared" si="314"/>
        <v>-1382.4528739454126</v>
      </c>
      <c r="T685" s="7"/>
      <c r="U685" s="10">
        <f t="shared" si="315"/>
        <v>20399346</v>
      </c>
      <c r="V685" s="10"/>
      <c r="W685" s="10"/>
      <c r="X685" s="10">
        <f t="shared" si="316"/>
        <v>14947157.16</v>
      </c>
    </row>
    <row r="686" spans="1:24" ht="25.5" hidden="1">
      <c r="A686" s="15">
        <v>396.3</v>
      </c>
      <c r="B686" s="25" t="s">
        <v>181</v>
      </c>
      <c r="C686" s="32">
        <v>1697352</v>
      </c>
      <c r="D686" s="32"/>
      <c r="E686" s="38" t="s">
        <v>224</v>
      </c>
      <c r="F686" s="33">
        <v>10</v>
      </c>
      <c r="G686" s="33">
        <v>10</v>
      </c>
      <c r="H686" s="32">
        <f t="shared" si="309"/>
        <v>169735.2</v>
      </c>
      <c r="I686" s="34"/>
      <c r="J686" s="32">
        <v>716601</v>
      </c>
      <c r="K686" s="32"/>
      <c r="L686" s="32">
        <f t="shared" si="310"/>
        <v>811015.8</v>
      </c>
      <c r="M686" s="33">
        <v>4.93</v>
      </c>
      <c r="N686" s="32">
        <f t="shared" si="311"/>
        <v>164506.24746450307</v>
      </c>
      <c r="O686" s="35">
        <f t="shared" si="312"/>
        <v>9.691934699726579</v>
      </c>
      <c r="P686" s="15">
        <v>8.93</v>
      </c>
      <c r="Q686" s="12">
        <f t="shared" si="313"/>
        <v>151573.5336</v>
      </c>
      <c r="R686" s="8"/>
      <c r="S686" s="12">
        <f t="shared" si="314"/>
        <v>12932.71386450308</v>
      </c>
      <c r="T686" s="7"/>
      <c r="U686" s="10">
        <f t="shared" si="315"/>
        <v>16973520</v>
      </c>
      <c r="V686" s="10"/>
      <c r="W686" s="10"/>
      <c r="X686" s="10">
        <f t="shared" si="316"/>
        <v>8367945.359999999</v>
      </c>
    </row>
    <row r="687" spans="1:24" ht="25.5" hidden="1">
      <c r="A687" s="15">
        <v>396.7</v>
      </c>
      <c r="B687" s="25" t="s">
        <v>182</v>
      </c>
      <c r="C687" s="32">
        <v>5405808</v>
      </c>
      <c r="D687" s="32"/>
      <c r="E687" s="38" t="s">
        <v>236</v>
      </c>
      <c r="F687" s="33">
        <v>13</v>
      </c>
      <c r="G687" s="33">
        <v>15</v>
      </c>
      <c r="H687" s="32">
        <f t="shared" si="309"/>
        <v>810871.2</v>
      </c>
      <c r="I687" s="34"/>
      <c r="J687" s="32">
        <v>1500301</v>
      </c>
      <c r="K687" s="32"/>
      <c r="L687" s="32">
        <f t="shared" si="310"/>
        <v>3094635.8</v>
      </c>
      <c r="M687" s="33">
        <v>8.41</v>
      </c>
      <c r="N687" s="32">
        <f t="shared" si="311"/>
        <v>367970.9631391201</v>
      </c>
      <c r="O687" s="35">
        <f t="shared" si="312"/>
        <v>6.806955836003056</v>
      </c>
      <c r="P687" s="15">
        <v>7.16</v>
      </c>
      <c r="Q687" s="12">
        <f t="shared" si="313"/>
        <v>387055.8528</v>
      </c>
      <c r="R687" s="8"/>
      <c r="S687" s="12">
        <f t="shared" si="314"/>
        <v>-19084.88966087991</v>
      </c>
      <c r="T687" s="7"/>
      <c r="U687" s="10">
        <f t="shared" si="315"/>
        <v>70275504</v>
      </c>
      <c r="V687" s="10"/>
      <c r="W687" s="10"/>
      <c r="X687" s="10">
        <f t="shared" si="316"/>
        <v>45462845.28</v>
      </c>
    </row>
    <row r="688" spans="1:24" ht="25.5" hidden="1">
      <c r="A688" s="15">
        <v>397</v>
      </c>
      <c r="B688" s="25" t="s">
        <v>183</v>
      </c>
      <c r="C688" s="32">
        <v>12790163</v>
      </c>
      <c r="D688" s="32"/>
      <c r="E688" s="38" t="s">
        <v>222</v>
      </c>
      <c r="F688" s="33">
        <v>20</v>
      </c>
      <c r="G688" s="33">
        <v>0</v>
      </c>
      <c r="H688" s="32">
        <f t="shared" si="309"/>
        <v>0</v>
      </c>
      <c r="I688" s="34"/>
      <c r="J688" s="32">
        <v>4638074</v>
      </c>
      <c r="K688" s="32"/>
      <c r="L688" s="32">
        <f t="shared" si="310"/>
        <v>8152089</v>
      </c>
      <c r="M688" s="33">
        <v>12.16</v>
      </c>
      <c r="N688" s="32">
        <f t="shared" si="311"/>
        <v>670402.0559210526</v>
      </c>
      <c r="O688" s="35">
        <f t="shared" si="312"/>
        <v>5.241544270554273</v>
      </c>
      <c r="P688" s="15">
        <v>5.3</v>
      </c>
      <c r="Q688" s="12">
        <f t="shared" si="313"/>
        <v>677878.639</v>
      </c>
      <c r="R688" s="8"/>
      <c r="S688" s="12">
        <f t="shared" si="314"/>
        <v>-7476.583078947384</v>
      </c>
      <c r="T688" s="7"/>
      <c r="U688" s="10">
        <f t="shared" si="315"/>
        <v>255803260</v>
      </c>
      <c r="V688" s="10"/>
      <c r="W688" s="10"/>
      <c r="X688" s="10">
        <f t="shared" si="316"/>
        <v>155528382.08</v>
      </c>
    </row>
    <row r="689" spans="1:24" ht="25.5" hidden="1">
      <c r="A689" s="15"/>
      <c r="B689" s="9" t="s">
        <v>188</v>
      </c>
      <c r="C689" s="32">
        <f>SUM(C682:C688)</f>
        <v>36684506</v>
      </c>
      <c r="D689" s="32"/>
      <c r="E689" s="38"/>
      <c r="F689" s="33">
        <f>U689/C689</f>
        <v>20.6857123822248</v>
      </c>
      <c r="G689" s="33">
        <f>(H689/C689)*100</f>
        <v>1.4176944348112523</v>
      </c>
      <c r="H689" s="32">
        <f>SUM(H682:H688)</f>
        <v>520074.19999999995</v>
      </c>
      <c r="I689" s="34"/>
      <c r="J689" s="32">
        <f>SUM(J682:J688)</f>
        <v>12139032</v>
      </c>
      <c r="K689" s="32"/>
      <c r="L689" s="32">
        <f>SUM(L682:L688)</f>
        <v>24025399.8</v>
      </c>
      <c r="M689" s="33">
        <f>X689/C689</f>
        <v>13.357991370253155</v>
      </c>
      <c r="N689" s="32">
        <f>SUM(N682:N688)</f>
        <v>2014741.2043763215</v>
      </c>
      <c r="O689" s="35">
        <f t="shared" si="312"/>
        <v>5.492076694112554</v>
      </c>
      <c r="P689" s="15">
        <f>(Q689/C689)*100</f>
        <v>5.538538943934531</v>
      </c>
      <c r="Q689" s="28">
        <f>SUM(Q682:Q688)</f>
        <v>2031785.6511999997</v>
      </c>
      <c r="R689" s="8"/>
      <c r="S689" s="28">
        <f>SUM(S682:S688)</f>
        <v>-17044.446823678387</v>
      </c>
      <c r="T689" s="7"/>
      <c r="U689" s="28">
        <f>SUM(U682:U688)</f>
        <v>758845140</v>
      </c>
      <c r="V689" s="12"/>
      <c r="W689" s="10"/>
      <c r="X689" s="28">
        <f>SUM(X682:X688)</f>
        <v>490031314.57000005</v>
      </c>
    </row>
    <row r="690" spans="1:24" ht="25.5" hidden="1">
      <c r="A690" s="15"/>
      <c r="B690" s="9"/>
      <c r="C690" s="32"/>
      <c r="D690" s="32"/>
      <c r="E690" s="38"/>
      <c r="F690" s="33"/>
      <c r="G690" s="33"/>
      <c r="H690" s="32"/>
      <c r="I690" s="34"/>
      <c r="J690" s="32"/>
      <c r="K690" s="32"/>
      <c r="L690" s="32"/>
      <c r="M690" s="33"/>
      <c r="N690" s="32"/>
      <c r="O690" s="35"/>
      <c r="P690" s="15"/>
      <c r="Q690" s="28"/>
      <c r="R690" s="8"/>
      <c r="S690" s="28"/>
      <c r="T690" s="7"/>
      <c r="U690" s="30"/>
      <c r="V690" s="16"/>
      <c r="W690" s="10"/>
      <c r="X690" s="30"/>
    </row>
    <row r="691" spans="1:24" ht="25.5" hidden="1">
      <c r="A691" s="15"/>
      <c r="B691" s="25" t="s">
        <v>189</v>
      </c>
      <c r="C691" s="32"/>
      <c r="D691" s="32"/>
      <c r="E691" s="38"/>
      <c r="F691" s="33"/>
      <c r="G691" s="33"/>
      <c r="H691" s="32"/>
      <c r="I691" s="34"/>
      <c r="J691" s="32"/>
      <c r="K691" s="32"/>
      <c r="L691" s="32"/>
      <c r="M691" s="33"/>
      <c r="N691" s="32"/>
      <c r="O691" s="35"/>
      <c r="P691" s="15"/>
      <c r="Q691" s="12"/>
      <c r="R691" s="8"/>
      <c r="S691" s="12"/>
      <c r="T691" s="7"/>
      <c r="U691" s="16"/>
      <c r="V691" s="16"/>
      <c r="W691" s="10"/>
      <c r="X691" s="16"/>
    </row>
    <row r="692" spans="1:24" ht="25.5" hidden="1">
      <c r="A692" s="15">
        <v>389.2</v>
      </c>
      <c r="B692" s="25" t="s">
        <v>13</v>
      </c>
      <c r="C692" s="32">
        <v>4868</v>
      </c>
      <c r="D692" s="32"/>
      <c r="E692" s="38" t="s">
        <v>227</v>
      </c>
      <c r="F692" s="33">
        <v>40</v>
      </c>
      <c r="G692" s="33">
        <v>0</v>
      </c>
      <c r="H692" s="32">
        <f aca="true" t="shared" si="317" ref="H692:H699">(G692/100)*C692</f>
        <v>0</v>
      </c>
      <c r="I692" s="34"/>
      <c r="J692" s="32">
        <v>2855</v>
      </c>
      <c r="K692" s="32"/>
      <c r="L692" s="32">
        <f aca="true" t="shared" si="318" ref="L692:L699">C692-H692-J692</f>
        <v>2013</v>
      </c>
      <c r="M692" s="33">
        <v>20.57</v>
      </c>
      <c r="N692" s="32">
        <f aca="true" t="shared" si="319" ref="N692:N699">L692/M692</f>
        <v>97.86096256684492</v>
      </c>
      <c r="O692" s="35">
        <f aca="true" t="shared" si="320" ref="O692:O700">(N692/C692)*100</f>
        <v>2.0102909319401174</v>
      </c>
      <c r="P692" s="15">
        <v>2.36</v>
      </c>
      <c r="Q692" s="12">
        <f aca="true" t="shared" si="321" ref="Q692:Q699">(P692/100)*C692</f>
        <v>114.8848</v>
      </c>
      <c r="R692" s="8"/>
      <c r="S692" s="12">
        <f aca="true" t="shared" si="322" ref="S692:S699">N692-Q692</f>
        <v>-17.02383743315508</v>
      </c>
      <c r="T692" s="7"/>
      <c r="U692" s="10">
        <f aca="true" t="shared" si="323" ref="U692:U699">C692*F692</f>
        <v>194720</v>
      </c>
      <c r="V692" s="10"/>
      <c r="W692" s="10"/>
      <c r="X692" s="10">
        <f aca="true" t="shared" si="324" ref="X692:X699">C692*M692</f>
        <v>100134.76</v>
      </c>
    </row>
    <row r="693" spans="1:24" ht="25.5" hidden="1">
      <c r="A693" s="15">
        <v>390</v>
      </c>
      <c r="B693" s="7" t="s">
        <v>14</v>
      </c>
      <c r="C693" s="32">
        <v>10279706</v>
      </c>
      <c r="D693" s="32"/>
      <c r="E693" s="38" t="s">
        <v>227</v>
      </c>
      <c r="F693" s="33">
        <v>40</v>
      </c>
      <c r="G693" s="33">
        <v>-5</v>
      </c>
      <c r="H693" s="32">
        <f t="shared" si="317"/>
        <v>-513985.30000000005</v>
      </c>
      <c r="I693" s="34"/>
      <c r="J693" s="32">
        <v>4335362</v>
      </c>
      <c r="K693" s="32"/>
      <c r="L693" s="32">
        <f t="shared" si="318"/>
        <v>6458329.300000001</v>
      </c>
      <c r="M693" s="33">
        <v>29.69</v>
      </c>
      <c r="N693" s="32">
        <f t="shared" si="319"/>
        <v>217525.4058605591</v>
      </c>
      <c r="O693" s="35">
        <f t="shared" si="320"/>
        <v>2.1160664114378283</v>
      </c>
      <c r="P693" s="15">
        <v>2.43</v>
      </c>
      <c r="Q693" s="12">
        <f t="shared" si="321"/>
        <v>249796.85580000002</v>
      </c>
      <c r="R693" s="8"/>
      <c r="S693" s="12">
        <f t="shared" si="322"/>
        <v>-32271.449939440907</v>
      </c>
      <c r="T693" s="7"/>
      <c r="U693" s="10">
        <f t="shared" si="323"/>
        <v>411188240</v>
      </c>
      <c r="V693" s="10"/>
      <c r="W693" s="10"/>
      <c r="X693" s="10">
        <f t="shared" si="324"/>
        <v>305204471.14</v>
      </c>
    </row>
    <row r="694" spans="1:24" ht="25.5" hidden="1">
      <c r="A694" s="15">
        <v>392.1</v>
      </c>
      <c r="B694" s="25" t="s">
        <v>178</v>
      </c>
      <c r="C694" s="32">
        <v>2304705</v>
      </c>
      <c r="D694" s="32"/>
      <c r="E694" s="38" t="s">
        <v>237</v>
      </c>
      <c r="F694" s="33">
        <v>11</v>
      </c>
      <c r="G694" s="33">
        <v>10</v>
      </c>
      <c r="H694" s="32">
        <f t="shared" si="317"/>
        <v>230470.5</v>
      </c>
      <c r="I694" s="34"/>
      <c r="J694" s="32">
        <v>1182552</v>
      </c>
      <c r="K694" s="32"/>
      <c r="L694" s="32">
        <f t="shared" si="318"/>
        <v>891682.5</v>
      </c>
      <c r="M694" s="33">
        <v>5.81</v>
      </c>
      <c r="N694" s="32">
        <f t="shared" si="319"/>
        <v>153473.752151463</v>
      </c>
      <c r="O694" s="35">
        <f t="shared" si="320"/>
        <v>6.659149528961972</v>
      </c>
      <c r="P694" s="15">
        <v>6.69</v>
      </c>
      <c r="Q694" s="12">
        <f t="shared" si="321"/>
        <v>154184.7645</v>
      </c>
      <c r="R694" s="8"/>
      <c r="S694" s="12">
        <f t="shared" si="322"/>
        <v>-711.0123485369841</v>
      </c>
      <c r="T694" s="7"/>
      <c r="U694" s="10">
        <f t="shared" si="323"/>
        <v>25351755</v>
      </c>
      <c r="V694" s="10"/>
      <c r="W694" s="10"/>
      <c r="X694" s="10">
        <f t="shared" si="324"/>
        <v>13390336.049999999</v>
      </c>
    </row>
    <row r="695" spans="1:24" ht="25.5" hidden="1">
      <c r="A695" s="15">
        <v>392.5</v>
      </c>
      <c r="B695" s="25" t="s">
        <v>179</v>
      </c>
      <c r="C695" s="32">
        <v>2747101</v>
      </c>
      <c r="D695" s="32"/>
      <c r="E695" s="38" t="s">
        <v>234</v>
      </c>
      <c r="F695" s="33">
        <v>15</v>
      </c>
      <c r="G695" s="33">
        <v>15</v>
      </c>
      <c r="H695" s="32">
        <f t="shared" si="317"/>
        <v>412065.14999999997</v>
      </c>
      <c r="I695" s="34"/>
      <c r="J695" s="32">
        <v>770761</v>
      </c>
      <c r="K695" s="32"/>
      <c r="L695" s="32">
        <f t="shared" si="318"/>
        <v>1564274.85</v>
      </c>
      <c r="M695" s="33">
        <v>10.9</v>
      </c>
      <c r="N695" s="32">
        <f t="shared" si="319"/>
        <v>143511.45412844038</v>
      </c>
      <c r="O695" s="35">
        <f t="shared" si="320"/>
        <v>5.224105488966019</v>
      </c>
      <c r="P695" s="15">
        <v>5.64</v>
      </c>
      <c r="Q695" s="12">
        <f t="shared" si="321"/>
        <v>154936.4964</v>
      </c>
      <c r="R695" s="8"/>
      <c r="S695" s="12">
        <f t="shared" si="322"/>
        <v>-11425.042271559621</v>
      </c>
      <c r="T695" s="7"/>
      <c r="U695" s="10">
        <f t="shared" si="323"/>
        <v>41206515</v>
      </c>
      <c r="V695" s="10"/>
      <c r="W695" s="10"/>
      <c r="X695" s="10">
        <f t="shared" si="324"/>
        <v>29943400.900000002</v>
      </c>
    </row>
    <row r="696" spans="1:24" ht="25.5" hidden="1">
      <c r="A696" s="15">
        <v>392.9</v>
      </c>
      <c r="B696" s="25" t="s">
        <v>180</v>
      </c>
      <c r="C696" s="32">
        <v>836404</v>
      </c>
      <c r="D696" s="32"/>
      <c r="E696" s="38" t="s">
        <v>234</v>
      </c>
      <c r="F696" s="33">
        <v>33</v>
      </c>
      <c r="G696" s="33">
        <v>10</v>
      </c>
      <c r="H696" s="32">
        <f t="shared" si="317"/>
        <v>83640.40000000001</v>
      </c>
      <c r="I696" s="34"/>
      <c r="J696" s="32">
        <v>257275</v>
      </c>
      <c r="K696" s="32"/>
      <c r="L696" s="32">
        <f t="shared" si="318"/>
        <v>495488.6</v>
      </c>
      <c r="M696" s="33">
        <v>23.66</v>
      </c>
      <c r="N696" s="32">
        <f t="shared" si="319"/>
        <v>20942.037193575656</v>
      </c>
      <c r="O696" s="35">
        <f t="shared" si="320"/>
        <v>2.5038183932137645</v>
      </c>
      <c r="P696" s="15">
        <v>2.51</v>
      </c>
      <c r="Q696" s="12">
        <f t="shared" si="321"/>
        <v>20993.7404</v>
      </c>
      <c r="R696" s="8"/>
      <c r="S696" s="12">
        <f t="shared" si="322"/>
        <v>-51.70320642434308</v>
      </c>
      <c r="T696" s="7"/>
      <c r="U696" s="10">
        <f t="shared" si="323"/>
        <v>27601332</v>
      </c>
      <c r="V696" s="10"/>
      <c r="W696" s="10"/>
      <c r="X696" s="10">
        <f t="shared" si="324"/>
        <v>19789318.64</v>
      </c>
    </row>
    <row r="697" spans="1:24" ht="25.5" hidden="1">
      <c r="A697" s="15">
        <v>396.3</v>
      </c>
      <c r="B697" s="25" t="s">
        <v>181</v>
      </c>
      <c r="C697" s="32">
        <v>1479460</v>
      </c>
      <c r="D697" s="32"/>
      <c r="E697" s="38" t="s">
        <v>229</v>
      </c>
      <c r="F697" s="33">
        <v>7</v>
      </c>
      <c r="G697" s="33">
        <v>10</v>
      </c>
      <c r="H697" s="32">
        <f t="shared" si="317"/>
        <v>147946</v>
      </c>
      <c r="I697" s="34"/>
      <c r="J697" s="32">
        <v>934698</v>
      </c>
      <c r="K697" s="32"/>
      <c r="L697" s="32">
        <f t="shared" si="318"/>
        <v>396816</v>
      </c>
      <c r="M697" s="33">
        <v>2.93</v>
      </c>
      <c r="N697" s="32">
        <f t="shared" si="319"/>
        <v>135432.0819112628</v>
      </c>
      <c r="O697" s="35">
        <f t="shared" si="320"/>
        <v>9.154156375384451</v>
      </c>
      <c r="P697" s="15">
        <v>9.55</v>
      </c>
      <c r="Q697" s="12">
        <f t="shared" si="321"/>
        <v>141288.43</v>
      </c>
      <c r="R697" s="8"/>
      <c r="S697" s="12">
        <f t="shared" si="322"/>
        <v>-5856.348088737199</v>
      </c>
      <c r="T697" s="7"/>
      <c r="U697" s="10">
        <f t="shared" si="323"/>
        <v>10356220</v>
      </c>
      <c r="V697" s="10"/>
      <c r="W697" s="10"/>
      <c r="X697" s="10">
        <f t="shared" si="324"/>
        <v>4334817.8</v>
      </c>
    </row>
    <row r="698" spans="1:24" ht="25.5" hidden="1">
      <c r="A698" s="15">
        <v>396.7</v>
      </c>
      <c r="B698" s="25" t="s">
        <v>182</v>
      </c>
      <c r="C698" s="32">
        <v>6368663</v>
      </c>
      <c r="D698" s="32"/>
      <c r="E698" s="38" t="s">
        <v>238</v>
      </c>
      <c r="F698" s="33">
        <v>18</v>
      </c>
      <c r="G698" s="33">
        <v>25</v>
      </c>
      <c r="H698" s="32">
        <f t="shared" si="317"/>
        <v>1592165.75</v>
      </c>
      <c r="I698" s="34"/>
      <c r="J698" s="32">
        <v>1465106</v>
      </c>
      <c r="K698" s="32"/>
      <c r="L698" s="32">
        <f t="shared" si="318"/>
        <v>3311391.25</v>
      </c>
      <c r="M698" s="33">
        <v>13.43</v>
      </c>
      <c r="N698" s="32">
        <f t="shared" si="319"/>
        <v>246566.73492181682</v>
      </c>
      <c r="O698" s="35">
        <f t="shared" si="320"/>
        <v>3.8715619733971924</v>
      </c>
      <c r="P698" s="15">
        <v>5.81</v>
      </c>
      <c r="Q698" s="12">
        <f t="shared" si="321"/>
        <v>370019.3203</v>
      </c>
      <c r="R698" s="8"/>
      <c r="S698" s="12">
        <f t="shared" si="322"/>
        <v>-123452.5853781832</v>
      </c>
      <c r="T698" s="7"/>
      <c r="U698" s="10">
        <f t="shared" si="323"/>
        <v>114635934</v>
      </c>
      <c r="V698" s="10"/>
      <c r="W698" s="10"/>
      <c r="X698" s="10">
        <f t="shared" si="324"/>
        <v>85531144.09</v>
      </c>
    </row>
    <row r="699" spans="1:24" ht="25.5" hidden="1">
      <c r="A699" s="15">
        <v>397</v>
      </c>
      <c r="B699" s="25" t="s">
        <v>183</v>
      </c>
      <c r="C699" s="32">
        <v>11635654</v>
      </c>
      <c r="D699" s="32"/>
      <c r="E699" s="38" t="s">
        <v>231</v>
      </c>
      <c r="F699" s="33">
        <v>25</v>
      </c>
      <c r="G699" s="33">
        <v>-5</v>
      </c>
      <c r="H699" s="32">
        <f t="shared" si="317"/>
        <v>-581782.7000000001</v>
      </c>
      <c r="I699" s="34"/>
      <c r="J699" s="32">
        <v>4701177</v>
      </c>
      <c r="K699" s="32"/>
      <c r="L699" s="32">
        <f t="shared" si="318"/>
        <v>7516259.699999999</v>
      </c>
      <c r="M699" s="33">
        <v>17.03</v>
      </c>
      <c r="N699" s="32">
        <f t="shared" si="319"/>
        <v>441354.06341749843</v>
      </c>
      <c r="O699" s="35">
        <f t="shared" si="320"/>
        <v>3.79311780341267</v>
      </c>
      <c r="P699" s="15">
        <v>4.75</v>
      </c>
      <c r="Q699" s="12">
        <f t="shared" si="321"/>
        <v>552693.5650000001</v>
      </c>
      <c r="R699" s="8"/>
      <c r="S699" s="12">
        <f t="shared" si="322"/>
        <v>-111339.50158250163</v>
      </c>
      <c r="T699" s="7"/>
      <c r="U699" s="10">
        <f t="shared" si="323"/>
        <v>290891350</v>
      </c>
      <c r="V699" s="10"/>
      <c r="W699" s="10"/>
      <c r="X699" s="10">
        <f t="shared" si="324"/>
        <v>198155187.62</v>
      </c>
    </row>
    <row r="700" spans="1:24" ht="25.5" hidden="1">
      <c r="A700" s="15"/>
      <c r="B700" s="9" t="s">
        <v>190</v>
      </c>
      <c r="C700" s="32">
        <f>SUM(C692:C699)</f>
        <v>35656561</v>
      </c>
      <c r="D700" s="32"/>
      <c r="E700" s="38"/>
      <c r="F700" s="33">
        <f>U700/C700</f>
        <v>25.841697577060224</v>
      </c>
      <c r="G700" s="33">
        <f>(H700/C700)*100</f>
        <v>3.8436679297254717</v>
      </c>
      <c r="H700" s="32">
        <f>SUM(H692:H699)</f>
        <v>1370519.7999999998</v>
      </c>
      <c r="I700" s="34"/>
      <c r="J700" s="32">
        <f>SUM(J692:J699)</f>
        <v>13649786</v>
      </c>
      <c r="K700" s="32"/>
      <c r="L700" s="32">
        <f>SUM(L692:L699)</f>
        <v>20636255.2</v>
      </c>
      <c r="M700" s="33">
        <f>X700/C700</f>
        <v>18.410323166050702</v>
      </c>
      <c r="N700" s="32">
        <f>SUM(N692:N699)</f>
        <v>1358903.390547183</v>
      </c>
      <c r="O700" s="35">
        <f t="shared" si="320"/>
        <v>3.8110893267221795</v>
      </c>
      <c r="P700" s="15">
        <f>(Q700/C700)*100</f>
        <v>4.610730847543038</v>
      </c>
      <c r="Q700" s="28">
        <f>SUM(Q692:Q699)</f>
        <v>1644028.0572000002</v>
      </c>
      <c r="R700" s="8"/>
      <c r="S700" s="28">
        <f>SUM(S692:S699)</f>
        <v>-285124.66665281705</v>
      </c>
      <c r="T700" s="7"/>
      <c r="U700" s="28">
        <f>SUM(U692:U699)</f>
        <v>921426066</v>
      </c>
      <c r="V700" s="12"/>
      <c r="W700" s="10"/>
      <c r="X700" s="28">
        <f>SUM(X692:X699)</f>
        <v>656448811</v>
      </c>
    </row>
    <row r="701" spans="1:24" ht="25.5" hidden="1">
      <c r="A701" s="15"/>
      <c r="B701" s="9"/>
      <c r="C701" s="32"/>
      <c r="D701" s="32"/>
      <c r="E701" s="38"/>
      <c r="F701" s="33"/>
      <c r="G701" s="33"/>
      <c r="H701" s="32"/>
      <c r="I701" s="34"/>
      <c r="J701" s="32"/>
      <c r="K701" s="32"/>
      <c r="L701" s="32"/>
      <c r="M701" s="33"/>
      <c r="N701" s="32"/>
      <c r="O701" s="35"/>
      <c r="P701" s="15"/>
      <c r="Q701" s="28"/>
      <c r="R701" s="8"/>
      <c r="S701" s="28"/>
      <c r="T701" s="7"/>
      <c r="U701" s="30"/>
      <c r="V701" s="16"/>
      <c r="W701" s="10"/>
      <c r="X701" s="30"/>
    </row>
    <row r="702" spans="1:24" ht="25.5" hidden="1">
      <c r="A702" s="15"/>
      <c r="B702" s="25" t="s">
        <v>191</v>
      </c>
      <c r="C702" s="32"/>
      <c r="D702" s="32"/>
      <c r="E702" s="38"/>
      <c r="F702" s="33"/>
      <c r="G702" s="33"/>
      <c r="H702" s="32"/>
      <c r="I702" s="34"/>
      <c r="J702" s="32"/>
      <c r="K702" s="32"/>
      <c r="L702" s="32"/>
      <c r="M702" s="33"/>
      <c r="N702" s="32"/>
      <c r="O702" s="35"/>
      <c r="P702" s="15"/>
      <c r="Q702" s="12"/>
      <c r="R702" s="8"/>
      <c r="S702" s="12"/>
      <c r="T702" s="7"/>
      <c r="U702" s="16"/>
      <c r="V702" s="16"/>
      <c r="W702" s="10"/>
      <c r="X702" s="16"/>
    </row>
    <row r="703" spans="1:24" ht="25.5" hidden="1">
      <c r="A703" s="15">
        <v>389.2</v>
      </c>
      <c r="B703" s="25" t="s">
        <v>13</v>
      </c>
      <c r="C703" s="32">
        <v>23404</v>
      </c>
      <c r="D703" s="32"/>
      <c r="E703" s="38" t="s">
        <v>218</v>
      </c>
      <c r="F703" s="33">
        <v>50</v>
      </c>
      <c r="G703" s="33">
        <v>0</v>
      </c>
      <c r="H703" s="32">
        <f aca="true" t="shared" si="325" ref="H703:H710">(G703/100)*C703</f>
        <v>0</v>
      </c>
      <c r="I703" s="34"/>
      <c r="J703" s="32">
        <v>575</v>
      </c>
      <c r="K703" s="32"/>
      <c r="L703" s="32">
        <f aca="true" t="shared" si="326" ref="L703:L710">C703-H703-J703</f>
        <v>22829</v>
      </c>
      <c r="M703" s="33">
        <v>48.63</v>
      </c>
      <c r="N703" s="32">
        <f aca="true" t="shared" si="327" ref="N703:N710">L703/M703</f>
        <v>469.44273082459387</v>
      </c>
      <c r="O703" s="35">
        <f aca="true" t="shared" si="328" ref="O703:O711">(N703/C703)*100</f>
        <v>2.005822640679345</v>
      </c>
      <c r="P703" s="27">
        <v>2.36</v>
      </c>
      <c r="Q703" s="12">
        <f aca="true" t="shared" si="329" ref="Q703:Q710">(P703/100)*C703</f>
        <v>552.3344</v>
      </c>
      <c r="R703" s="8"/>
      <c r="S703" s="12">
        <f aca="true" t="shared" si="330" ref="S703:S710">N703-Q703</f>
        <v>-82.8916691754061</v>
      </c>
      <c r="T703" s="7"/>
      <c r="U703" s="10">
        <f aca="true" t="shared" si="331" ref="U703:U710">C703*F703</f>
        <v>1170200</v>
      </c>
      <c r="V703" s="10"/>
      <c r="W703" s="10"/>
      <c r="X703" s="10">
        <f aca="true" t="shared" si="332" ref="X703:X710">C703*M703</f>
        <v>1138136.52</v>
      </c>
    </row>
    <row r="704" spans="1:24" ht="25.5" hidden="1">
      <c r="A704" s="15">
        <v>390</v>
      </c>
      <c r="B704" s="7" t="s">
        <v>14</v>
      </c>
      <c r="C704" s="32">
        <v>6118855</v>
      </c>
      <c r="D704" s="32"/>
      <c r="E704" s="38" t="s">
        <v>229</v>
      </c>
      <c r="F704" s="33">
        <v>40</v>
      </c>
      <c r="G704" s="33">
        <v>-15</v>
      </c>
      <c r="H704" s="32">
        <f t="shared" si="325"/>
        <v>-917828.25</v>
      </c>
      <c r="I704" s="34"/>
      <c r="J704" s="32">
        <v>2121382</v>
      </c>
      <c r="K704" s="32"/>
      <c r="L704" s="32">
        <f t="shared" si="326"/>
        <v>4915301.25</v>
      </c>
      <c r="M704" s="33">
        <v>26.52</v>
      </c>
      <c r="N704" s="32">
        <f t="shared" si="327"/>
        <v>185343.18438914028</v>
      </c>
      <c r="O704" s="35">
        <f t="shared" si="328"/>
        <v>3.0290501145907247</v>
      </c>
      <c r="P704" s="15">
        <v>2.58</v>
      </c>
      <c r="Q704" s="12">
        <f t="shared" si="329"/>
        <v>157866.459</v>
      </c>
      <c r="R704" s="8"/>
      <c r="S704" s="12">
        <f t="shared" si="330"/>
        <v>27476.72538914028</v>
      </c>
      <c r="T704" s="7"/>
      <c r="U704" s="10">
        <f t="shared" si="331"/>
        <v>244754200</v>
      </c>
      <c r="V704" s="10"/>
      <c r="W704" s="10"/>
      <c r="X704" s="10">
        <f t="shared" si="332"/>
        <v>162272034.6</v>
      </c>
    </row>
    <row r="705" spans="1:24" ht="25.5" hidden="1">
      <c r="A705" s="15">
        <v>392.1</v>
      </c>
      <c r="B705" s="25" t="s">
        <v>178</v>
      </c>
      <c r="C705" s="32">
        <v>4786508</v>
      </c>
      <c r="D705" s="32"/>
      <c r="E705" s="38" t="s">
        <v>239</v>
      </c>
      <c r="F705" s="33">
        <v>13</v>
      </c>
      <c r="G705" s="33">
        <v>10</v>
      </c>
      <c r="H705" s="32">
        <f t="shared" si="325"/>
        <v>478650.80000000005</v>
      </c>
      <c r="I705" s="34"/>
      <c r="J705" s="32">
        <v>1405111</v>
      </c>
      <c r="K705" s="32"/>
      <c r="L705" s="32">
        <f t="shared" si="326"/>
        <v>2902746.2</v>
      </c>
      <c r="M705" s="33">
        <v>8.26</v>
      </c>
      <c r="N705" s="32">
        <f t="shared" si="327"/>
        <v>351422.0581113802</v>
      </c>
      <c r="O705" s="35">
        <f t="shared" si="328"/>
        <v>7.341929818384932</v>
      </c>
      <c r="P705" s="15">
        <v>5.89</v>
      </c>
      <c r="Q705" s="12">
        <f t="shared" si="329"/>
        <v>281925.32119999995</v>
      </c>
      <c r="R705" s="8"/>
      <c r="S705" s="12">
        <f t="shared" si="330"/>
        <v>69496.73691138026</v>
      </c>
      <c r="T705" s="7"/>
      <c r="U705" s="10">
        <f t="shared" si="331"/>
        <v>62224604</v>
      </c>
      <c r="V705" s="10"/>
      <c r="W705" s="10"/>
      <c r="X705" s="10">
        <f t="shared" si="332"/>
        <v>39536556.08</v>
      </c>
    </row>
    <row r="706" spans="1:24" ht="25.5" hidden="1">
      <c r="A706" s="15">
        <v>392.5</v>
      </c>
      <c r="B706" s="25" t="s">
        <v>179</v>
      </c>
      <c r="C706" s="32">
        <v>4802133</v>
      </c>
      <c r="D706" s="32"/>
      <c r="E706" s="38" t="s">
        <v>233</v>
      </c>
      <c r="F706" s="33">
        <v>14</v>
      </c>
      <c r="G706" s="33">
        <v>10</v>
      </c>
      <c r="H706" s="32">
        <f t="shared" si="325"/>
        <v>480213.30000000005</v>
      </c>
      <c r="I706" s="34"/>
      <c r="J706" s="32">
        <v>1370577</v>
      </c>
      <c r="K706" s="32"/>
      <c r="L706" s="32">
        <f t="shared" si="326"/>
        <v>2951342.7</v>
      </c>
      <c r="M706" s="33">
        <v>9.04</v>
      </c>
      <c r="N706" s="32">
        <f t="shared" si="327"/>
        <v>326475.96238938055</v>
      </c>
      <c r="O706" s="35">
        <f t="shared" si="328"/>
        <v>6.798561439039289</v>
      </c>
      <c r="P706" s="15">
        <v>4.67</v>
      </c>
      <c r="Q706" s="12">
        <f t="shared" si="329"/>
        <v>224259.61109999998</v>
      </c>
      <c r="R706" s="8"/>
      <c r="S706" s="12">
        <f t="shared" si="330"/>
        <v>102216.35128938057</v>
      </c>
      <c r="T706" s="7"/>
      <c r="U706" s="10">
        <f t="shared" si="331"/>
        <v>67229862</v>
      </c>
      <c r="V706" s="10"/>
      <c r="W706" s="10"/>
      <c r="X706" s="10">
        <f t="shared" si="332"/>
        <v>43411282.31999999</v>
      </c>
    </row>
    <row r="707" spans="1:24" ht="25.5" hidden="1">
      <c r="A707" s="15">
        <v>392.9</v>
      </c>
      <c r="B707" s="25" t="s">
        <v>180</v>
      </c>
      <c r="C707" s="32">
        <v>2123847</v>
      </c>
      <c r="D707" s="32"/>
      <c r="E707" s="38" t="s">
        <v>224</v>
      </c>
      <c r="F707" s="33">
        <v>30</v>
      </c>
      <c r="G707" s="33">
        <v>5</v>
      </c>
      <c r="H707" s="32">
        <f t="shared" si="325"/>
        <v>106192.35</v>
      </c>
      <c r="I707" s="34"/>
      <c r="J707" s="32">
        <v>679162</v>
      </c>
      <c r="K707" s="32"/>
      <c r="L707" s="32">
        <f t="shared" si="326"/>
        <v>1338492.65</v>
      </c>
      <c r="M707" s="33">
        <v>18.71</v>
      </c>
      <c r="N707" s="32">
        <f t="shared" si="327"/>
        <v>71538.8909673971</v>
      </c>
      <c r="O707" s="35">
        <f t="shared" si="328"/>
        <v>3.368363680029546</v>
      </c>
      <c r="P707" s="15">
        <v>3.27</v>
      </c>
      <c r="Q707" s="12">
        <f t="shared" si="329"/>
        <v>69449.7969</v>
      </c>
      <c r="R707" s="8"/>
      <c r="S707" s="12">
        <f t="shared" si="330"/>
        <v>2089.0940673971054</v>
      </c>
      <c r="T707" s="7"/>
      <c r="U707" s="10">
        <f t="shared" si="331"/>
        <v>63715410</v>
      </c>
      <c r="V707" s="10"/>
      <c r="W707" s="10"/>
      <c r="X707" s="10">
        <f t="shared" si="332"/>
        <v>39737177.370000005</v>
      </c>
    </row>
    <row r="708" spans="1:24" ht="25.5" hidden="1">
      <c r="A708" s="15">
        <v>396.3</v>
      </c>
      <c r="B708" s="25" t="s">
        <v>181</v>
      </c>
      <c r="C708" s="32">
        <v>2407263</v>
      </c>
      <c r="D708" s="32"/>
      <c r="E708" s="38" t="s">
        <v>224</v>
      </c>
      <c r="F708" s="33">
        <v>9</v>
      </c>
      <c r="G708" s="33">
        <v>15</v>
      </c>
      <c r="H708" s="32">
        <f t="shared" si="325"/>
        <v>361089.45</v>
      </c>
      <c r="I708" s="34"/>
      <c r="J708" s="32">
        <v>880002</v>
      </c>
      <c r="K708" s="32"/>
      <c r="L708" s="32">
        <f t="shared" si="326"/>
        <v>1166171.55</v>
      </c>
      <c r="M708" s="33">
        <v>4.67</v>
      </c>
      <c r="N708" s="32">
        <f t="shared" si="327"/>
        <v>249715.5353319058</v>
      </c>
      <c r="O708" s="35">
        <f t="shared" si="328"/>
        <v>10.373421405633941</v>
      </c>
      <c r="P708" s="15">
        <v>7.82</v>
      </c>
      <c r="Q708" s="12">
        <f t="shared" si="329"/>
        <v>188247.9666</v>
      </c>
      <c r="R708" s="8"/>
      <c r="S708" s="12">
        <f t="shared" si="330"/>
        <v>61467.568731905776</v>
      </c>
      <c r="T708" s="7"/>
      <c r="U708" s="10">
        <f t="shared" si="331"/>
        <v>21665367</v>
      </c>
      <c r="V708" s="10"/>
      <c r="W708" s="10"/>
      <c r="X708" s="10">
        <f t="shared" si="332"/>
        <v>11241918.209999999</v>
      </c>
    </row>
    <row r="709" spans="1:24" ht="25.5" hidden="1">
      <c r="A709" s="15">
        <v>396.7</v>
      </c>
      <c r="B709" s="25" t="s">
        <v>182</v>
      </c>
      <c r="C709" s="32">
        <v>23714268</v>
      </c>
      <c r="D709" s="32"/>
      <c r="E709" s="38" t="s">
        <v>231</v>
      </c>
      <c r="F709" s="33">
        <v>15</v>
      </c>
      <c r="G709" s="33">
        <v>25</v>
      </c>
      <c r="H709" s="32">
        <f t="shared" si="325"/>
        <v>5928567</v>
      </c>
      <c r="I709" s="34"/>
      <c r="J709" s="32">
        <v>4278483</v>
      </c>
      <c r="K709" s="32"/>
      <c r="L709" s="32">
        <f t="shared" si="326"/>
        <v>13507218</v>
      </c>
      <c r="M709" s="33">
        <v>10.97</v>
      </c>
      <c r="N709" s="32">
        <f t="shared" si="327"/>
        <v>1231286.9644484958</v>
      </c>
      <c r="O709" s="35">
        <f t="shared" si="328"/>
        <v>5.1921778249638395</v>
      </c>
      <c r="P709" s="15">
        <v>3.93</v>
      </c>
      <c r="Q709" s="12">
        <f t="shared" si="329"/>
        <v>931970.7324000001</v>
      </c>
      <c r="R709" s="8"/>
      <c r="S709" s="12">
        <f t="shared" si="330"/>
        <v>299316.2320484957</v>
      </c>
      <c r="T709" s="7"/>
      <c r="U709" s="10">
        <f t="shared" si="331"/>
        <v>355714020</v>
      </c>
      <c r="V709" s="10"/>
      <c r="W709" s="10"/>
      <c r="X709" s="10">
        <f t="shared" si="332"/>
        <v>260145519.96</v>
      </c>
    </row>
    <row r="710" spans="1:24" ht="25.5" hidden="1">
      <c r="A710" s="15">
        <v>397</v>
      </c>
      <c r="B710" s="25" t="s">
        <v>183</v>
      </c>
      <c r="C710" s="32">
        <v>32265699</v>
      </c>
      <c r="D710" s="32"/>
      <c r="E710" s="38" t="s">
        <v>234</v>
      </c>
      <c r="F710" s="33">
        <v>20</v>
      </c>
      <c r="G710" s="33">
        <v>-2</v>
      </c>
      <c r="H710" s="32">
        <f t="shared" si="325"/>
        <v>-645313.98</v>
      </c>
      <c r="I710" s="34"/>
      <c r="J710" s="32">
        <v>10595185</v>
      </c>
      <c r="K710" s="32"/>
      <c r="L710" s="32">
        <f t="shared" si="326"/>
        <v>22315827.98</v>
      </c>
      <c r="M710" s="33">
        <v>12.8</v>
      </c>
      <c r="N710" s="32">
        <f t="shared" si="327"/>
        <v>1743424.0609374999</v>
      </c>
      <c r="O710" s="35">
        <f t="shared" si="328"/>
        <v>5.403335786828917</v>
      </c>
      <c r="P710" s="15">
        <v>4.86</v>
      </c>
      <c r="Q710" s="12">
        <f t="shared" si="329"/>
        <v>1568112.9714000002</v>
      </c>
      <c r="R710" s="8"/>
      <c r="S710" s="12">
        <f t="shared" si="330"/>
        <v>175311.0895374997</v>
      </c>
      <c r="T710" s="7"/>
      <c r="U710" s="10">
        <f t="shared" si="331"/>
        <v>645313980</v>
      </c>
      <c r="V710" s="10"/>
      <c r="W710" s="10"/>
      <c r="X710" s="10">
        <f t="shared" si="332"/>
        <v>413000947.20000005</v>
      </c>
    </row>
    <row r="711" spans="1:24" ht="25.5" hidden="1">
      <c r="A711" s="15"/>
      <c r="B711" s="9" t="s">
        <v>192</v>
      </c>
      <c r="C711" s="32">
        <f>SUM(C703:C710)</f>
        <v>76241977</v>
      </c>
      <c r="D711" s="32"/>
      <c r="E711" s="38"/>
      <c r="F711" s="33">
        <f>U711/C711</f>
        <v>19.173002859041812</v>
      </c>
      <c r="G711" s="33">
        <f>(H711/C711)*100</f>
        <v>7.596301798417425</v>
      </c>
      <c r="H711" s="32">
        <f>SUM(H703:H710)</f>
        <v>5791570.67</v>
      </c>
      <c r="I711" s="34"/>
      <c r="J711" s="32">
        <f>SUM(J703:J710)</f>
        <v>21330477</v>
      </c>
      <c r="K711" s="32"/>
      <c r="L711" s="32">
        <f>SUM(L703:L710)</f>
        <v>49119929.33</v>
      </c>
      <c r="M711" s="33">
        <f>X711/C711</f>
        <v>12.728992747131937</v>
      </c>
      <c r="N711" s="32">
        <f>SUM(N703:N710)</f>
        <v>4159676.0993060237</v>
      </c>
      <c r="O711" s="35">
        <f t="shared" si="328"/>
        <v>5.45588698376227</v>
      </c>
      <c r="P711" s="15">
        <f>(Q711/C711)*100</f>
        <v>4.488846338546546</v>
      </c>
      <c r="Q711" s="28">
        <f>SUM(Q703:Q710)</f>
        <v>3422385.193</v>
      </c>
      <c r="R711" s="8"/>
      <c r="S711" s="28">
        <f>SUM(S703:S710)</f>
        <v>737290.906306024</v>
      </c>
      <c r="T711" s="7"/>
      <c r="U711" s="28">
        <f>SUM(U703:U710)</f>
        <v>1461787643</v>
      </c>
      <c r="V711" s="12"/>
      <c r="W711" s="10"/>
      <c r="X711" s="28">
        <f>SUM(X703:X710)</f>
        <v>970483572.26</v>
      </c>
    </row>
    <row r="712" spans="1:24" ht="25.5" hidden="1">
      <c r="A712" s="15"/>
      <c r="B712" s="9"/>
      <c r="C712" s="32"/>
      <c r="D712" s="32"/>
      <c r="E712" s="38"/>
      <c r="F712" s="33"/>
      <c r="G712" s="33"/>
      <c r="H712" s="32"/>
      <c r="I712" s="34"/>
      <c r="J712" s="32"/>
      <c r="K712" s="32"/>
      <c r="L712" s="32"/>
      <c r="M712" s="33"/>
      <c r="N712" s="32"/>
      <c r="O712" s="35"/>
      <c r="P712" s="15"/>
      <c r="Q712" s="28"/>
      <c r="R712" s="8"/>
      <c r="S712" s="28"/>
      <c r="T712" s="7"/>
      <c r="U712" s="30"/>
      <c r="V712" s="16"/>
      <c r="W712" s="10"/>
      <c r="X712" s="30"/>
    </row>
    <row r="713" spans="1:24" ht="25.5" hidden="1">
      <c r="A713" s="15"/>
      <c r="B713" s="25" t="s">
        <v>193</v>
      </c>
      <c r="C713" s="32"/>
      <c r="D713" s="32"/>
      <c r="E713" s="38"/>
      <c r="F713" s="33"/>
      <c r="G713" s="33"/>
      <c r="H713" s="32"/>
      <c r="I713" s="34"/>
      <c r="J713" s="32"/>
      <c r="K713" s="32"/>
      <c r="L713" s="32"/>
      <c r="M713" s="33"/>
      <c r="N713" s="32"/>
      <c r="O713" s="35"/>
      <c r="P713" s="15"/>
      <c r="Q713" s="12"/>
      <c r="R713" s="8"/>
      <c r="S713" s="12"/>
      <c r="T713" s="7"/>
      <c r="U713" s="16"/>
      <c r="V713" s="16"/>
      <c r="W713" s="10"/>
      <c r="X713" s="16"/>
    </row>
    <row r="714" spans="1:24" ht="25.5" hidden="1">
      <c r="A714" s="15">
        <v>390</v>
      </c>
      <c r="B714" s="7" t="s">
        <v>14</v>
      </c>
      <c r="C714" s="32">
        <v>1411660</v>
      </c>
      <c r="D714" s="32"/>
      <c r="E714" s="38" t="s">
        <v>229</v>
      </c>
      <c r="F714" s="33">
        <v>50</v>
      </c>
      <c r="G714" s="33">
        <v>-20</v>
      </c>
      <c r="H714" s="32">
        <f aca="true" t="shared" si="333" ref="H714:H720">(G714/100)*C714</f>
        <v>-282332</v>
      </c>
      <c r="I714" s="34"/>
      <c r="J714" s="32">
        <v>566924</v>
      </c>
      <c r="K714" s="32"/>
      <c r="L714" s="32">
        <f aca="true" t="shared" si="334" ref="L714:L720">C714-H714-J714</f>
        <v>1127068</v>
      </c>
      <c r="M714" s="33">
        <v>33.57</v>
      </c>
      <c r="N714" s="32">
        <f aca="true" t="shared" si="335" ref="N714:N720">L714/M714</f>
        <v>33573.66696455168</v>
      </c>
      <c r="O714" s="35">
        <f aca="true" t="shared" si="336" ref="O714:O721">(N714/C714)*100</f>
        <v>2.37831113473157</v>
      </c>
      <c r="P714" s="15">
        <v>2.22</v>
      </c>
      <c r="Q714" s="12">
        <f aca="true" t="shared" si="337" ref="Q714:Q720">(P714/100)*C714</f>
        <v>31338.852000000003</v>
      </c>
      <c r="R714" s="8"/>
      <c r="S714" s="12">
        <f aca="true" t="shared" si="338" ref="S714:S720">N714-Q714</f>
        <v>2234.8149645516787</v>
      </c>
      <c r="T714" s="7"/>
      <c r="U714" s="10">
        <f aca="true" t="shared" si="339" ref="U714:U720">C714*F714</f>
        <v>70583000</v>
      </c>
      <c r="V714" s="10"/>
      <c r="W714" s="10"/>
      <c r="X714" s="10">
        <f aca="true" t="shared" si="340" ref="X714:X720">C714*M714</f>
        <v>47389426.2</v>
      </c>
    </row>
    <row r="715" spans="1:24" ht="25.5" hidden="1">
      <c r="A715" s="15">
        <v>392.1</v>
      </c>
      <c r="B715" s="25" t="s">
        <v>178</v>
      </c>
      <c r="C715" s="32">
        <v>706803</v>
      </c>
      <c r="D715" s="32"/>
      <c r="E715" s="38" t="s">
        <v>240</v>
      </c>
      <c r="F715" s="33">
        <v>10</v>
      </c>
      <c r="G715" s="33">
        <v>20</v>
      </c>
      <c r="H715" s="32">
        <f t="shared" si="333"/>
        <v>141360.6</v>
      </c>
      <c r="I715" s="34"/>
      <c r="J715" s="32">
        <v>242527</v>
      </c>
      <c r="K715" s="32"/>
      <c r="L715" s="32">
        <f t="shared" si="334"/>
        <v>322915.4</v>
      </c>
      <c r="M715" s="33">
        <v>5.79</v>
      </c>
      <c r="N715" s="32">
        <f t="shared" si="335"/>
        <v>55771.2262521589</v>
      </c>
      <c r="O715" s="35">
        <f t="shared" si="336"/>
        <v>7.8906323617979695</v>
      </c>
      <c r="P715" s="15">
        <v>6.31</v>
      </c>
      <c r="Q715" s="12">
        <f t="shared" si="337"/>
        <v>44599.26929999999</v>
      </c>
      <c r="R715" s="8"/>
      <c r="S715" s="12">
        <f t="shared" si="338"/>
        <v>11171.956952158907</v>
      </c>
      <c r="T715" s="7"/>
      <c r="U715" s="10">
        <f t="shared" si="339"/>
        <v>7068030</v>
      </c>
      <c r="V715" s="10"/>
      <c r="W715" s="10"/>
      <c r="X715" s="10">
        <f t="shared" si="340"/>
        <v>4092389.37</v>
      </c>
    </row>
    <row r="716" spans="1:24" ht="25.5" hidden="1">
      <c r="A716" s="15">
        <v>392.5</v>
      </c>
      <c r="B716" s="25" t="s">
        <v>179</v>
      </c>
      <c r="C716" s="32">
        <v>804491</v>
      </c>
      <c r="D716" s="32"/>
      <c r="E716" s="38" t="s">
        <v>234</v>
      </c>
      <c r="F716" s="33">
        <v>15</v>
      </c>
      <c r="G716" s="33">
        <v>15</v>
      </c>
      <c r="H716" s="32">
        <f t="shared" si="333"/>
        <v>120673.65</v>
      </c>
      <c r="I716" s="34"/>
      <c r="J716" s="32">
        <v>186282</v>
      </c>
      <c r="K716" s="32"/>
      <c r="L716" s="32">
        <f t="shared" si="334"/>
        <v>497535.35</v>
      </c>
      <c r="M716" s="33">
        <v>10.99</v>
      </c>
      <c r="N716" s="32">
        <f t="shared" si="335"/>
        <v>45271.6424021838</v>
      </c>
      <c r="O716" s="35">
        <f t="shared" si="336"/>
        <v>5.627364681790573</v>
      </c>
      <c r="P716" s="15">
        <v>5.04</v>
      </c>
      <c r="Q716" s="12">
        <f t="shared" si="337"/>
        <v>40546.3464</v>
      </c>
      <c r="R716" s="8"/>
      <c r="S716" s="12">
        <f t="shared" si="338"/>
        <v>4725.296002183801</v>
      </c>
      <c r="T716" s="7"/>
      <c r="U716" s="10">
        <f t="shared" si="339"/>
        <v>12067365</v>
      </c>
      <c r="V716" s="10"/>
      <c r="W716" s="10"/>
      <c r="X716" s="10">
        <f t="shared" si="340"/>
        <v>8841356.09</v>
      </c>
    </row>
    <row r="717" spans="1:24" ht="25.5" hidden="1">
      <c r="A717" s="15">
        <v>392.9</v>
      </c>
      <c r="B717" s="25" t="s">
        <v>180</v>
      </c>
      <c r="C717" s="32">
        <v>282127</v>
      </c>
      <c r="D717" s="32"/>
      <c r="E717" s="38" t="s">
        <v>224</v>
      </c>
      <c r="F717" s="33">
        <v>35</v>
      </c>
      <c r="G717" s="33">
        <v>5</v>
      </c>
      <c r="H717" s="32">
        <f t="shared" si="333"/>
        <v>14106.35</v>
      </c>
      <c r="I717" s="34"/>
      <c r="J717" s="32">
        <v>95010</v>
      </c>
      <c r="K717" s="32"/>
      <c r="L717" s="32">
        <f t="shared" si="334"/>
        <v>173010.65000000002</v>
      </c>
      <c r="M717" s="33">
        <v>22.82</v>
      </c>
      <c r="N717" s="32">
        <f t="shared" si="335"/>
        <v>7581.535933391762</v>
      </c>
      <c r="O717" s="35">
        <f t="shared" si="336"/>
        <v>2.6872776917458316</v>
      </c>
      <c r="P717" s="15">
        <v>2.3</v>
      </c>
      <c r="Q717" s="12">
        <f t="shared" si="337"/>
        <v>6488.921</v>
      </c>
      <c r="R717" s="8"/>
      <c r="S717" s="12">
        <f t="shared" si="338"/>
        <v>1092.614933391762</v>
      </c>
      <c r="T717" s="7"/>
      <c r="U717" s="10">
        <f t="shared" si="339"/>
        <v>9874445</v>
      </c>
      <c r="V717" s="10"/>
      <c r="W717" s="10"/>
      <c r="X717" s="10">
        <f t="shared" si="340"/>
        <v>6438138.14</v>
      </c>
    </row>
    <row r="718" spans="1:24" ht="25.5" hidden="1">
      <c r="A718" s="15">
        <v>396.3</v>
      </c>
      <c r="B718" s="25" t="s">
        <v>181</v>
      </c>
      <c r="C718" s="32">
        <v>1034237</v>
      </c>
      <c r="D718" s="32"/>
      <c r="E718" s="38" t="s">
        <v>224</v>
      </c>
      <c r="F718" s="33">
        <v>8</v>
      </c>
      <c r="G718" s="33">
        <v>15</v>
      </c>
      <c r="H718" s="32">
        <f t="shared" si="333"/>
        <v>155135.55</v>
      </c>
      <c r="I718" s="34"/>
      <c r="J718" s="32">
        <v>529458</v>
      </c>
      <c r="K718" s="32"/>
      <c r="L718" s="32">
        <f t="shared" si="334"/>
        <v>349643.44999999995</v>
      </c>
      <c r="M718" s="33">
        <v>3.27</v>
      </c>
      <c r="N718" s="32">
        <f t="shared" si="335"/>
        <v>106924.60244648317</v>
      </c>
      <c r="O718" s="35">
        <f t="shared" si="336"/>
        <v>10.338500986377703</v>
      </c>
      <c r="P718" s="15">
        <v>5.92</v>
      </c>
      <c r="Q718" s="12">
        <f t="shared" si="337"/>
        <v>61226.830400000006</v>
      </c>
      <c r="R718" s="8"/>
      <c r="S718" s="12">
        <f t="shared" si="338"/>
        <v>45697.772046483165</v>
      </c>
      <c r="T718" s="7"/>
      <c r="U718" s="10">
        <f t="shared" si="339"/>
        <v>8273896</v>
      </c>
      <c r="V718" s="10"/>
      <c r="W718" s="10"/>
      <c r="X718" s="10">
        <f t="shared" si="340"/>
        <v>3381954.99</v>
      </c>
    </row>
    <row r="719" spans="1:24" ht="25.5" hidden="1">
      <c r="A719" s="15">
        <v>396.7</v>
      </c>
      <c r="B719" s="25" t="s">
        <v>182</v>
      </c>
      <c r="C719" s="32">
        <v>2683072</v>
      </c>
      <c r="D719" s="32"/>
      <c r="E719" s="38" t="s">
        <v>223</v>
      </c>
      <c r="F719" s="33">
        <v>15</v>
      </c>
      <c r="G719" s="33">
        <v>15</v>
      </c>
      <c r="H719" s="32">
        <f t="shared" si="333"/>
        <v>402460.8</v>
      </c>
      <c r="I719" s="34"/>
      <c r="J719" s="32">
        <v>880654</v>
      </c>
      <c r="K719" s="32"/>
      <c r="L719" s="32">
        <f t="shared" si="334"/>
        <v>1399957.2000000002</v>
      </c>
      <c r="M719" s="33">
        <v>9.31</v>
      </c>
      <c r="N719" s="32">
        <f t="shared" si="335"/>
        <v>150371.3426423201</v>
      </c>
      <c r="O719" s="35">
        <f t="shared" si="336"/>
        <v>5.604446792420035</v>
      </c>
      <c r="P719" s="15">
        <v>3.42</v>
      </c>
      <c r="Q719" s="12">
        <f t="shared" si="337"/>
        <v>91761.06240000001</v>
      </c>
      <c r="R719" s="8"/>
      <c r="S719" s="12">
        <f t="shared" si="338"/>
        <v>58610.28024232008</v>
      </c>
      <c r="T719" s="7"/>
      <c r="U719" s="10">
        <f t="shared" si="339"/>
        <v>40246080</v>
      </c>
      <c r="V719" s="10"/>
      <c r="W719" s="10"/>
      <c r="X719" s="10">
        <f t="shared" si="340"/>
        <v>24979400.32</v>
      </c>
    </row>
    <row r="720" spans="1:24" ht="25.5" hidden="1">
      <c r="A720" s="15">
        <v>397</v>
      </c>
      <c r="B720" s="25" t="s">
        <v>183</v>
      </c>
      <c r="C720" s="32">
        <v>4354177</v>
      </c>
      <c r="D720" s="32"/>
      <c r="E720" s="38" t="s">
        <v>222</v>
      </c>
      <c r="F720" s="33">
        <v>25</v>
      </c>
      <c r="G720" s="33">
        <v>-5</v>
      </c>
      <c r="H720" s="32">
        <f t="shared" si="333"/>
        <v>-217708.85</v>
      </c>
      <c r="I720" s="34"/>
      <c r="J720" s="32">
        <v>1774777</v>
      </c>
      <c r="K720" s="32"/>
      <c r="L720" s="32">
        <f t="shared" si="334"/>
        <v>2797108.8499999996</v>
      </c>
      <c r="M720" s="33">
        <v>15.47</v>
      </c>
      <c r="N720" s="32">
        <f t="shared" si="335"/>
        <v>180808.58758888167</v>
      </c>
      <c r="O720" s="35">
        <f t="shared" si="336"/>
        <v>4.1525318697168645</v>
      </c>
      <c r="P720" s="15">
        <v>4.15</v>
      </c>
      <c r="Q720" s="12">
        <f t="shared" si="337"/>
        <v>180698.3455</v>
      </c>
      <c r="R720" s="8"/>
      <c r="S720" s="12">
        <f t="shared" si="338"/>
        <v>110.2420888816705</v>
      </c>
      <c r="T720" s="7"/>
      <c r="U720" s="10">
        <f t="shared" si="339"/>
        <v>108854425</v>
      </c>
      <c r="V720" s="10"/>
      <c r="W720" s="10"/>
      <c r="X720" s="10">
        <f t="shared" si="340"/>
        <v>67359118.19</v>
      </c>
    </row>
    <row r="721" spans="1:24" ht="25.5" hidden="1">
      <c r="A721" s="15"/>
      <c r="B721" s="9" t="s">
        <v>194</v>
      </c>
      <c r="C721" s="32">
        <f>SUM(C714:C720)</f>
        <v>11276567</v>
      </c>
      <c r="D721" s="32"/>
      <c r="E721" s="38"/>
      <c r="F721" s="33">
        <f>U721/C721</f>
        <v>22.78771908152543</v>
      </c>
      <c r="G721" s="33">
        <f>(H721/C721)*100</f>
        <v>2.9591993733553834</v>
      </c>
      <c r="H721" s="32">
        <f>SUM(H714:H720)</f>
        <v>333696.1</v>
      </c>
      <c r="I721" s="34"/>
      <c r="J721" s="32">
        <f>SUM(J714:J720)</f>
        <v>4275632</v>
      </c>
      <c r="K721" s="32"/>
      <c r="L721" s="32">
        <f>SUM(L714:L720)</f>
        <v>6667238.899999999</v>
      </c>
      <c r="M721" s="33">
        <f>X721/C721</f>
        <v>14.408798644126353</v>
      </c>
      <c r="N721" s="32">
        <f>SUM(N714:N720)</f>
        <v>580302.6042299711</v>
      </c>
      <c r="O721" s="35">
        <f t="shared" si="336"/>
        <v>5.146092815570298</v>
      </c>
      <c r="P721" s="15">
        <f>(Q721/C721)*100</f>
        <v>4.049633430103329</v>
      </c>
      <c r="Q721" s="28">
        <f>SUM(Q714:Q720)</f>
        <v>456659.62700000004</v>
      </c>
      <c r="R721" s="8"/>
      <c r="S721" s="28">
        <f>SUM(S714:S720)</f>
        <v>123642.97722997106</v>
      </c>
      <c r="T721" s="7"/>
      <c r="U721" s="28">
        <f>SUM(U714:U720)</f>
        <v>256967241</v>
      </c>
      <c r="V721" s="12"/>
      <c r="W721" s="10"/>
      <c r="X721" s="28">
        <f>SUM(X714:X720)</f>
        <v>162481783.29999998</v>
      </c>
    </row>
    <row r="722" spans="1:24" ht="25.5" hidden="1">
      <c r="A722" s="15"/>
      <c r="B722" s="9"/>
      <c r="C722" s="32"/>
      <c r="D722" s="32"/>
      <c r="E722" s="38"/>
      <c r="F722" s="33"/>
      <c r="G722" s="33"/>
      <c r="H722" s="32"/>
      <c r="I722" s="34"/>
      <c r="J722" s="32"/>
      <c r="K722" s="32"/>
      <c r="L722" s="32"/>
      <c r="M722" s="33"/>
      <c r="N722" s="32"/>
      <c r="O722" s="35"/>
      <c r="P722" s="15"/>
      <c r="Q722" s="28"/>
      <c r="R722" s="8"/>
      <c r="S722" s="28"/>
      <c r="T722" s="7"/>
      <c r="U722" s="30"/>
      <c r="V722" s="16"/>
      <c r="W722" s="10"/>
      <c r="X722" s="30"/>
    </row>
    <row r="723" spans="1:24" ht="25.5">
      <c r="A723" s="15"/>
      <c r="B723" s="25" t="s">
        <v>195</v>
      </c>
      <c r="C723" s="12"/>
      <c r="D723" s="12"/>
      <c r="E723" s="9"/>
      <c r="F723" s="15"/>
      <c r="G723" s="15"/>
      <c r="H723" s="12"/>
      <c r="I723" s="8"/>
      <c r="J723" s="12"/>
      <c r="K723" s="12"/>
      <c r="L723" s="12"/>
      <c r="M723" s="15"/>
      <c r="N723" s="12"/>
      <c r="O723" s="17"/>
      <c r="P723" s="15"/>
      <c r="Q723" s="12"/>
      <c r="R723" s="8"/>
      <c r="S723" s="12"/>
      <c r="T723" s="7"/>
      <c r="U723" s="16"/>
      <c r="V723" s="16"/>
      <c r="W723" s="10"/>
      <c r="X723" s="16"/>
    </row>
    <row r="724" spans="1:24" ht="25.5">
      <c r="A724" s="15">
        <v>389.2</v>
      </c>
      <c r="B724" s="25" t="s">
        <v>13</v>
      </c>
      <c r="C724" s="12">
        <v>35298</v>
      </c>
      <c r="D724" s="12"/>
      <c r="E724" s="9" t="s">
        <v>227</v>
      </c>
      <c r="F724" s="15">
        <v>40</v>
      </c>
      <c r="G724" s="15">
        <v>0</v>
      </c>
      <c r="H724" s="12">
        <f aca="true" t="shared" si="341" ref="H724:H732">(G724/100)*C724</f>
        <v>0</v>
      </c>
      <c r="I724" s="8"/>
      <c r="J724" s="12">
        <v>18357</v>
      </c>
      <c r="K724" s="12"/>
      <c r="L724" s="12">
        <f aca="true" t="shared" si="342" ref="L724:L732">C724-H724-J724</f>
        <v>16941</v>
      </c>
      <c r="M724" s="15">
        <v>20.32</v>
      </c>
      <c r="N724" s="12">
        <f aca="true" t="shared" si="343" ref="N724:N732">L724/M724</f>
        <v>833.7106299212599</v>
      </c>
      <c r="O724" s="17">
        <f aca="true" t="shared" si="344" ref="O724:O733">(N724/C724)*100</f>
        <v>2.36192030687648</v>
      </c>
      <c r="P724" s="15">
        <v>2.36</v>
      </c>
      <c r="Q724" s="12">
        <f aca="true" t="shared" si="345" ref="Q724:Q732">(P724/100)*C724</f>
        <v>833.0328</v>
      </c>
      <c r="R724" s="8"/>
      <c r="S724" s="12">
        <f aca="true" t="shared" si="346" ref="S724:S732">N724-Q724</f>
        <v>0.6778299212598995</v>
      </c>
      <c r="T724" s="7"/>
      <c r="U724" s="10">
        <f aca="true" t="shared" si="347" ref="U724:U732">C724*F724</f>
        <v>1411920</v>
      </c>
      <c r="V724" s="10"/>
      <c r="W724" s="10"/>
      <c r="X724" s="10">
        <f aca="true" t="shared" si="348" ref="X724:X732">C724*M724</f>
        <v>717255.36</v>
      </c>
    </row>
    <row r="725" spans="1:24" ht="25.5">
      <c r="A725" s="15">
        <v>390</v>
      </c>
      <c r="B725" s="7" t="s">
        <v>14</v>
      </c>
      <c r="C725" s="12">
        <v>82299796</v>
      </c>
      <c r="D725" s="12"/>
      <c r="E725" s="9" t="s">
        <v>227</v>
      </c>
      <c r="F725" s="15">
        <v>40</v>
      </c>
      <c r="G725" s="15">
        <v>20</v>
      </c>
      <c r="H725" s="12">
        <f t="shared" si="341"/>
        <v>16459959.200000001</v>
      </c>
      <c r="I725" s="8"/>
      <c r="J725" s="12">
        <v>23253236</v>
      </c>
      <c r="K725" s="12"/>
      <c r="L725" s="12">
        <f t="shared" si="342"/>
        <v>42586600.8</v>
      </c>
      <c r="M725" s="15">
        <v>28.74</v>
      </c>
      <c r="N725" s="12">
        <f t="shared" si="343"/>
        <v>1481788.4759916493</v>
      </c>
      <c r="O725" s="17">
        <f t="shared" si="344"/>
        <v>1.8004764871976708</v>
      </c>
      <c r="P725" s="15">
        <v>2.43</v>
      </c>
      <c r="Q725" s="12">
        <f t="shared" si="345"/>
        <v>1999885.0428000002</v>
      </c>
      <c r="R725" s="8"/>
      <c r="S725" s="12">
        <f t="shared" si="346"/>
        <v>-518096.56680835085</v>
      </c>
      <c r="T725" s="7"/>
      <c r="U725" s="10">
        <f t="shared" si="347"/>
        <v>3291991840</v>
      </c>
      <c r="V725" s="10"/>
      <c r="W725" s="10"/>
      <c r="X725" s="10">
        <f t="shared" si="348"/>
        <v>2365296137.04</v>
      </c>
    </row>
    <row r="726" spans="1:24" ht="25.5">
      <c r="A726" s="15">
        <v>392.1</v>
      </c>
      <c r="B726" s="25" t="s">
        <v>178</v>
      </c>
      <c r="C726" s="12">
        <v>18602220</v>
      </c>
      <c r="D726" s="12"/>
      <c r="E726" s="9" t="s">
        <v>229</v>
      </c>
      <c r="F726" s="15">
        <v>12</v>
      </c>
      <c r="G726" s="15">
        <v>10</v>
      </c>
      <c r="H726" s="12">
        <f t="shared" si="341"/>
        <v>1860222</v>
      </c>
      <c r="I726" s="8"/>
      <c r="J726" s="12">
        <v>7672256</v>
      </c>
      <c r="K726" s="12"/>
      <c r="L726" s="12">
        <f t="shared" si="342"/>
        <v>9069742</v>
      </c>
      <c r="M726" s="15">
        <v>6.8</v>
      </c>
      <c r="N726" s="12">
        <f t="shared" si="343"/>
        <v>1333785.5882352942</v>
      </c>
      <c r="O726" s="17">
        <f t="shared" si="344"/>
        <v>7.170034481020513</v>
      </c>
      <c r="P726" s="15">
        <v>6.69</v>
      </c>
      <c r="Q726" s="12">
        <f t="shared" si="345"/>
        <v>1244488.518</v>
      </c>
      <c r="R726" s="8"/>
      <c r="S726" s="12">
        <f t="shared" si="346"/>
        <v>89297.07023529429</v>
      </c>
      <c r="T726" s="7"/>
      <c r="U726" s="10">
        <f t="shared" si="347"/>
        <v>223226640</v>
      </c>
      <c r="V726" s="10"/>
      <c r="W726" s="10"/>
      <c r="X726" s="10">
        <f t="shared" si="348"/>
        <v>126495096</v>
      </c>
    </row>
    <row r="727" spans="1:24" ht="25.5">
      <c r="A727" s="15">
        <v>392.3</v>
      </c>
      <c r="B727" s="25" t="s">
        <v>196</v>
      </c>
      <c r="C727" s="12">
        <v>3627673</v>
      </c>
      <c r="D727" s="12"/>
      <c r="E727" s="9" t="s">
        <v>218</v>
      </c>
      <c r="F727" s="15">
        <v>10</v>
      </c>
      <c r="G727" s="15">
        <v>64</v>
      </c>
      <c r="H727" s="12">
        <f t="shared" si="341"/>
        <v>2321710.72</v>
      </c>
      <c r="I727" s="8"/>
      <c r="J727" s="12">
        <v>69006</v>
      </c>
      <c r="K727" s="12"/>
      <c r="L727" s="12">
        <f t="shared" si="342"/>
        <v>1236956.2799999998</v>
      </c>
      <c r="M727" s="15">
        <v>9.5</v>
      </c>
      <c r="N727" s="12">
        <f t="shared" si="343"/>
        <v>130205.9242105263</v>
      </c>
      <c r="O727" s="17">
        <f t="shared" si="344"/>
        <v>3.589240932424899</v>
      </c>
      <c r="P727" s="15">
        <v>3.6</v>
      </c>
      <c r="Q727" s="12">
        <f t="shared" si="345"/>
        <v>130596.22800000002</v>
      </c>
      <c r="R727" s="8"/>
      <c r="S727" s="12">
        <f t="shared" si="346"/>
        <v>-390.3037894737208</v>
      </c>
      <c r="T727" s="7"/>
      <c r="U727" s="10">
        <f t="shared" si="347"/>
        <v>36276730</v>
      </c>
      <c r="V727" s="10"/>
      <c r="W727" s="10"/>
      <c r="X727" s="10">
        <f t="shared" si="348"/>
        <v>34462893.5</v>
      </c>
    </row>
    <row r="728" spans="1:24" ht="25.5">
      <c r="A728" s="15">
        <v>392.5</v>
      </c>
      <c r="B728" s="25" t="s">
        <v>179</v>
      </c>
      <c r="C728" s="12">
        <v>19720064</v>
      </c>
      <c r="D728" s="12"/>
      <c r="E728" s="9" t="s">
        <v>234</v>
      </c>
      <c r="F728" s="15">
        <v>16</v>
      </c>
      <c r="G728" s="15">
        <v>10</v>
      </c>
      <c r="H728" s="12">
        <f t="shared" si="341"/>
        <v>1972006.4000000001</v>
      </c>
      <c r="I728" s="8"/>
      <c r="J728" s="12">
        <v>6329113</v>
      </c>
      <c r="K728" s="12"/>
      <c r="L728" s="12">
        <f t="shared" si="342"/>
        <v>11418944.600000001</v>
      </c>
      <c r="M728" s="15">
        <v>10.6</v>
      </c>
      <c r="N728" s="12">
        <f t="shared" si="343"/>
        <v>1077258.9245283022</v>
      </c>
      <c r="O728" s="17">
        <f t="shared" si="344"/>
        <v>5.462755721930224</v>
      </c>
      <c r="P728" s="15">
        <v>5.64</v>
      </c>
      <c r="Q728" s="12">
        <f t="shared" si="345"/>
        <v>1112211.6096</v>
      </c>
      <c r="R728" s="8"/>
      <c r="S728" s="12">
        <f t="shared" si="346"/>
        <v>-34952.685071697924</v>
      </c>
      <c r="T728" s="7"/>
      <c r="U728" s="10">
        <f t="shared" si="347"/>
        <v>315521024</v>
      </c>
      <c r="V728" s="10"/>
      <c r="W728" s="10"/>
      <c r="X728" s="10">
        <f t="shared" si="348"/>
        <v>209032678.4</v>
      </c>
    </row>
    <row r="729" spans="1:24" ht="25.5">
      <c r="A729" s="15">
        <v>392.9</v>
      </c>
      <c r="B729" s="25" t="s">
        <v>180</v>
      </c>
      <c r="C729" s="12">
        <v>6759351</v>
      </c>
      <c r="D729" s="12"/>
      <c r="E729" s="9" t="s">
        <v>220</v>
      </c>
      <c r="F729" s="15">
        <v>28</v>
      </c>
      <c r="G729" s="15">
        <v>25</v>
      </c>
      <c r="H729" s="12">
        <f t="shared" si="341"/>
        <v>1689837.75</v>
      </c>
      <c r="I729" s="8"/>
      <c r="J729" s="12">
        <v>1944931</v>
      </c>
      <c r="K729" s="12"/>
      <c r="L729" s="12">
        <f t="shared" si="342"/>
        <v>3124582.25</v>
      </c>
      <c r="M729" s="15">
        <v>17.83</v>
      </c>
      <c r="N729" s="12">
        <f t="shared" si="343"/>
        <v>175242.9753224902</v>
      </c>
      <c r="O729" s="17">
        <f t="shared" si="344"/>
        <v>2.5926006109534807</v>
      </c>
      <c r="P729" s="15">
        <v>2.51</v>
      </c>
      <c r="Q729" s="12">
        <f t="shared" si="345"/>
        <v>169659.71009999997</v>
      </c>
      <c r="R729" s="8"/>
      <c r="S729" s="12">
        <f t="shared" si="346"/>
        <v>5583.265222490241</v>
      </c>
      <c r="T729" s="7"/>
      <c r="U729" s="10">
        <f t="shared" si="347"/>
        <v>189261828</v>
      </c>
      <c r="V729" s="10"/>
      <c r="W729" s="10"/>
      <c r="X729" s="10">
        <f t="shared" si="348"/>
        <v>120519228.32999998</v>
      </c>
    </row>
    <row r="730" spans="1:24" ht="25.5">
      <c r="A730" s="15">
        <v>396.3</v>
      </c>
      <c r="B730" s="25" t="s">
        <v>181</v>
      </c>
      <c r="C730" s="12">
        <v>3293654</v>
      </c>
      <c r="D730" s="12"/>
      <c r="E730" s="9" t="s">
        <v>224</v>
      </c>
      <c r="F730" s="15">
        <v>8</v>
      </c>
      <c r="G730" s="15">
        <v>10</v>
      </c>
      <c r="H730" s="12">
        <f t="shared" si="341"/>
        <v>329365.4</v>
      </c>
      <c r="I730" s="8"/>
      <c r="J730" s="12">
        <v>1846344</v>
      </c>
      <c r="K730" s="12"/>
      <c r="L730" s="12">
        <f t="shared" si="342"/>
        <v>1117944.6</v>
      </c>
      <c r="M730" s="15">
        <v>3.28</v>
      </c>
      <c r="N730" s="12">
        <f t="shared" si="343"/>
        <v>340836.768292683</v>
      </c>
      <c r="O730" s="17">
        <f t="shared" si="344"/>
        <v>10.348286987421357</v>
      </c>
      <c r="P730" s="15">
        <v>9.55</v>
      </c>
      <c r="Q730" s="12">
        <f t="shared" si="345"/>
        <v>314543.957</v>
      </c>
      <c r="R730" s="8"/>
      <c r="S730" s="12">
        <f t="shared" si="346"/>
        <v>26292.811292683007</v>
      </c>
      <c r="T730" s="7"/>
      <c r="U730" s="10">
        <f t="shared" si="347"/>
        <v>26349232</v>
      </c>
      <c r="V730" s="10"/>
      <c r="W730" s="10"/>
      <c r="X730" s="10">
        <f t="shared" si="348"/>
        <v>10803185.12</v>
      </c>
    </row>
    <row r="731" spans="1:24" ht="25.5">
      <c r="A731" s="15">
        <v>396.7</v>
      </c>
      <c r="B731" s="25" t="s">
        <v>182</v>
      </c>
      <c r="C731" s="12">
        <v>44065692</v>
      </c>
      <c r="D731" s="12"/>
      <c r="E731" s="9" t="s">
        <v>238</v>
      </c>
      <c r="F731" s="15">
        <v>12</v>
      </c>
      <c r="G731" s="15">
        <v>15</v>
      </c>
      <c r="H731" s="12">
        <f t="shared" si="341"/>
        <v>6609853.8</v>
      </c>
      <c r="I731" s="8"/>
      <c r="J731" s="12">
        <v>12482731</v>
      </c>
      <c r="K731" s="12"/>
      <c r="L731" s="12">
        <f t="shared" si="342"/>
        <v>24973107.200000003</v>
      </c>
      <c r="M731" s="15">
        <v>8.22</v>
      </c>
      <c r="N731" s="12">
        <f t="shared" si="343"/>
        <v>3038090.9002433093</v>
      </c>
      <c r="O731" s="17">
        <f t="shared" si="344"/>
        <v>6.8944586192889235</v>
      </c>
      <c r="P731" s="15">
        <v>5.81</v>
      </c>
      <c r="Q731" s="12">
        <f t="shared" si="345"/>
        <v>2560216.7051999997</v>
      </c>
      <c r="R731" s="8"/>
      <c r="S731" s="12">
        <f t="shared" si="346"/>
        <v>477874.1950433096</v>
      </c>
      <c r="T731" s="7"/>
      <c r="U731" s="10">
        <f t="shared" si="347"/>
        <v>528788304</v>
      </c>
      <c r="V731" s="10"/>
      <c r="W731" s="10"/>
      <c r="X731" s="10">
        <f t="shared" si="348"/>
        <v>362219988.24</v>
      </c>
    </row>
    <row r="732" spans="1:24" ht="25.5">
      <c r="A732" s="15">
        <v>397</v>
      </c>
      <c r="B732" s="25" t="s">
        <v>183</v>
      </c>
      <c r="C732" s="12">
        <v>74584419</v>
      </c>
      <c r="D732" s="12"/>
      <c r="E732" s="9" t="s">
        <v>227</v>
      </c>
      <c r="F732" s="15">
        <v>25</v>
      </c>
      <c r="G732" s="15">
        <v>-5</v>
      </c>
      <c r="H732" s="12">
        <f t="shared" si="341"/>
        <v>-3729220.95</v>
      </c>
      <c r="I732" s="8"/>
      <c r="J732" s="12">
        <v>21922580</v>
      </c>
      <c r="K732" s="12"/>
      <c r="L732" s="12">
        <f t="shared" si="342"/>
        <v>56391059.95</v>
      </c>
      <c r="M732" s="15">
        <v>18.38</v>
      </c>
      <c r="N732" s="12">
        <f t="shared" si="343"/>
        <v>3068066.3737758435</v>
      </c>
      <c r="O732" s="17">
        <f t="shared" si="344"/>
        <v>4.113548667283771</v>
      </c>
      <c r="P732" s="15">
        <v>4.75</v>
      </c>
      <c r="Q732" s="12">
        <f t="shared" si="345"/>
        <v>3542759.9025</v>
      </c>
      <c r="R732" s="8"/>
      <c r="S732" s="12">
        <f t="shared" si="346"/>
        <v>-474693.5287241563</v>
      </c>
      <c r="T732" s="7"/>
      <c r="U732" s="10">
        <f t="shared" si="347"/>
        <v>1864610475</v>
      </c>
      <c r="V732" s="10"/>
      <c r="W732" s="10"/>
      <c r="X732" s="10">
        <f t="shared" si="348"/>
        <v>1370861621.22</v>
      </c>
    </row>
    <row r="733" spans="1:24" ht="25.5">
      <c r="A733" s="15"/>
      <c r="B733" s="9" t="s">
        <v>197</v>
      </c>
      <c r="C733" s="28">
        <f>SUM(C724:C732)</f>
        <v>252988167</v>
      </c>
      <c r="D733" s="12"/>
      <c r="E733" s="9"/>
      <c r="F733" s="15">
        <f>U733/C733</f>
        <v>25.603719216638304</v>
      </c>
      <c r="G733" s="15">
        <f>(H733/C733)*100</f>
        <v>10.875502457788865</v>
      </c>
      <c r="H733" s="28">
        <f>SUM(H724:H732)</f>
        <v>27513734.32</v>
      </c>
      <c r="I733" s="8"/>
      <c r="J733" s="28">
        <f>SUM(J724:J732)</f>
        <v>75538554</v>
      </c>
      <c r="K733" s="12"/>
      <c r="L733" s="28">
        <f>SUM(L724:L732)</f>
        <v>149935878.68</v>
      </c>
      <c r="M733" s="15">
        <f>X733/C733</f>
        <v>18.184281651441825</v>
      </c>
      <c r="N733" s="28">
        <f>SUM(N724:N732)</f>
        <v>10646109.64123002</v>
      </c>
      <c r="O733" s="17">
        <f t="shared" si="344"/>
        <v>4.208145292910091</v>
      </c>
      <c r="P733" s="15">
        <f>(Q733/C733)*100</f>
        <v>4.377752065376243</v>
      </c>
      <c r="Q733" s="28">
        <f>SUM(Q724:Q732)</f>
        <v>11075194.706</v>
      </c>
      <c r="R733" s="8"/>
      <c r="S733" s="28">
        <f>SUM(S724:S732)</f>
        <v>-429085.06476998044</v>
      </c>
      <c r="T733" s="7"/>
      <c r="U733" s="28">
        <f>SUM(U724:U732)</f>
        <v>6477437993</v>
      </c>
      <c r="V733" s="12"/>
      <c r="W733" s="10"/>
      <c r="X733" s="28">
        <f>SUM(X724:X732)</f>
        <v>4600408083.21</v>
      </c>
    </row>
    <row r="734" spans="1:24" ht="25.5">
      <c r="A734" s="15"/>
      <c r="B734" s="9"/>
      <c r="C734" s="28"/>
      <c r="D734" s="12"/>
      <c r="E734" s="9"/>
      <c r="F734" s="15"/>
      <c r="G734" s="15"/>
      <c r="H734" s="28"/>
      <c r="I734" s="8"/>
      <c r="J734" s="28"/>
      <c r="K734" s="12"/>
      <c r="L734" s="28"/>
      <c r="M734" s="15"/>
      <c r="N734" s="28"/>
      <c r="O734" s="17"/>
      <c r="P734" s="15"/>
      <c r="Q734" s="28"/>
      <c r="R734" s="8"/>
      <c r="S734" s="28"/>
      <c r="T734" s="7"/>
      <c r="U734" s="28"/>
      <c r="V734" s="12"/>
      <c r="W734" s="10"/>
      <c r="X734" s="28"/>
    </row>
    <row r="735" spans="1:24" ht="25.5">
      <c r="A735" s="15"/>
      <c r="B735" s="9" t="s">
        <v>198</v>
      </c>
      <c r="C735" s="28">
        <f>SUM(C670,C679,C689,C700,C711,C721,C733)</f>
        <v>615817511</v>
      </c>
      <c r="D735" s="12"/>
      <c r="E735" s="9"/>
      <c r="F735" s="15">
        <f>U735/C735</f>
        <v>25.6808796526736</v>
      </c>
      <c r="G735" s="15">
        <f>(H735/C735)*100</f>
        <v>6.069942218645355</v>
      </c>
      <c r="H735" s="28">
        <f>SUM(H670,H679,H689,H700,H711,H721,H733)</f>
        <v>37379767.09</v>
      </c>
      <c r="I735" s="8"/>
      <c r="J735" s="28">
        <f>SUM(J670,J679,J689,J700,J711,J721,J733)</f>
        <v>186727332</v>
      </c>
      <c r="K735" s="12"/>
      <c r="L735" s="28">
        <f>SUM(L670,L679,L689,L700,L711,L721,L733)</f>
        <v>391710411.90999997</v>
      </c>
      <c r="M735" s="15">
        <f>X735/C735</f>
        <v>18.23685309559182</v>
      </c>
      <c r="N735" s="28">
        <f>SUM(N670,N679,N689,N700,N711,N721,N733)</f>
        <v>27534866.431536287</v>
      </c>
      <c r="O735" s="17">
        <f>(N735/C735)*100</f>
        <v>4.471270455889373</v>
      </c>
      <c r="P735" s="15">
        <f>(Q735/C735)*100</f>
        <v>4.687296085333306</v>
      </c>
      <c r="Q735" s="28">
        <f>SUM(Q670,Q679,Q689,Q700,Q711,Q721,Q733)</f>
        <v>28865190.085899998</v>
      </c>
      <c r="R735" s="8"/>
      <c r="S735" s="28">
        <f>SUM(S670,S679,S689,S700,S711,S721,S733)</f>
        <v>-1330323.6543637128</v>
      </c>
      <c r="T735" s="7"/>
      <c r="U735" s="28">
        <f>SUM(U670,U679,U689,U700,U711,U721,U733)</f>
        <v>15814735388</v>
      </c>
      <c r="V735" s="12"/>
      <c r="W735" s="10"/>
      <c r="X735" s="28">
        <f>SUM(X670,X679,X689,X700,X711,X721,X733)</f>
        <v>11230573481.8</v>
      </c>
    </row>
    <row r="736" spans="1:24" ht="25.5">
      <c r="A736" s="15"/>
      <c r="B736" s="9"/>
      <c r="C736" s="28"/>
      <c r="D736" s="12"/>
      <c r="E736" s="9"/>
      <c r="F736" s="15"/>
      <c r="G736" s="15"/>
      <c r="H736" s="28"/>
      <c r="I736" s="8"/>
      <c r="J736" s="28"/>
      <c r="K736" s="12"/>
      <c r="L736" s="28"/>
      <c r="M736" s="15"/>
      <c r="N736" s="28"/>
      <c r="O736" s="17"/>
      <c r="P736" s="15"/>
      <c r="Q736" s="28"/>
      <c r="R736" s="8"/>
      <c r="S736" s="28"/>
      <c r="T736" s="7"/>
      <c r="U736" s="30"/>
      <c r="V736" s="16"/>
      <c r="W736" s="10"/>
      <c r="X736" s="30"/>
    </row>
    <row r="737" spans="1:24" ht="25.5">
      <c r="A737" s="26" t="s">
        <v>9</v>
      </c>
      <c r="B737" s="7"/>
      <c r="C737" s="12"/>
      <c r="D737" s="12"/>
      <c r="E737" s="9"/>
      <c r="F737" s="6"/>
      <c r="G737" s="6"/>
      <c r="H737" s="12"/>
      <c r="I737" s="8"/>
      <c r="J737" s="12"/>
      <c r="K737" s="12"/>
      <c r="L737" s="12"/>
      <c r="M737" s="6"/>
      <c r="N737" s="12"/>
      <c r="O737" s="14"/>
      <c r="P737" s="6"/>
      <c r="Q737" s="12"/>
      <c r="R737" s="8"/>
      <c r="S737" s="12"/>
      <c r="T737" s="7"/>
      <c r="U737" s="10"/>
      <c r="V737" s="10"/>
      <c r="W737" s="10"/>
      <c r="X737" s="10"/>
    </row>
    <row r="738" spans="1:24" ht="25.5" hidden="1">
      <c r="A738" s="6">
        <v>399.3</v>
      </c>
      <c r="B738" s="7" t="s">
        <v>14</v>
      </c>
      <c r="C738" s="12">
        <v>13118775</v>
      </c>
      <c r="D738" s="12"/>
      <c r="E738" s="9" t="s">
        <v>241</v>
      </c>
      <c r="F738" s="6">
        <v>33.56</v>
      </c>
      <c r="G738" s="6">
        <v>-0.5</v>
      </c>
      <c r="H738" s="12">
        <f aca="true" t="shared" si="349" ref="H738:H747">(G738/100)*C738</f>
        <v>-65593.875</v>
      </c>
      <c r="I738" s="8"/>
      <c r="J738" s="12">
        <v>11918959</v>
      </c>
      <c r="K738" s="12"/>
      <c r="L738" s="12">
        <f aca="true" t="shared" si="350" ref="L738:L747">C738-H738-J738</f>
        <v>1265409.875</v>
      </c>
      <c r="M738" s="6">
        <v>11.43</v>
      </c>
      <c r="N738" s="12">
        <f aca="true" t="shared" si="351" ref="N738:N747">L738/M738</f>
        <v>110709.52537182852</v>
      </c>
      <c r="O738" s="17">
        <f aca="true" t="shared" si="352" ref="O738:O747">(N738/C738)*100</f>
        <v>0.8439013960665422</v>
      </c>
      <c r="P738" s="6">
        <v>2.61</v>
      </c>
      <c r="Q738" s="12">
        <f aca="true" t="shared" si="353" ref="Q738:Q747">(P738/100)*C738</f>
        <v>342400.02749999997</v>
      </c>
      <c r="R738" s="8"/>
      <c r="S738" s="12">
        <f aca="true" t="shared" si="354" ref="S738:S747">N738-Q738</f>
        <v>-231690.50212817144</v>
      </c>
      <c r="T738" s="7"/>
      <c r="U738" s="10">
        <f aca="true" t="shared" si="355" ref="U738:U747">C738*F738</f>
        <v>440266089.00000006</v>
      </c>
      <c r="V738" s="10"/>
      <c r="W738" s="10"/>
      <c r="X738" s="10">
        <f aca="true" t="shared" si="356" ref="X738:X747">C738*M738</f>
        <v>149947598.25</v>
      </c>
    </row>
    <row r="739" spans="1:24" ht="25.5" hidden="1">
      <c r="A739" s="6">
        <v>399.3</v>
      </c>
      <c r="B739" s="7" t="s">
        <v>199</v>
      </c>
      <c r="C739" s="12">
        <v>24022508</v>
      </c>
      <c r="D739" s="12"/>
      <c r="E739" s="9" t="s">
        <v>241</v>
      </c>
      <c r="F739" s="6">
        <v>51.89</v>
      </c>
      <c r="G739" s="6">
        <v>-7.21</v>
      </c>
      <c r="H739" s="12">
        <f t="shared" si="349"/>
        <v>-1732022.8268</v>
      </c>
      <c r="I739" s="8"/>
      <c r="J739" s="12">
        <v>9464183</v>
      </c>
      <c r="K739" s="12"/>
      <c r="L739" s="12">
        <f t="shared" si="350"/>
        <v>16290347.8268</v>
      </c>
      <c r="M739" s="6">
        <v>37.33</v>
      </c>
      <c r="N739" s="12">
        <f t="shared" si="351"/>
        <v>436387.5656790785</v>
      </c>
      <c r="O739" s="17">
        <f t="shared" si="352"/>
        <v>1.8165778763777642</v>
      </c>
      <c r="P739" s="6">
        <v>3.13</v>
      </c>
      <c r="Q739" s="12">
        <f t="shared" si="353"/>
        <v>751904.5004</v>
      </c>
      <c r="R739" s="8"/>
      <c r="S739" s="12">
        <f t="shared" si="354"/>
        <v>-315516.9347209215</v>
      </c>
      <c r="T739" s="7"/>
      <c r="U739" s="10">
        <f t="shared" si="355"/>
        <v>1246527940.1200001</v>
      </c>
      <c r="V739" s="10"/>
      <c r="W739" s="10"/>
      <c r="X739" s="10">
        <f t="shared" si="356"/>
        <v>896760223.64</v>
      </c>
    </row>
    <row r="740" spans="1:24" ht="25.5" hidden="1">
      <c r="A740" s="6">
        <v>399.41</v>
      </c>
      <c r="B740" s="7" t="s">
        <v>200</v>
      </c>
      <c r="C740" s="12">
        <v>8178843</v>
      </c>
      <c r="D740" s="12"/>
      <c r="E740" s="9" t="s">
        <v>241</v>
      </c>
      <c r="F740" s="6">
        <v>51.47</v>
      </c>
      <c r="G740" s="6">
        <v>-7.21</v>
      </c>
      <c r="H740" s="12">
        <f t="shared" si="349"/>
        <v>-589694.5803</v>
      </c>
      <c r="I740" s="8"/>
      <c r="J740" s="12">
        <v>3153784</v>
      </c>
      <c r="K740" s="12"/>
      <c r="L740" s="12">
        <f t="shared" si="350"/>
        <v>5614753.5803</v>
      </c>
      <c r="M740" s="6">
        <v>37.33</v>
      </c>
      <c r="N740" s="12">
        <f t="shared" si="351"/>
        <v>150408.61452718993</v>
      </c>
      <c r="O740" s="17">
        <f t="shared" si="352"/>
        <v>1.838996231217422</v>
      </c>
      <c r="P740" s="6">
        <v>3.22</v>
      </c>
      <c r="Q740" s="12">
        <f t="shared" si="353"/>
        <v>263358.7446</v>
      </c>
      <c r="R740" s="8"/>
      <c r="S740" s="12">
        <f t="shared" si="354"/>
        <v>-112950.13007281005</v>
      </c>
      <c r="T740" s="7"/>
      <c r="U740" s="10">
        <f t="shared" si="355"/>
        <v>420965049.21</v>
      </c>
      <c r="V740" s="10"/>
      <c r="W740" s="10"/>
      <c r="X740" s="10">
        <f t="shared" si="356"/>
        <v>305316209.19</v>
      </c>
    </row>
    <row r="741" spans="1:24" ht="25.5" hidden="1">
      <c r="A741" s="6">
        <v>399.44</v>
      </c>
      <c r="B741" s="7" t="s">
        <v>201</v>
      </c>
      <c r="C741" s="12">
        <v>3181747</v>
      </c>
      <c r="D741" s="12"/>
      <c r="E741" s="9" t="s">
        <v>218</v>
      </c>
      <c r="F741" s="6">
        <v>13.2</v>
      </c>
      <c r="G741" s="6">
        <v>0</v>
      </c>
      <c r="H741" s="12">
        <f t="shared" si="349"/>
        <v>0</v>
      </c>
      <c r="I741" s="8"/>
      <c r="J741" s="12">
        <v>176296</v>
      </c>
      <c r="K741" s="12"/>
      <c r="L741" s="12">
        <f t="shared" si="350"/>
        <v>3005451</v>
      </c>
      <c r="M741" s="6">
        <v>12.7</v>
      </c>
      <c r="N741" s="12">
        <f t="shared" si="351"/>
        <v>236649.6850393701</v>
      </c>
      <c r="O741" s="17">
        <f t="shared" si="352"/>
        <v>7.437727922407725</v>
      </c>
      <c r="P741" s="6">
        <v>6.67</v>
      </c>
      <c r="Q741" s="12">
        <f t="shared" si="353"/>
        <v>212222.5249</v>
      </c>
      <c r="R741" s="8"/>
      <c r="S741" s="12">
        <f t="shared" si="354"/>
        <v>24427.1601393701</v>
      </c>
      <c r="T741" s="7"/>
      <c r="U741" s="10">
        <f t="shared" si="355"/>
        <v>41999060.4</v>
      </c>
      <c r="V741" s="10"/>
      <c r="W741" s="10"/>
      <c r="X741" s="10">
        <f t="shared" si="356"/>
        <v>40408186.9</v>
      </c>
    </row>
    <row r="742" spans="1:24" ht="25.5" hidden="1">
      <c r="A742" s="6">
        <v>399.45</v>
      </c>
      <c r="B742" s="7" t="s">
        <v>202</v>
      </c>
      <c r="C742" s="12">
        <v>106004030</v>
      </c>
      <c r="D742" s="12"/>
      <c r="E742" s="9" t="s">
        <v>234</v>
      </c>
      <c r="F742" s="6">
        <v>12</v>
      </c>
      <c r="G742" s="6">
        <v>5</v>
      </c>
      <c r="H742" s="12">
        <f t="shared" si="349"/>
        <v>5300201.5</v>
      </c>
      <c r="I742" s="8"/>
      <c r="J742" s="12">
        <v>70494819</v>
      </c>
      <c r="K742" s="12"/>
      <c r="L742" s="12">
        <f t="shared" si="350"/>
        <v>30209009.5</v>
      </c>
      <c r="M742" s="6">
        <v>6.26</v>
      </c>
      <c r="N742" s="12">
        <f t="shared" si="351"/>
        <v>4825720.367412141</v>
      </c>
      <c r="O742" s="17">
        <f t="shared" si="352"/>
        <v>4.552393307511178</v>
      </c>
      <c r="P742" s="6">
        <v>7.57</v>
      </c>
      <c r="Q742" s="12">
        <f t="shared" si="353"/>
        <v>8024505.071</v>
      </c>
      <c r="R742" s="8"/>
      <c r="S742" s="12">
        <f t="shared" si="354"/>
        <v>-3198784.70358786</v>
      </c>
      <c r="T742" s="7"/>
      <c r="U742" s="10">
        <f t="shared" si="355"/>
        <v>1272048360</v>
      </c>
      <c r="V742" s="10"/>
      <c r="W742" s="10"/>
      <c r="X742" s="10">
        <f t="shared" si="356"/>
        <v>663585227.8</v>
      </c>
    </row>
    <row r="743" spans="1:24" ht="25.5" hidden="1">
      <c r="A743" s="6">
        <v>399.51</v>
      </c>
      <c r="B743" s="7" t="s">
        <v>203</v>
      </c>
      <c r="C743" s="12">
        <v>1051693</v>
      </c>
      <c r="D743" s="12"/>
      <c r="E743" s="9" t="s">
        <v>240</v>
      </c>
      <c r="F743" s="6">
        <v>14</v>
      </c>
      <c r="G743" s="6">
        <v>5</v>
      </c>
      <c r="H743" s="12">
        <f t="shared" si="349"/>
        <v>52584.65</v>
      </c>
      <c r="I743" s="8"/>
      <c r="J743" s="12">
        <v>624453</v>
      </c>
      <c r="K743" s="12"/>
      <c r="L743" s="12">
        <f t="shared" si="350"/>
        <v>374655.35</v>
      </c>
      <c r="M743" s="6">
        <v>8.02</v>
      </c>
      <c r="N743" s="12">
        <f t="shared" si="351"/>
        <v>46715.130922693264</v>
      </c>
      <c r="O743" s="17">
        <f t="shared" si="352"/>
        <v>4.441898056057544</v>
      </c>
      <c r="P743" s="6">
        <v>5.67</v>
      </c>
      <c r="Q743" s="12">
        <f t="shared" si="353"/>
        <v>59630.9931</v>
      </c>
      <c r="R743" s="8"/>
      <c r="S743" s="12">
        <f t="shared" si="354"/>
        <v>-12915.862177306735</v>
      </c>
      <c r="T743" s="7"/>
      <c r="U743" s="10">
        <f t="shared" si="355"/>
        <v>14723702</v>
      </c>
      <c r="V743" s="10"/>
      <c r="W743" s="10"/>
      <c r="X743" s="10">
        <f t="shared" si="356"/>
        <v>8434577.86</v>
      </c>
    </row>
    <row r="744" spans="1:24" ht="25.5" hidden="1">
      <c r="A744" s="6">
        <v>399.52</v>
      </c>
      <c r="B744" s="7" t="s">
        <v>204</v>
      </c>
      <c r="C744" s="12">
        <v>3180145</v>
      </c>
      <c r="D744" s="12"/>
      <c r="E744" s="9" t="s">
        <v>219</v>
      </c>
      <c r="F744" s="6">
        <v>18</v>
      </c>
      <c r="G744" s="6">
        <v>5</v>
      </c>
      <c r="H744" s="12">
        <f t="shared" si="349"/>
        <v>159007.25</v>
      </c>
      <c r="I744" s="8"/>
      <c r="J744" s="12">
        <v>2114097</v>
      </c>
      <c r="K744" s="12"/>
      <c r="L744" s="12">
        <f t="shared" si="350"/>
        <v>907040.75</v>
      </c>
      <c r="M744" s="6">
        <v>9.39</v>
      </c>
      <c r="N744" s="12">
        <f t="shared" si="351"/>
        <v>96596.45899893504</v>
      </c>
      <c r="O744" s="17">
        <f t="shared" si="352"/>
        <v>3.037485995101954</v>
      </c>
      <c r="P744" s="6">
        <v>4.5</v>
      </c>
      <c r="Q744" s="12">
        <f t="shared" si="353"/>
        <v>143106.525</v>
      </c>
      <c r="R744" s="8"/>
      <c r="S744" s="12">
        <f t="shared" si="354"/>
        <v>-46510.06600106496</v>
      </c>
      <c r="T744" s="7"/>
      <c r="U744" s="10">
        <f t="shared" si="355"/>
        <v>57242610</v>
      </c>
      <c r="V744" s="10"/>
      <c r="W744" s="10"/>
      <c r="X744" s="10">
        <f t="shared" si="356"/>
        <v>29861561.55</v>
      </c>
    </row>
    <row r="745" spans="1:24" ht="25.5" hidden="1">
      <c r="A745" s="6">
        <v>399.6</v>
      </c>
      <c r="B745" s="7" t="s">
        <v>205</v>
      </c>
      <c r="C745" s="12">
        <v>2114401</v>
      </c>
      <c r="D745" s="12"/>
      <c r="E745" s="9" t="s">
        <v>236</v>
      </c>
      <c r="F745" s="6">
        <v>13</v>
      </c>
      <c r="G745" s="6">
        <v>1</v>
      </c>
      <c r="H745" s="12">
        <f t="shared" si="349"/>
        <v>21144.010000000002</v>
      </c>
      <c r="I745" s="8"/>
      <c r="J745" s="12">
        <v>1328308</v>
      </c>
      <c r="K745" s="12"/>
      <c r="L745" s="12">
        <f t="shared" si="350"/>
        <v>764948.99</v>
      </c>
      <c r="M745" s="6">
        <v>7.36</v>
      </c>
      <c r="N745" s="12">
        <f t="shared" si="351"/>
        <v>103933.28668478261</v>
      </c>
      <c r="O745" s="17">
        <f t="shared" si="352"/>
        <v>4.915495532057665</v>
      </c>
      <c r="P745" s="6">
        <v>6.76</v>
      </c>
      <c r="Q745" s="12">
        <f t="shared" si="353"/>
        <v>142933.50759999998</v>
      </c>
      <c r="R745" s="8"/>
      <c r="S745" s="12">
        <f t="shared" si="354"/>
        <v>-39000.220915217375</v>
      </c>
      <c r="T745" s="7"/>
      <c r="U745" s="10">
        <f t="shared" si="355"/>
        <v>27487213</v>
      </c>
      <c r="V745" s="10"/>
      <c r="W745" s="10"/>
      <c r="X745" s="10">
        <f t="shared" si="356"/>
        <v>15561991.360000001</v>
      </c>
    </row>
    <row r="746" spans="1:26" ht="25.5" hidden="1">
      <c r="A746" s="6">
        <v>399.61</v>
      </c>
      <c r="B746" s="7" t="s">
        <v>206</v>
      </c>
      <c r="C746" s="12">
        <v>600464</v>
      </c>
      <c r="D746" s="12"/>
      <c r="E746" s="9" t="s">
        <v>224</v>
      </c>
      <c r="F746" s="6">
        <v>8</v>
      </c>
      <c r="G746" s="6">
        <v>0</v>
      </c>
      <c r="H746" s="12">
        <f t="shared" si="349"/>
        <v>0</v>
      </c>
      <c r="I746" s="8"/>
      <c r="J746" s="12">
        <v>574703</v>
      </c>
      <c r="K746" s="12"/>
      <c r="L746" s="12">
        <f t="shared" si="350"/>
        <v>25761</v>
      </c>
      <c r="M746" s="6">
        <v>2.77</v>
      </c>
      <c r="N746" s="12">
        <f t="shared" si="351"/>
        <v>9300</v>
      </c>
      <c r="O746" s="17">
        <f t="shared" si="352"/>
        <v>1.5488022595859203</v>
      </c>
      <c r="P746" s="6">
        <v>7.79</v>
      </c>
      <c r="Q746" s="12">
        <f t="shared" si="353"/>
        <v>46776.145599999996</v>
      </c>
      <c r="R746" s="8"/>
      <c r="S746" s="12">
        <f t="shared" si="354"/>
        <v>-37476.145599999996</v>
      </c>
      <c r="T746" s="7"/>
      <c r="U746" s="10">
        <f t="shared" si="355"/>
        <v>4803712</v>
      </c>
      <c r="V746" s="10"/>
      <c r="W746" s="10"/>
      <c r="X746" s="10">
        <f t="shared" si="356"/>
        <v>1663285.28</v>
      </c>
      <c r="Y746" s="7"/>
      <c r="Z746" s="7"/>
    </row>
    <row r="747" spans="1:26" ht="25.5" hidden="1">
      <c r="A747" s="6">
        <v>399.7</v>
      </c>
      <c r="B747" s="7" t="s">
        <v>207</v>
      </c>
      <c r="C747" s="12">
        <v>34700270</v>
      </c>
      <c r="D747" s="12"/>
      <c r="E747" s="9" t="s">
        <v>241</v>
      </c>
      <c r="F747" s="6">
        <v>24.17</v>
      </c>
      <c r="G747" s="6">
        <v>0</v>
      </c>
      <c r="H747" s="12">
        <f t="shared" si="349"/>
        <v>0</v>
      </c>
      <c r="I747" s="8"/>
      <c r="J747" s="12">
        <v>23823168</v>
      </c>
      <c r="K747" s="12"/>
      <c r="L747" s="12">
        <f t="shared" si="350"/>
        <v>10877102</v>
      </c>
      <c r="M747" s="6">
        <v>12.23</v>
      </c>
      <c r="N747" s="12">
        <f t="shared" si="351"/>
        <v>889378.7408013082</v>
      </c>
      <c r="O747" s="17">
        <f t="shared" si="352"/>
        <v>2.56303118333462</v>
      </c>
      <c r="P747" s="6">
        <v>4.39</v>
      </c>
      <c r="Q747" s="12">
        <f t="shared" si="353"/>
        <v>1523341.853</v>
      </c>
      <c r="R747" s="8"/>
      <c r="S747" s="12">
        <f t="shared" si="354"/>
        <v>-633963.1121986917</v>
      </c>
      <c r="T747" s="7"/>
      <c r="U747" s="10">
        <f t="shared" si="355"/>
        <v>838705525.9000001</v>
      </c>
      <c r="V747" s="10"/>
      <c r="W747" s="10"/>
      <c r="X747" s="10">
        <f t="shared" si="356"/>
        <v>424384302.1</v>
      </c>
      <c r="Y747" s="7"/>
      <c r="Z747" s="7"/>
    </row>
    <row r="748" spans="1:26" ht="25.5">
      <c r="A748" s="6"/>
      <c r="B748" s="7"/>
      <c r="C748" s="12"/>
      <c r="D748" s="12"/>
      <c r="E748" s="9"/>
      <c r="F748" s="6"/>
      <c r="G748" s="15"/>
      <c r="H748" s="12"/>
      <c r="I748" s="8"/>
      <c r="J748" s="12"/>
      <c r="K748" s="12"/>
      <c r="L748" s="12"/>
      <c r="M748" s="6"/>
      <c r="N748" s="12"/>
      <c r="O748" s="17"/>
      <c r="P748" s="6"/>
      <c r="Q748" s="12"/>
      <c r="R748" s="8"/>
      <c r="S748" s="12"/>
      <c r="T748" s="7"/>
      <c r="U748" s="10"/>
      <c r="V748" s="10"/>
      <c r="W748" s="10"/>
      <c r="X748" s="10"/>
      <c r="Y748" s="7"/>
      <c r="Z748" s="7"/>
    </row>
    <row r="749" spans="1:26" ht="25.5">
      <c r="A749" s="6"/>
      <c r="B749" s="9" t="s">
        <v>208</v>
      </c>
      <c r="C749" s="28">
        <f>SUM(C738:C747)</f>
        <v>196152876</v>
      </c>
      <c r="D749" s="12"/>
      <c r="E749" s="9"/>
      <c r="F749" s="15">
        <f>U749/C749</f>
        <v>22.251874918367243</v>
      </c>
      <c r="G749" s="15">
        <f>(H749/C749)*100</f>
        <v>1.603660467308162</v>
      </c>
      <c r="H749" s="28">
        <f>SUM(H738:H747)</f>
        <v>3145626.1278999997</v>
      </c>
      <c r="I749" s="8"/>
      <c r="J749" s="28">
        <f>SUM(J738:J747)</f>
        <v>123672770</v>
      </c>
      <c r="K749" s="12"/>
      <c r="L749" s="28">
        <f>SUM(L738:L747)</f>
        <v>69334479.8721</v>
      </c>
      <c r="M749" s="15">
        <f>X749/C749</f>
        <v>12.928299679531591</v>
      </c>
      <c r="N749" s="28">
        <f>SUM(N738:N747)</f>
        <v>6905799.375437327</v>
      </c>
      <c r="O749" s="17">
        <f>(N749/C749)*100</f>
        <v>3.5206210157414803</v>
      </c>
      <c r="P749" s="6">
        <f>(Q749/C749)*100</f>
        <v>5.867963869517774</v>
      </c>
      <c r="Q749" s="28">
        <f>SUM(Q738:Q747)</f>
        <v>11510179.892700002</v>
      </c>
      <c r="R749" s="8"/>
      <c r="S749" s="28">
        <f>SUM(S738:S747)</f>
        <v>-4604380.517262674</v>
      </c>
      <c r="T749" s="7"/>
      <c r="U749" s="29">
        <f>SUM(U738:U747)</f>
        <v>4364769261.63</v>
      </c>
      <c r="V749" s="10"/>
      <c r="W749" s="10"/>
      <c r="X749" s="29">
        <f>SUM(X738:X747)</f>
        <v>2535923163.93</v>
      </c>
      <c r="Y749" s="7"/>
      <c r="Z749" s="7"/>
    </row>
    <row r="750" spans="1:26" ht="25.5">
      <c r="A750" s="6"/>
      <c r="B750" s="9"/>
      <c r="C750" s="28"/>
      <c r="D750" s="12"/>
      <c r="E750" s="9"/>
      <c r="F750" s="15"/>
      <c r="G750" s="15"/>
      <c r="H750" s="28"/>
      <c r="I750" s="8"/>
      <c r="J750" s="28"/>
      <c r="K750" s="12"/>
      <c r="L750" s="28"/>
      <c r="M750" s="15"/>
      <c r="N750" s="28"/>
      <c r="O750" s="17"/>
      <c r="P750" s="6"/>
      <c r="Q750" s="28"/>
      <c r="R750" s="8"/>
      <c r="S750" s="28"/>
      <c r="T750" s="7"/>
      <c r="U750" s="29"/>
      <c r="V750" s="10"/>
      <c r="W750" s="10"/>
      <c r="X750" s="29"/>
      <c r="Y750" s="7"/>
      <c r="Z750" s="7"/>
    </row>
    <row r="751" spans="1:26" ht="25.5">
      <c r="A751" s="6"/>
      <c r="B751" s="9" t="s">
        <v>209</v>
      </c>
      <c r="C751" s="28">
        <f>SUM(C510,C540,C648,C735,C749)</f>
        <v>14049253995</v>
      </c>
      <c r="D751" s="12"/>
      <c r="E751" s="9"/>
      <c r="F751" s="15">
        <f>U751/C751</f>
        <v>27.789349196375603</v>
      </c>
      <c r="G751" s="15">
        <f>(H751/C751)*100</f>
        <v>-14.640283422365446</v>
      </c>
      <c r="H751" s="28">
        <f>SUM(H510,H540,H648,H735,H749)</f>
        <v>-2056850603.5960002</v>
      </c>
      <c r="I751" s="8"/>
      <c r="J751" s="28">
        <f>SUM(J510,J540,J648,J735,J749)</f>
        <v>5757551964</v>
      </c>
      <c r="K751" s="12"/>
      <c r="L751" s="28">
        <f>SUM(L510,L540,L648,L735,L749)</f>
        <v>10348552634.596</v>
      </c>
      <c r="M751" s="15">
        <f>X751/C751</f>
        <v>33.42469785513903</v>
      </c>
      <c r="N751" s="28">
        <f>SUM(N510,N540,N648,N735,N749)</f>
        <v>337020963.36089224</v>
      </c>
      <c r="O751" s="17">
        <f>(N751/C751)*100</f>
        <v>2.3988530884332713</v>
      </c>
      <c r="P751" s="15">
        <f>(Q751/C751)*100</f>
        <v>2.912591741467053</v>
      </c>
      <c r="Q751" s="28">
        <f>SUM(Q510,Q540,Q648,Q735,Q749)</f>
        <v>409197411.59610003</v>
      </c>
      <c r="R751" s="8"/>
      <c r="S751" s="28">
        <f>SUM(S510,S540,S648,S735,S749)</f>
        <v>-72176448.23520769</v>
      </c>
      <c r="T751" s="7"/>
      <c r="U751" s="28">
        <f>SUM(U510,U540,U648,U735,U749)</f>
        <v>390419625215.63</v>
      </c>
      <c r="V751" s="12"/>
      <c r="W751" s="10"/>
      <c r="X751" s="28">
        <f>SUM(X510,X540,X648,X735,X749)</f>
        <v>469592069872.98</v>
      </c>
      <c r="Y751" s="7"/>
      <c r="Z751" s="7"/>
    </row>
    <row r="752" spans="1:24" ht="25.5">
      <c r="A752" s="4"/>
      <c r="C752" s="46"/>
      <c r="G752" s="2"/>
      <c r="H752" s="47"/>
      <c r="I752" s="3"/>
      <c r="J752" s="47"/>
      <c r="K752" s="3"/>
      <c r="L752" s="47"/>
      <c r="N752" s="47"/>
      <c r="P752" s="4"/>
      <c r="Q752" s="47"/>
      <c r="S752" s="47"/>
      <c r="U752" s="46"/>
      <c r="X752" s="46"/>
    </row>
    <row r="753" spans="1:26" ht="26.25">
      <c r="A753" s="6"/>
      <c r="B753" s="48"/>
      <c r="C753" s="11"/>
      <c r="D753" s="11"/>
      <c r="E753" s="49"/>
      <c r="F753" s="50"/>
      <c r="G753" s="50"/>
      <c r="H753" s="11"/>
      <c r="I753" s="51"/>
      <c r="J753" s="11"/>
      <c r="K753" s="11"/>
      <c r="L753" s="11"/>
      <c r="M753" s="50"/>
      <c r="N753" s="11"/>
      <c r="O753" s="52"/>
      <c r="P753" s="50"/>
      <c r="Q753" s="11"/>
      <c r="R753" s="51"/>
      <c r="S753" s="11"/>
      <c r="T753" s="48"/>
      <c r="U753" s="13"/>
      <c r="V753" s="13"/>
      <c r="W753" s="13"/>
      <c r="X753" s="13"/>
      <c r="Y753" s="48"/>
      <c r="Z753" s="48"/>
    </row>
    <row r="754" spans="1:26" ht="25.5">
      <c r="A754" s="6"/>
      <c r="B754" s="7"/>
      <c r="C754" s="8"/>
      <c r="D754" s="8"/>
      <c r="E754" s="9"/>
      <c r="F754" s="6"/>
      <c r="G754" s="6"/>
      <c r="H754" s="12"/>
      <c r="I754" s="8"/>
      <c r="J754" s="12"/>
      <c r="K754" s="12"/>
      <c r="L754" s="12"/>
      <c r="M754" s="6"/>
      <c r="N754" s="12"/>
      <c r="O754" s="14"/>
      <c r="P754" s="6"/>
      <c r="Q754" s="12"/>
      <c r="R754" s="8"/>
      <c r="S754" s="12"/>
      <c r="T754" s="7"/>
      <c r="U754" s="10"/>
      <c r="V754" s="10"/>
      <c r="W754" s="10"/>
      <c r="X754" s="10"/>
      <c r="Y754" s="7"/>
      <c r="Z754" s="7"/>
    </row>
    <row r="755" spans="1:16" ht="25.5">
      <c r="A755" s="4"/>
      <c r="P755" s="4"/>
    </row>
    <row r="756" spans="1:26" ht="25.5">
      <c r="A756" s="6"/>
      <c r="B756" s="7" t="s">
        <v>284</v>
      </c>
      <c r="C756" s="25"/>
      <c r="D756" s="8"/>
      <c r="E756" s="9"/>
      <c r="F756" s="6"/>
      <c r="G756" s="6"/>
      <c r="H756" s="10"/>
      <c r="I756" s="7"/>
      <c r="J756" s="10"/>
      <c r="K756" s="10"/>
      <c r="L756" s="10"/>
      <c r="M756" s="6"/>
      <c r="N756" s="10"/>
      <c r="O756" s="14"/>
      <c r="P756" s="6"/>
      <c r="Q756" s="12"/>
      <c r="R756" s="8"/>
      <c r="S756" s="12"/>
      <c r="T756" s="7"/>
      <c r="U756" s="10"/>
      <c r="V756" s="10"/>
      <c r="W756" s="10"/>
      <c r="X756" s="10"/>
      <c r="Y756" s="7"/>
      <c r="Z756" s="7"/>
    </row>
    <row r="757" spans="1:26" ht="25.5">
      <c r="A757" s="7">
        <v>1</v>
      </c>
      <c r="B757" s="25" t="s">
        <v>279</v>
      </c>
      <c r="C757" s="8"/>
      <c r="D757" s="9"/>
      <c r="E757" s="6"/>
      <c r="F757" s="6"/>
      <c r="G757" s="10"/>
      <c r="H757" s="7"/>
      <c r="I757" s="10"/>
      <c r="J757" s="10"/>
      <c r="K757" s="10"/>
      <c r="L757" s="6"/>
      <c r="M757" s="10"/>
      <c r="N757" s="14"/>
      <c r="O757" s="6"/>
      <c r="P757" s="12"/>
      <c r="Q757" s="8"/>
      <c r="R757" s="12"/>
      <c r="S757" s="7"/>
      <c r="T757" s="10"/>
      <c r="U757" s="10"/>
      <c r="V757" s="10"/>
      <c r="W757" s="10"/>
      <c r="Y757" s="7"/>
      <c r="Z757" s="7"/>
    </row>
    <row r="758" spans="1:26" ht="25.5">
      <c r="A758" s="7">
        <v>2</v>
      </c>
      <c r="B758" s="25" t="s">
        <v>280</v>
      </c>
      <c r="C758" s="8"/>
      <c r="D758" s="9"/>
      <c r="E758" s="6"/>
      <c r="F758" s="6"/>
      <c r="G758" s="10"/>
      <c r="H758" s="7"/>
      <c r="I758" s="10"/>
      <c r="J758" s="10"/>
      <c r="K758" s="10"/>
      <c r="L758" s="6"/>
      <c r="M758" s="10"/>
      <c r="N758" s="14"/>
      <c r="O758" s="6"/>
      <c r="P758" s="12"/>
      <c r="Q758" s="8"/>
      <c r="R758" s="12"/>
      <c r="S758" s="7"/>
      <c r="T758" s="10"/>
      <c r="U758" s="10"/>
      <c r="V758" s="10"/>
      <c r="W758" s="10"/>
      <c r="Y758" s="7"/>
      <c r="Z758" s="7"/>
    </row>
    <row r="759" spans="1:26" ht="25.5">
      <c r="A759" s="7">
        <v>3</v>
      </c>
      <c r="B759" s="25" t="s">
        <v>281</v>
      </c>
      <c r="C759" s="8"/>
      <c r="D759" s="9"/>
      <c r="E759" s="6"/>
      <c r="F759" s="6"/>
      <c r="G759" s="10"/>
      <c r="H759" s="7"/>
      <c r="I759" s="10"/>
      <c r="J759" s="10"/>
      <c r="K759" s="10"/>
      <c r="L759" s="6"/>
      <c r="M759" s="10"/>
      <c r="N759" s="14"/>
      <c r="O759" s="6"/>
      <c r="P759" s="12"/>
      <c r="Q759" s="8"/>
      <c r="R759" s="12"/>
      <c r="S759" s="7"/>
      <c r="T759" s="10"/>
      <c r="U759" s="10"/>
      <c r="V759" s="10"/>
      <c r="W759" s="10"/>
      <c r="Y759" s="7"/>
      <c r="Z759" s="7"/>
    </row>
    <row r="760" spans="1:26" ht="25.5">
      <c r="A760" s="7">
        <v>4</v>
      </c>
      <c r="B760" s="25" t="s">
        <v>282</v>
      </c>
      <c r="C760" s="8"/>
      <c r="D760" s="9"/>
      <c r="E760" s="6"/>
      <c r="F760" s="6"/>
      <c r="G760" s="10"/>
      <c r="H760" s="7"/>
      <c r="I760" s="10"/>
      <c r="J760" s="10"/>
      <c r="K760" s="10"/>
      <c r="L760" s="6"/>
      <c r="M760" s="10"/>
      <c r="N760" s="14"/>
      <c r="O760" s="6"/>
      <c r="P760" s="12"/>
      <c r="Q760" s="8"/>
      <c r="R760" s="12"/>
      <c r="S760" s="7"/>
      <c r="T760" s="10"/>
      <c r="U760" s="10"/>
      <c r="V760" s="10"/>
      <c r="W760" s="10"/>
      <c r="Y760" s="7"/>
      <c r="Z760" s="7"/>
    </row>
    <row r="761" spans="1:26" ht="25.5">
      <c r="A761" s="7">
        <v>5</v>
      </c>
      <c r="B761" s="25" t="s">
        <v>283</v>
      </c>
      <c r="C761" s="8"/>
      <c r="D761" s="9"/>
      <c r="E761" s="6"/>
      <c r="F761" s="6"/>
      <c r="G761" s="10"/>
      <c r="H761" s="7"/>
      <c r="I761" s="10"/>
      <c r="J761" s="10"/>
      <c r="K761" s="10"/>
      <c r="L761" s="6"/>
      <c r="M761" s="10"/>
      <c r="N761" s="14"/>
      <c r="O761" s="6"/>
      <c r="P761" s="12"/>
      <c r="Q761" s="8"/>
      <c r="R761" s="12"/>
      <c r="S761" s="7"/>
      <c r="T761" s="10"/>
      <c r="U761" s="10"/>
      <c r="V761" s="10"/>
      <c r="W761" s="10"/>
      <c r="Y761" s="7"/>
      <c r="Z761" s="7"/>
    </row>
    <row r="762" spans="1:16" ht="25.5">
      <c r="A762" s="4"/>
      <c r="P762" s="4"/>
    </row>
    <row r="763" spans="1:16" ht="25.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</row>
    <row r="764" spans="1:15" ht="25.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</sheetData>
  <printOptions horizontalCentered="1"/>
  <pageMargins left="0.21" right="0.2" top="0.6" bottom="0.6" header="0.69" footer="0"/>
  <pageSetup horizontalDpi="600" verticalDpi="600" orientation="landscape" scale="36" r:id="rId1"/>
  <headerFooter alignWithMargins="0">
    <oddHeader>&amp;C&amp;"Arial,Bold"&amp;18CCS' Depreciation Summary
For Rocky Mountain Power
&amp;UFor The Period Ended December 31, 2006</oddHeader>
  </headerFooter>
  <rowBreaks count="5" manualBreakCount="5">
    <brk id="56" max="21" man="1"/>
    <brk id="115" max="21" man="1"/>
    <brk id="450" max="21" man="1"/>
    <brk id="515" max="21" man="1"/>
    <brk id="649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8.6640625" defaultRowHeight="15"/>
  <cols>
    <col min="1" max="16384" width="8.6640625" style="1" customWidth="1"/>
  </cols>
  <sheetData/>
  <printOptions horizontalCentered="1"/>
  <pageMargins left="0.42986111111111114" right="0.2" top="0.6694444444444444" bottom="0.6" header="0" footer="0"/>
  <pageSetup orientation="landscape" scale="52"/>
  <headerFooter alignWithMargins="0">
    <oddHeader>&amp;CCCS Exhibit ____
(JP-1)
&amp;P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8.6640625" defaultRowHeight="15"/>
  <cols>
    <col min="1" max="16384" width="8.6640625" style="1" customWidth="1"/>
  </cols>
  <sheetData/>
  <printOptions horizontalCentered="1"/>
  <pageMargins left="0.42986111111111114" right="0.2" top="0.6694444444444444" bottom="0.6" header="0" footer="0"/>
  <pageSetup orientation="landscape" scale="52"/>
  <headerFooter alignWithMargins="0">
    <oddHeader>&amp;CCCS Exhibit ____
(JP-1)
&amp;P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DUCI</dc:creator>
  <cp:keywords/>
  <dc:description/>
  <cp:lastModifiedBy>PSC</cp:lastModifiedBy>
  <cp:lastPrinted>2007-10-15T00:08:15Z</cp:lastPrinted>
  <dcterms:created xsi:type="dcterms:W3CDTF">2007-10-12T16:13:52Z</dcterms:created>
  <dcterms:modified xsi:type="dcterms:W3CDTF">2007-10-26T15:20:21Z</dcterms:modified>
  <cp:category>::ODMA\GRPWISE\ASPOSUPT.PUPSC.PUPSCDocs:55080.1</cp:category>
  <cp:version/>
  <cp:contentType/>
  <cp:contentStatus/>
</cp:coreProperties>
</file>