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0545" windowHeight="6330" activeTab="0"/>
  </bookViews>
  <sheets>
    <sheet name="Exhibit GND-2S (aMW)" sheetId="1" r:id="rId1"/>
    <sheet name="Exhibit GND-3S (Peak)" sheetId="2" r:id="rId2"/>
  </sheets>
  <externalReferences>
    <externalReference r:id="rId5"/>
  </externalReferences>
  <definedNames>
    <definedName name="hours">'Exhibit GND-2S (aMW)'!$E$10:$P$10</definedName>
    <definedName name="MidC_Flat">'[1]Market_Price'!#REF!</definedName>
    <definedName name="_xlnm.Print_Area" localSheetId="0">'Exhibit GND-2S (aMW)'!$A$1:$R$36</definedName>
    <definedName name="_xlnm.Print_Area" localSheetId="1">'Exhibit GND-3S (Peak)'!$A$1:$M$37</definedName>
    <definedName name="ValuationDate">#REF!</definedName>
  </definedNames>
  <calcPr fullCalcOnLoad="1"/>
</workbook>
</file>

<file path=xl/comments2.xml><?xml version="1.0" encoding="utf-8"?>
<comments xmlns="http://schemas.openxmlformats.org/spreadsheetml/2006/main">
  <authors>
    <author>Michael Stack</author>
  </authors>
  <commentList>
    <comment ref="P4" authorId="0">
      <text>
        <r>
          <rPr>
            <sz val="8"/>
            <rFont val="Tahoma"/>
            <family val="2"/>
          </rPr>
          <t>Search argument has a trailing blank to place it in the Peak section of the worksheet.</t>
        </r>
      </text>
    </comment>
  </commentList>
</comments>
</file>

<file path=xl/sharedStrings.xml><?xml version="1.0" encoding="utf-8"?>
<sst xmlns="http://schemas.openxmlformats.org/spreadsheetml/2006/main" count="130" uniqueCount="94">
  <si>
    <t>PacifiCorp</t>
  </si>
  <si>
    <t>Normalized Sources of Energy</t>
  </si>
  <si>
    <t>Unit - Average Megawatts</t>
  </si>
  <si>
    <t>End of $ section</t>
  </si>
  <si>
    <t xml:space="preserve">Line </t>
  </si>
  <si>
    <t>No.</t>
  </si>
  <si>
    <t>Description</t>
  </si>
  <si>
    <t>Company Owned Generation</t>
  </si>
  <si>
    <t>Energy</t>
  </si>
  <si>
    <t>Hydro</t>
  </si>
  <si>
    <t>Total Hydro Generation</t>
  </si>
  <si>
    <t>Total Coal Generation</t>
  </si>
  <si>
    <t>Total Gas Generation</t>
  </si>
  <si>
    <t>Blundell</t>
  </si>
  <si>
    <t>Blundell Bottoming Cycle</t>
  </si>
  <si>
    <t>Georgia-Pacific Camas</t>
  </si>
  <si>
    <t>Wind</t>
  </si>
  <si>
    <t>Foote Creek I</t>
  </si>
  <si>
    <t>Goodnoe Wind</t>
  </si>
  <si>
    <t>Leaning Juniper 1</t>
  </si>
  <si>
    <t>Marengo</t>
  </si>
  <si>
    <t>Seven Mile Wind</t>
  </si>
  <si>
    <t>Glenrock Wind</t>
  </si>
  <si>
    <t>Total Company Owned Generation</t>
  </si>
  <si>
    <t>Purchased &amp; Exchanges</t>
  </si>
  <si>
    <t>Deducts from Long Term Firm</t>
  </si>
  <si>
    <t>Long Term Firm</t>
  </si>
  <si>
    <t>Long Term Firm Purchases Total</t>
  </si>
  <si>
    <t>Seasonal Purchased Power Total</t>
  </si>
  <si>
    <t>Qualifying Facilities Total</t>
  </si>
  <si>
    <t>Mid Columbia</t>
  </si>
  <si>
    <t>Mid-Columbia Contracts Total</t>
  </si>
  <si>
    <t>Exchanges</t>
  </si>
  <si>
    <t>Total Storage &amp; Exchange</t>
  </si>
  <si>
    <t>Short Term Firm Purchases</t>
  </si>
  <si>
    <t>Total Short Term Firm Purchases</t>
  </si>
  <si>
    <t>System Balancing</t>
  </si>
  <si>
    <t>Total System Balancing Purchases</t>
  </si>
  <si>
    <t xml:space="preserve">Total Purchased Power and </t>
  </si>
  <si>
    <t xml:space="preserve">   Exchange</t>
  </si>
  <si>
    <t>Total Resources</t>
  </si>
  <si>
    <t>Special Sales</t>
  </si>
  <si>
    <t>Total Long Term Firm Sales</t>
  </si>
  <si>
    <t>Total Short Term Firm Sales</t>
  </si>
  <si>
    <t>Total System Balancing Sales</t>
  </si>
  <si>
    <t>System Net of Special Sales</t>
  </si>
  <si>
    <t>Notes:</t>
  </si>
  <si>
    <t>(1)</t>
  </si>
  <si>
    <t>Includes GP Camas Co-generation</t>
  </si>
  <si>
    <t>Check Totals</t>
  </si>
  <si>
    <t>Total Adjustments to Load</t>
  </si>
  <si>
    <t>Net System Load</t>
  </si>
  <si>
    <t>Difference</t>
  </si>
  <si>
    <t>Max</t>
  </si>
  <si>
    <t>Column Offset</t>
  </si>
  <si>
    <t>Hours</t>
  </si>
  <si>
    <t>month</t>
  </si>
  <si>
    <t>Normalized Sources of Peak Capacity</t>
  </si>
  <si>
    <t xml:space="preserve">          Annual Energy</t>
  </si>
  <si>
    <t>Winter Peak</t>
  </si>
  <si>
    <t>% of Total</t>
  </si>
  <si>
    <t>Summer Peak</t>
  </si>
  <si>
    <t>December MW</t>
  </si>
  <si>
    <t>Capacity</t>
  </si>
  <si>
    <t>July MW</t>
  </si>
  <si>
    <t>GWH</t>
  </si>
  <si>
    <t>Requirement</t>
  </si>
  <si>
    <t xml:space="preserve">Search argument </t>
  </si>
  <si>
    <t xml:space="preserve">Total Hydro Generation </t>
  </si>
  <si>
    <t>Deduct</t>
  </si>
  <si>
    <t xml:space="preserve">Total Coal Fired Generation </t>
  </si>
  <si>
    <t xml:space="preserve">Total Gas Fired Resources </t>
  </si>
  <si>
    <t>Total Reserve Requirements</t>
  </si>
  <si>
    <t xml:space="preserve">Total Other Generation </t>
  </si>
  <si>
    <t xml:space="preserve">Total LTF Purchases </t>
  </si>
  <si>
    <t xml:space="preserve">Total Qualifying Facilities </t>
  </si>
  <si>
    <t xml:space="preserve">Total Mid-Columbia Contracts </t>
  </si>
  <si>
    <t xml:space="preserve">Total Exchanges </t>
  </si>
  <si>
    <t xml:space="preserve">Total STF Purchases </t>
  </si>
  <si>
    <t xml:space="preserve">Total System Balancing Purchases </t>
  </si>
  <si>
    <t xml:space="preserve">Total LTF Sales </t>
  </si>
  <si>
    <t xml:space="preserve">Total STF Sales </t>
  </si>
  <si>
    <t xml:space="preserve">Total System Balancing Sales </t>
  </si>
  <si>
    <t xml:space="preserve">Net System Load </t>
  </si>
  <si>
    <t>(2)</t>
  </si>
  <si>
    <t>After Derates, Maintenance and Reserves</t>
  </si>
  <si>
    <t>Match Row in L&amp;R</t>
  </si>
  <si>
    <t>Average PPW STF</t>
  </si>
  <si>
    <r>
      <t xml:space="preserve">Thermal  </t>
    </r>
    <r>
      <rPr>
        <b/>
        <sz val="8"/>
        <rFont val="Arial"/>
        <family val="2"/>
      </rPr>
      <t>(1)</t>
    </r>
  </si>
  <si>
    <r>
      <t xml:space="preserve">Thermal  </t>
    </r>
    <r>
      <rPr>
        <b/>
        <sz val="8"/>
        <rFont val="Arial"/>
        <family val="2"/>
      </rPr>
      <t>(1) (2)</t>
    </r>
  </si>
  <si>
    <t>12 Months Ending December 2008</t>
  </si>
  <si>
    <t>Utah GRC</t>
  </si>
  <si>
    <t>Exhibit No. RMP __ (GND-3S)</t>
  </si>
  <si>
    <t>Exhibit No. RMP___(GND-2S)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</si>
</sst>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%;[Red]\(0.00%\)"/>
    <numFmt numFmtId="167" formatCode="mmm\ yyyy"/>
  </numFmts>
  <fonts count="1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i/>
      <sz val="8"/>
      <color indexed="18"/>
      <name val="Helv"/>
      <family val="0"/>
    </font>
    <font>
      <sz val="10"/>
      <name val="Geneva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5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6">
    <xf numFmtId="41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41" fontId="7" fillId="0" borderId="0" xfId="0" applyFont="1" applyAlignment="1">
      <alignment horizontal="right"/>
    </xf>
    <xf numFmtId="0" fontId="8" fillId="0" borderId="0" xfId="22" applyFont="1" applyAlignment="1">
      <alignment horizontal="center"/>
      <protection/>
    </xf>
    <xf numFmtId="0" fontId="5" fillId="0" borderId="0" xfId="23" applyFont="1">
      <alignment/>
      <protection/>
    </xf>
    <xf numFmtId="0" fontId="9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1" fontId="10" fillId="0" borderId="0" xfId="23" applyNumberFormat="1" applyFont="1">
      <alignment/>
      <protection/>
    </xf>
    <xf numFmtId="0" fontId="10" fillId="0" borderId="0" xfId="23" applyFont="1">
      <alignment/>
      <protection/>
    </xf>
    <xf numFmtId="0" fontId="11" fillId="0" borderId="0" xfId="22" applyFont="1" applyAlignment="1">
      <alignment horizontal="center"/>
      <protection/>
    </xf>
    <xf numFmtId="0" fontId="11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17" fontId="8" fillId="0" borderId="0" xfId="22" applyNumberFormat="1" applyFont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1" fontId="5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5" fillId="0" borderId="1" xfId="23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3" xfId="23" applyFont="1" applyBorder="1" applyAlignment="1">
      <alignment horizontal="centerContinuous"/>
      <protection/>
    </xf>
    <xf numFmtId="164" fontId="5" fillId="0" borderId="0" xfId="22" applyNumberFormat="1" applyFont="1" applyAlignment="1">
      <alignment/>
      <protection/>
    </xf>
    <xf numFmtId="38" fontId="5" fillId="0" borderId="0" xfId="22" applyNumberFormat="1" applyFont="1" applyAlignment="1">
      <alignment/>
      <protection/>
    </xf>
    <xf numFmtId="164" fontId="5" fillId="0" borderId="0" xfId="22" applyNumberFormat="1" applyFont="1">
      <alignment/>
      <protection/>
    </xf>
    <xf numFmtId="1" fontId="5" fillId="2" borderId="0" xfId="23" applyNumberFormat="1" applyFont="1" applyFill="1">
      <alignment/>
      <protection/>
    </xf>
    <xf numFmtId="1" fontId="5" fillId="0" borderId="0" xfId="23" applyNumberFormat="1" applyFont="1">
      <alignment/>
      <protection/>
    </xf>
    <xf numFmtId="0" fontId="8" fillId="0" borderId="0" xfId="22" applyFont="1" applyFill="1" applyAlignment="1">
      <alignment horizontal="center"/>
      <protection/>
    </xf>
    <xf numFmtId="0" fontId="5" fillId="0" borderId="0" xfId="22" applyFont="1" applyFill="1">
      <alignment/>
      <protection/>
    </xf>
    <xf numFmtId="38" fontId="5" fillId="0" borderId="0" xfId="22" applyNumberFormat="1" applyFont="1" applyFill="1" applyAlignment="1">
      <alignment/>
      <protection/>
    </xf>
    <xf numFmtId="1" fontId="5" fillId="3" borderId="0" xfId="23" applyNumberFormat="1" applyFont="1" applyFill="1">
      <alignment/>
      <protection/>
    </xf>
    <xf numFmtId="1" fontId="5" fillId="0" borderId="0" xfId="23" applyNumberFormat="1" applyFont="1" applyFill="1">
      <alignment/>
      <protection/>
    </xf>
    <xf numFmtId="0" fontId="5" fillId="0" borderId="0" xfId="23" applyFont="1" applyFill="1">
      <alignment/>
      <protection/>
    </xf>
    <xf numFmtId="164" fontId="8" fillId="0" borderId="0" xfId="22" applyNumberFormat="1" applyFont="1" applyAlignment="1">
      <alignment/>
      <protection/>
    </xf>
    <xf numFmtId="38" fontId="8" fillId="0" borderId="0" xfId="22" applyNumberFormat="1" applyFont="1" applyAlignment="1">
      <alignment/>
      <protection/>
    </xf>
    <xf numFmtId="0" fontId="5" fillId="0" borderId="4" xfId="23" applyFont="1" applyBorder="1" applyAlignment="1">
      <alignment horizontal="centerContinuous"/>
      <protection/>
    </xf>
    <xf numFmtId="0" fontId="5" fillId="0" borderId="5" xfId="23" applyFont="1" applyBorder="1" applyAlignment="1">
      <alignment horizontal="centerContinuous"/>
      <protection/>
    </xf>
    <xf numFmtId="1" fontId="5" fillId="4" borderId="0" xfId="23" applyNumberFormat="1" applyFont="1" applyFill="1">
      <alignment/>
      <protection/>
    </xf>
    <xf numFmtId="0" fontId="8" fillId="0" borderId="0" xfId="22" applyFont="1" applyFill="1">
      <alignment/>
      <protection/>
    </xf>
    <xf numFmtId="164" fontId="8" fillId="0" borderId="0" xfId="23" applyNumberFormat="1" applyFont="1" applyAlignment="1">
      <alignment/>
      <protection/>
    </xf>
    <xf numFmtId="0" fontId="8" fillId="0" borderId="0" xfId="22" applyFont="1" applyAlignment="1">
      <alignment horizontal="right"/>
      <protection/>
    </xf>
    <xf numFmtId="0" fontId="13" fillId="0" borderId="0" xfId="22" applyFont="1" applyAlignment="1" quotePrefix="1">
      <alignment horizontal="right"/>
      <protection/>
    </xf>
    <xf numFmtId="1" fontId="5" fillId="0" borderId="0" xfId="22" applyNumberFormat="1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64" fontId="12" fillId="0" borderId="0" xfId="22" applyNumberFormat="1" applyFont="1" applyAlignment="1">
      <alignment/>
      <protection/>
    </xf>
    <xf numFmtId="164" fontId="5" fillId="0" borderId="0" xfId="22" applyNumberFormat="1" applyFont="1" applyFill="1" applyAlignment="1">
      <alignment horizontal="right"/>
      <protection/>
    </xf>
    <xf numFmtId="164" fontId="5" fillId="0" borderId="0" xfId="22" applyNumberFormat="1" applyFont="1" applyAlignment="1">
      <alignment horizontal="left"/>
      <protection/>
    </xf>
    <xf numFmtId="164" fontId="5" fillId="0" borderId="0" xfId="23" applyNumberFormat="1" applyFont="1">
      <alignment/>
      <protection/>
    </xf>
    <xf numFmtId="164" fontId="5" fillId="0" borderId="0" xfId="22" applyNumberFormat="1" applyFont="1" applyAlignment="1">
      <alignment horizontal="right"/>
      <protection/>
    </xf>
    <xf numFmtId="164" fontId="12" fillId="0" borderId="0" xfId="22" applyNumberFormat="1" applyFont="1">
      <alignment/>
      <protection/>
    </xf>
    <xf numFmtId="43" fontId="5" fillId="0" borderId="0" xfId="22" applyNumberFormat="1" applyFont="1">
      <alignment/>
      <protection/>
    </xf>
    <xf numFmtId="0" fontId="6" fillId="0" borderId="0" xfId="23" applyFont="1" applyAlignment="1">
      <alignment horizontal="center"/>
      <protection/>
    </xf>
    <xf numFmtId="0" fontId="14" fillId="0" borderId="0" xfId="23" applyFont="1">
      <alignment/>
      <protection/>
    </xf>
    <xf numFmtId="0" fontId="9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11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/>
      <protection/>
    </xf>
    <xf numFmtId="1" fontId="8" fillId="0" borderId="0" xfId="23" applyNumberFormat="1" applyFont="1" applyFill="1">
      <alignment/>
      <protection/>
    </xf>
    <xf numFmtId="0" fontId="5" fillId="0" borderId="0" xfId="23" applyFont="1" applyAlignment="1">
      <alignment horizontal="right"/>
      <protection/>
    </xf>
    <xf numFmtId="0" fontId="11" fillId="0" borderId="0" xfId="23" applyFont="1">
      <alignment/>
      <protection/>
    </xf>
    <xf numFmtId="0" fontId="12" fillId="0" borderId="0" xfId="23" applyFont="1">
      <alignment/>
      <protection/>
    </xf>
    <xf numFmtId="10" fontId="5" fillId="0" borderId="0" xfId="24" applyNumberFormat="1" applyFont="1" applyAlignment="1">
      <alignment/>
    </xf>
    <xf numFmtId="0" fontId="5" fillId="0" borderId="0" xfId="23" applyFont="1" applyAlignment="1">
      <alignment/>
      <protection/>
    </xf>
    <xf numFmtId="0" fontId="5" fillId="0" borderId="6" xfId="23" applyFont="1" applyBorder="1" applyAlignment="1">
      <alignment horizontal="centerContinuous"/>
      <protection/>
    </xf>
    <xf numFmtId="0" fontId="13" fillId="0" borderId="0" xfId="23" applyFont="1" quotePrefix="1">
      <alignment/>
      <protection/>
    </xf>
    <xf numFmtId="1" fontId="5" fillId="5" borderId="7" xfId="23" applyNumberFormat="1" applyFont="1" applyFill="1" applyBorder="1">
      <alignment/>
      <protection/>
    </xf>
    <xf numFmtId="1" fontId="5" fillId="5" borderId="8" xfId="23" applyNumberFormat="1" applyFont="1" applyFill="1" applyBorder="1">
      <alignment/>
      <protection/>
    </xf>
    <xf numFmtId="164" fontId="5" fillId="0" borderId="0" xfId="22" applyNumberFormat="1" applyFont="1" applyFill="1" applyBorder="1" applyAlignment="1">
      <alignment/>
      <protection/>
    </xf>
    <xf numFmtId="166" fontId="5" fillId="0" borderId="0" xfId="23" applyNumberFormat="1" applyFont="1" applyAlignment="1">
      <alignment/>
      <protection/>
    </xf>
    <xf numFmtId="10" fontId="8" fillId="0" borderId="0" xfId="24" applyNumberFormat="1" applyFont="1" applyAlignment="1">
      <alignment/>
    </xf>
    <xf numFmtId="0" fontId="8" fillId="0" borderId="0" xfId="23" applyFont="1" applyAlignment="1">
      <alignment/>
      <protection/>
    </xf>
    <xf numFmtId="0" fontId="5" fillId="0" borderId="0" xfId="23" applyFont="1" quotePrefix="1">
      <alignment/>
      <protection/>
    </xf>
    <xf numFmtId="0" fontId="8" fillId="0" borderId="0" xfId="23" applyFont="1" applyFill="1" applyAlignment="1">
      <alignment horizontal="center"/>
      <protection/>
    </xf>
    <xf numFmtId="0" fontId="8" fillId="0" borderId="0" xfId="23" applyFont="1" applyFill="1">
      <alignment/>
      <protection/>
    </xf>
    <xf numFmtId="10" fontId="5" fillId="0" borderId="0" xfId="24" applyNumberFormat="1" applyFont="1" applyFill="1" applyAlignment="1">
      <alignment/>
    </xf>
    <xf numFmtId="0" fontId="5" fillId="0" borderId="0" xfId="23" applyFont="1" applyFill="1" applyAlignment="1">
      <alignment/>
      <protection/>
    </xf>
    <xf numFmtId="0" fontId="10" fillId="0" borderId="0" xfId="23" applyFont="1" applyFill="1">
      <alignment/>
      <protection/>
    </xf>
    <xf numFmtId="0" fontId="11" fillId="0" borderId="0" xfId="23" applyFont="1" applyFill="1">
      <alignment/>
      <protection/>
    </xf>
    <xf numFmtId="0" fontId="12" fillId="0" borderId="0" xfId="23" applyFont="1" applyFill="1">
      <alignment/>
      <protection/>
    </xf>
    <xf numFmtId="10" fontId="5" fillId="0" borderId="0" xfId="23" applyNumberFormat="1" applyFont="1" applyAlignment="1">
      <alignment/>
      <protection/>
    </xf>
    <xf numFmtId="10" fontId="5" fillId="0" borderId="0" xfId="23" applyNumberFormat="1" applyFont="1" applyFill="1" applyAlignment="1">
      <alignment/>
      <protection/>
    </xf>
    <xf numFmtId="37" fontId="5" fillId="0" borderId="0" xfId="23" applyNumberFormat="1" applyFont="1" applyAlignment="1">
      <alignment/>
      <protection/>
    </xf>
    <xf numFmtId="37" fontId="8" fillId="0" borderId="0" xfId="23" applyNumberFormat="1" applyFont="1" applyAlignment="1">
      <alignment/>
      <protection/>
    </xf>
    <xf numFmtId="0" fontId="8" fillId="0" borderId="0" xfId="23" applyFont="1" applyAlignment="1">
      <alignment horizontal="right"/>
      <protection/>
    </xf>
    <xf numFmtId="0" fontId="13" fillId="0" borderId="0" xfId="23" applyFont="1" applyAlignment="1" quotePrefix="1">
      <alignment horizontal="right"/>
      <protection/>
    </xf>
    <xf numFmtId="165" fontId="5" fillId="0" borderId="0" xfId="23" applyNumberFormat="1" applyFont="1" applyFill="1">
      <alignment/>
      <protection/>
    </xf>
    <xf numFmtId="17" fontId="8" fillId="0" borderId="0" xfId="22" applyNumberFormat="1" applyFont="1">
      <alignment/>
      <protection/>
    </xf>
    <xf numFmtId="0" fontId="8" fillId="0" borderId="0" xfId="22" applyFont="1" applyAlignment="1">
      <alignment horizontal="left"/>
      <protection/>
    </xf>
    <xf numFmtId="10" fontId="5" fillId="0" borderId="0" xfId="24" applyNumberFormat="1" applyFont="1" applyAlignment="1">
      <alignment/>
    </xf>
    <xf numFmtId="164" fontId="8" fillId="0" borderId="0" xfId="22" applyNumberFormat="1" applyFont="1">
      <alignment/>
      <protection/>
    </xf>
    <xf numFmtId="10" fontId="5" fillId="0" borderId="0" xfId="24" applyNumberFormat="1" applyFont="1" applyFill="1" applyAlignment="1">
      <alignment/>
    </xf>
    <xf numFmtId="10" fontId="5" fillId="0" borderId="0" xfId="23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put" xfId="21"/>
    <cellStyle name="Normal_Attachment WIEC 4(1).10 Widmer Exhibit 1-2 (TABLE1&amp;2, 09-2002)" xfId="22"/>
    <cellStyle name="Normal_Widerm Exhibit 1-2 (TABLE1&amp;2, 09-2002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neric\Attributes%20&amp;%20Data%20Series\_All%20Data%20Series%20Files\GNw_Indexed%20STF%20(Confidential)%20(STF%20Ext%2028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60"/>
  <sheetViews>
    <sheetView tabSelected="1" view="pageBreakPreview" zoomScale="75" zoomScaleNormal="85" zoomScaleSheetLayoutView="75" workbookViewId="0" topLeftCell="A1">
      <pane xSplit="4" ySplit="10" topLeftCell="E11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H8" sqref="H8"/>
    </sheetView>
  </sheetViews>
  <sheetFormatPr defaultColWidth="9.140625" defaultRowHeight="12.75"/>
  <cols>
    <col min="1" max="1" width="5.421875" style="1" customWidth="1"/>
    <col min="2" max="3" width="3.7109375" style="1" customWidth="1"/>
    <col min="4" max="4" width="24.140625" style="1" customWidth="1"/>
    <col min="5" max="16" width="9.7109375" style="1" customWidth="1"/>
    <col min="17" max="17" width="0.85546875" style="1" customWidth="1"/>
    <col min="18" max="18" width="5.7109375" style="4" customWidth="1"/>
    <col min="19" max="19" width="11.421875" style="1" hidden="1" customWidth="1"/>
    <col min="20" max="27" width="11.421875" style="5" hidden="1" customWidth="1"/>
    <col min="28" max="31" width="11.421875" style="1" hidden="1" customWidth="1"/>
    <col min="32" max="16384" width="11.421875" style="1" customWidth="1"/>
  </cols>
  <sheetData>
    <row r="1" spans="9:16" ht="18">
      <c r="I1" s="2" t="s">
        <v>0</v>
      </c>
      <c r="P1" s="3" t="s">
        <v>93</v>
      </c>
    </row>
    <row r="2" ht="15">
      <c r="I2" s="6" t="s">
        <v>1</v>
      </c>
    </row>
    <row r="3" ht="15">
      <c r="I3" s="6" t="s">
        <v>90</v>
      </c>
    </row>
    <row r="4" ht="15">
      <c r="I4" s="6" t="s">
        <v>91</v>
      </c>
    </row>
    <row r="5" ht="12">
      <c r="I5" s="4"/>
    </row>
    <row r="6" spans="1:21" ht="12">
      <c r="A6" s="7" t="s">
        <v>2</v>
      </c>
      <c r="B6" s="7"/>
      <c r="T6" s="8">
        <v>268</v>
      </c>
      <c r="U6" s="9" t="s">
        <v>3</v>
      </c>
    </row>
    <row r="7" spans="1:2" ht="12">
      <c r="A7" s="7"/>
      <c r="B7" s="7"/>
    </row>
    <row r="8" spans="1:18" ht="12">
      <c r="A8" s="4" t="s">
        <v>4</v>
      </c>
      <c r="B8" s="7"/>
      <c r="R8" s="4" t="s">
        <v>4</v>
      </c>
    </row>
    <row r="9" spans="1:18" ht="12">
      <c r="A9" s="10" t="s">
        <v>5</v>
      </c>
      <c r="B9" s="11" t="s">
        <v>6</v>
      </c>
      <c r="C9" s="12"/>
      <c r="D9" s="12"/>
      <c r="E9" s="13">
        <v>39448</v>
      </c>
      <c r="F9" s="13" t="e">
        <f>EDATE(E9,1)</f>
        <v>#NAME?</v>
      </c>
      <c r="G9" s="13" t="e">
        <f>EDATE(F9,1)</f>
        <v>#NAME?</v>
      </c>
      <c r="H9" s="13" t="e">
        <f>EDATE(G9,1)</f>
        <v>#NAME?</v>
      </c>
      <c r="I9" s="13" t="e">
        <f>EDATE(H9,1)</f>
        <v>#NAME?</v>
      </c>
      <c r="J9" s="13" t="e">
        <f>EDATE(I9,1)</f>
        <v>#NAME?</v>
      </c>
      <c r="K9" s="13" t="e">
        <f>EDATE(J9,1)</f>
        <v>#NAME?</v>
      </c>
      <c r="L9" s="13" t="e">
        <f>EDATE(K9,1)</f>
        <v>#NAME?</v>
      </c>
      <c r="M9" s="13" t="e">
        <f>EDATE(L9,1)</f>
        <v>#NAME?</v>
      </c>
      <c r="N9" s="13" t="e">
        <f>EDATE(M9,1)</f>
        <v>#NAME?</v>
      </c>
      <c r="O9" s="13" t="e">
        <f>EDATE(N9,1)</f>
        <v>#NAME?</v>
      </c>
      <c r="P9" s="13" t="e">
        <f>EDATE(O9,1)</f>
        <v>#NAME?</v>
      </c>
      <c r="Q9" s="13"/>
      <c r="R9" s="10" t="s">
        <v>5</v>
      </c>
    </row>
    <row r="10" spans="1:18" ht="12" hidden="1">
      <c r="A10" s="10"/>
      <c r="B10" s="10"/>
      <c r="C10" s="14"/>
      <c r="D10" s="14"/>
      <c r="E10" s="15">
        <v>744</v>
      </c>
      <c r="F10" s="15">
        <v>720</v>
      </c>
      <c r="G10" s="15">
        <v>744</v>
      </c>
      <c r="H10" s="15">
        <v>720</v>
      </c>
      <c r="I10" s="15">
        <v>672</v>
      </c>
      <c r="J10" s="15">
        <v>744</v>
      </c>
      <c r="K10" s="15">
        <v>720</v>
      </c>
      <c r="L10" s="15">
        <v>744</v>
      </c>
      <c r="M10" s="15">
        <v>720</v>
      </c>
      <c r="N10" s="15">
        <v>744</v>
      </c>
      <c r="O10" s="15">
        <v>744</v>
      </c>
      <c r="P10" s="15">
        <v>720</v>
      </c>
      <c r="Q10" s="15"/>
      <c r="R10" s="15">
        <v>8736</v>
      </c>
    </row>
    <row r="11" spans="1:17" ht="12.75" thickBot="1">
      <c r="A11" s="4"/>
      <c r="B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27" ht="12.75" thickBot="1">
      <c r="A12" s="4"/>
      <c r="B12" s="17" t="s">
        <v>7</v>
      </c>
      <c r="C12" s="18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T12" s="19" t="s">
        <v>8</v>
      </c>
      <c r="U12" s="20"/>
      <c r="V12" s="20"/>
      <c r="W12" s="20"/>
      <c r="X12" s="20"/>
      <c r="Y12" s="20"/>
      <c r="Z12" s="20"/>
      <c r="AA12" s="21"/>
    </row>
    <row r="13" spans="1:21" ht="12">
      <c r="A13" s="4">
        <v>1</v>
      </c>
      <c r="C13" s="1" t="s">
        <v>9</v>
      </c>
      <c r="E13" s="22">
        <v>732.2122714092203</v>
      </c>
      <c r="F13" s="22">
        <v>722.5023952071839</v>
      </c>
      <c r="G13" s="22">
        <v>663.2070416795294</v>
      </c>
      <c r="H13" s="22">
        <v>525.9168762473888</v>
      </c>
      <c r="I13" s="22">
        <v>524.2660538726747</v>
      </c>
      <c r="J13" s="22">
        <v>428.2171257619833</v>
      </c>
      <c r="K13" s="22">
        <v>334.2980466185244</v>
      </c>
      <c r="L13" s="22">
        <v>283.9037536402888</v>
      </c>
      <c r="M13" s="22">
        <v>402.86614325439473</v>
      </c>
      <c r="N13" s="22">
        <v>287.8403542959946</v>
      </c>
      <c r="O13" s="22">
        <v>431.687433771736</v>
      </c>
      <c r="P13" s="22">
        <v>601.3829909337028</v>
      </c>
      <c r="Q13" s="23"/>
      <c r="R13" s="4">
        <v>1</v>
      </c>
      <c r="S13" s="24"/>
      <c r="T13" s="25">
        <v>531</v>
      </c>
      <c r="U13" s="26" t="s">
        <v>10</v>
      </c>
    </row>
    <row r="14" spans="1:29" ht="12">
      <c r="A14" s="4">
        <v>2</v>
      </c>
      <c r="C14" s="1" t="s">
        <v>88</v>
      </c>
      <c r="E14" s="22">
        <v>6135.3440671713715</v>
      </c>
      <c r="F14" s="22">
        <v>5966.025216</v>
      </c>
      <c r="G14" s="22">
        <v>5816.409400494624</v>
      </c>
      <c r="H14" s="22">
        <v>5567.130684472917</v>
      </c>
      <c r="I14" s="22">
        <v>5849.3196047822585</v>
      </c>
      <c r="J14" s="22">
        <v>6217.798136063197</v>
      </c>
      <c r="K14" s="22">
        <v>6374.146131540323</v>
      </c>
      <c r="L14" s="22">
        <v>6386.62203707527</v>
      </c>
      <c r="M14" s="22">
        <v>6159.748876849306</v>
      </c>
      <c r="N14" s="22">
        <v>5616.509043378359</v>
      </c>
      <c r="O14" s="22">
        <v>6398.842080372916</v>
      </c>
      <c r="P14" s="22">
        <v>6462.934828028899</v>
      </c>
      <c r="Q14" s="23"/>
      <c r="R14" s="4">
        <v>2</v>
      </c>
      <c r="S14" s="24"/>
      <c r="T14" s="25">
        <v>514</v>
      </c>
      <c r="U14" s="5" t="s">
        <v>11</v>
      </c>
      <c r="V14" s="25">
        <v>525</v>
      </c>
      <c r="W14" s="5" t="s">
        <v>12</v>
      </c>
      <c r="X14" s="25">
        <v>534</v>
      </c>
      <c r="Y14" s="26" t="s">
        <v>13</v>
      </c>
      <c r="Z14" s="25">
        <v>535</v>
      </c>
      <c r="AA14" s="26" t="s">
        <v>14</v>
      </c>
      <c r="AB14" s="25">
        <v>362</v>
      </c>
      <c r="AC14" s="26" t="s">
        <v>15</v>
      </c>
    </row>
    <row r="15" spans="1:31" s="28" customFormat="1" ht="12">
      <c r="A15" s="27">
        <v>3</v>
      </c>
      <c r="C15" s="28" t="s">
        <v>16</v>
      </c>
      <c r="E15" s="22">
        <v>79.53134595833335</v>
      </c>
      <c r="F15" s="22">
        <v>77.505639875</v>
      </c>
      <c r="G15" s="22">
        <v>121.70233797916667</v>
      </c>
      <c r="H15" s="22">
        <v>80.94912214583333</v>
      </c>
      <c r="I15" s="22">
        <v>101.10361691666667</v>
      </c>
      <c r="J15" s="22">
        <v>140.4426792</v>
      </c>
      <c r="K15" s="22">
        <v>139.92599982728495</v>
      </c>
      <c r="L15" s="22">
        <v>140.01003242204303</v>
      </c>
      <c r="M15" s="22">
        <v>143.31478554999998</v>
      </c>
      <c r="N15" s="22">
        <v>145.29728484274193</v>
      </c>
      <c r="O15" s="22">
        <v>154.81607995833332</v>
      </c>
      <c r="P15" s="22">
        <v>131.18162366935485</v>
      </c>
      <c r="Q15" s="29"/>
      <c r="R15" s="27">
        <v>3</v>
      </c>
      <c r="S15" s="24"/>
      <c r="T15" s="30">
        <v>538</v>
      </c>
      <c r="U15" s="5" t="s">
        <v>17</v>
      </c>
      <c r="V15" s="30">
        <v>540</v>
      </c>
      <c r="W15" s="5" t="s">
        <v>18</v>
      </c>
      <c r="X15" s="30">
        <v>542</v>
      </c>
      <c r="Y15" s="5" t="s">
        <v>19</v>
      </c>
      <c r="Z15" s="30">
        <v>543</v>
      </c>
      <c r="AA15" s="5" t="s">
        <v>20</v>
      </c>
      <c r="AB15" s="30">
        <v>545</v>
      </c>
      <c r="AC15" s="5" t="s">
        <v>21</v>
      </c>
      <c r="AD15" s="30">
        <v>539</v>
      </c>
      <c r="AE15" s="5" t="s">
        <v>22</v>
      </c>
    </row>
    <row r="16" spans="1:21" ht="12">
      <c r="A16" s="4"/>
      <c r="B16" s="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S16" s="24"/>
      <c r="T16" s="31"/>
      <c r="U16" s="32"/>
    </row>
    <row r="17" spans="1:19" ht="12">
      <c r="A17" s="4">
        <v>4</v>
      </c>
      <c r="B17" s="17" t="s">
        <v>23</v>
      </c>
      <c r="C17" s="18"/>
      <c r="D17" s="18"/>
      <c r="E17" s="33">
        <f aca="true" t="shared" si="0" ref="E17:P17">SUM(E13:E16)</f>
        <v>6947.087684538925</v>
      </c>
      <c r="F17" s="33">
        <f t="shared" si="0"/>
        <v>6766.0332510821845</v>
      </c>
      <c r="G17" s="33">
        <f t="shared" si="0"/>
        <v>6601.3187801533195</v>
      </c>
      <c r="H17" s="33">
        <f t="shared" si="0"/>
        <v>6173.996682866139</v>
      </c>
      <c r="I17" s="33">
        <f t="shared" si="0"/>
        <v>6474.6892755716</v>
      </c>
      <c r="J17" s="33">
        <f t="shared" si="0"/>
        <v>6786.45794102518</v>
      </c>
      <c r="K17" s="33">
        <f t="shared" si="0"/>
        <v>6848.370177986132</v>
      </c>
      <c r="L17" s="33">
        <f t="shared" si="0"/>
        <v>6810.535823137601</v>
      </c>
      <c r="M17" s="33">
        <f t="shared" si="0"/>
        <v>6705.929805653701</v>
      </c>
      <c r="N17" s="33">
        <f t="shared" si="0"/>
        <v>6049.6466825170955</v>
      </c>
      <c r="O17" s="33">
        <f t="shared" si="0"/>
        <v>6985.345594102985</v>
      </c>
      <c r="P17" s="33">
        <f t="shared" si="0"/>
        <v>7195.499442631956</v>
      </c>
      <c r="Q17" s="34"/>
      <c r="R17" s="4">
        <v>4</v>
      </c>
      <c r="S17" s="24"/>
    </row>
    <row r="18" spans="1:19" ht="12">
      <c r="A18" s="4"/>
      <c r="B18" s="7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S18" s="24"/>
    </row>
    <row r="19" spans="1:27" ht="12">
      <c r="A19" s="4"/>
      <c r="B19" s="17" t="s">
        <v>24</v>
      </c>
      <c r="C19" s="18"/>
      <c r="D19" s="18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S19" s="24"/>
      <c r="Z19" s="35" t="s">
        <v>25</v>
      </c>
      <c r="AA19" s="36"/>
    </row>
    <row r="20" spans="1:27" ht="12">
      <c r="A20" s="4">
        <v>5</v>
      </c>
      <c r="B20" s="7"/>
      <c r="C20" s="1" t="s">
        <v>26</v>
      </c>
      <c r="E20" s="22">
        <v>876.2466164511129</v>
      </c>
      <c r="F20" s="22">
        <v>871.08147894654</v>
      </c>
      <c r="G20" s="22">
        <v>832.7767574335056</v>
      </c>
      <c r="H20" s="22">
        <v>755.5923276672777</v>
      </c>
      <c r="I20" s="22">
        <v>858.111116087699</v>
      </c>
      <c r="J20" s="22">
        <v>860.9946247365833</v>
      </c>
      <c r="K20" s="22">
        <v>956.8698876545807</v>
      </c>
      <c r="L20" s="22">
        <v>922.6089738153064</v>
      </c>
      <c r="M20" s="22">
        <v>770.9706832449167</v>
      </c>
      <c r="N20" s="22">
        <v>836.6588918105754</v>
      </c>
      <c r="O20" s="22">
        <v>889.0941908643612</v>
      </c>
      <c r="P20" s="22">
        <v>882.0371957391237</v>
      </c>
      <c r="Q20" s="23"/>
      <c r="R20" s="4">
        <v>5</v>
      </c>
      <c r="S20" s="24"/>
      <c r="T20" s="37">
        <v>388</v>
      </c>
      <c r="U20" s="5" t="s">
        <v>27</v>
      </c>
      <c r="V20" s="37">
        <v>404</v>
      </c>
      <c r="W20" s="5" t="s">
        <v>28</v>
      </c>
      <c r="X20" s="37">
        <v>430</v>
      </c>
      <c r="Y20" s="5" t="s">
        <v>29</v>
      </c>
      <c r="Z20" s="30">
        <f>AB14</f>
        <v>362</v>
      </c>
      <c r="AA20" s="26" t="s">
        <v>15</v>
      </c>
    </row>
    <row r="21" spans="1:21" ht="12">
      <c r="A21" s="4">
        <v>6</v>
      </c>
      <c r="B21" s="7"/>
      <c r="D21" s="1" t="s">
        <v>30</v>
      </c>
      <c r="E21" s="22">
        <v>266.1344586045699</v>
      </c>
      <c r="F21" s="22">
        <v>232.60094024627875</v>
      </c>
      <c r="G21" s="22">
        <v>216.2166130310887</v>
      </c>
      <c r="H21" s="22">
        <v>254.30149906797084</v>
      </c>
      <c r="I21" s="22">
        <v>275.9212995389785</v>
      </c>
      <c r="J21" s="22">
        <v>291.14713191490694</v>
      </c>
      <c r="K21" s="22">
        <v>277.206662920914</v>
      </c>
      <c r="L21" s="22">
        <v>217.87117577408603</v>
      </c>
      <c r="M21" s="22">
        <v>174.44595302315278</v>
      </c>
      <c r="N21" s="22">
        <v>180.39544862885754</v>
      </c>
      <c r="O21" s="22">
        <v>206.6621503365139</v>
      </c>
      <c r="P21" s="22">
        <v>229.38219820623658</v>
      </c>
      <c r="Q21" s="23"/>
      <c r="R21" s="4">
        <v>6</v>
      </c>
      <c r="S21" s="24"/>
      <c r="T21" s="37">
        <v>443</v>
      </c>
      <c r="U21" s="26" t="s">
        <v>31</v>
      </c>
    </row>
    <row r="22" spans="1:27" s="28" customFormat="1" ht="12">
      <c r="A22" s="27">
        <v>7</v>
      </c>
      <c r="B22" s="38"/>
      <c r="C22" s="28" t="s">
        <v>32</v>
      </c>
      <c r="E22" s="22">
        <v>191.13560315526888</v>
      </c>
      <c r="F22" s="22">
        <v>88.82357372094827</v>
      </c>
      <c r="G22" s="22">
        <v>-50.69429191606182</v>
      </c>
      <c r="H22" s="22">
        <v>12.639810609027766</v>
      </c>
      <c r="I22" s="22">
        <v>-158.22526663618277</v>
      </c>
      <c r="J22" s="22">
        <v>-47.35540162875005</v>
      </c>
      <c r="K22" s="22">
        <v>-65.30414970790328</v>
      </c>
      <c r="L22" s="22">
        <v>-248.91468220868282</v>
      </c>
      <c r="M22" s="22">
        <v>-247.37753350652778</v>
      </c>
      <c r="N22" s="22">
        <v>-30.754689191061825</v>
      </c>
      <c r="O22" s="22">
        <v>46.91680636486111</v>
      </c>
      <c r="P22" s="22">
        <v>204.8384756648118</v>
      </c>
      <c r="Q22" s="29"/>
      <c r="R22" s="27">
        <v>7</v>
      </c>
      <c r="S22" s="24"/>
      <c r="T22" s="37">
        <v>469</v>
      </c>
      <c r="U22" s="31" t="s">
        <v>33</v>
      </c>
      <c r="V22" s="32"/>
      <c r="W22" s="32"/>
      <c r="X22" s="5"/>
      <c r="Y22" s="5"/>
      <c r="Z22" s="32"/>
      <c r="AA22" s="32"/>
    </row>
    <row r="23" spans="1:27" s="28" customFormat="1" ht="12">
      <c r="A23" s="27">
        <v>8</v>
      </c>
      <c r="B23" s="38"/>
      <c r="C23" s="28" t="s">
        <v>34</v>
      </c>
      <c r="E23" s="22">
        <v>1225.8064516129032</v>
      </c>
      <c r="F23" s="22">
        <v>1089.942528735632</v>
      </c>
      <c r="G23" s="22">
        <v>1122.614247311828</v>
      </c>
      <c r="H23" s="22">
        <v>576.1111111111111</v>
      </c>
      <c r="I23" s="22">
        <v>516.9354838709677</v>
      </c>
      <c r="J23" s="22">
        <v>516.6666666666666</v>
      </c>
      <c r="K23" s="22">
        <v>555.9139784946236</v>
      </c>
      <c r="L23" s="22">
        <v>555.9139784946236</v>
      </c>
      <c r="M23" s="22">
        <v>472.22222222222223</v>
      </c>
      <c r="N23" s="22">
        <v>412.9032258064516</v>
      </c>
      <c r="O23" s="22">
        <v>418.0208333333333</v>
      </c>
      <c r="P23" s="22">
        <v>416.1290322580645</v>
      </c>
      <c r="Q23" s="29"/>
      <c r="R23" s="27">
        <v>8</v>
      </c>
      <c r="S23" s="24"/>
      <c r="T23" s="37">
        <v>486</v>
      </c>
      <c r="U23" s="31" t="s">
        <v>35</v>
      </c>
      <c r="V23" s="32"/>
      <c r="W23" s="32"/>
      <c r="X23" s="5"/>
      <c r="Y23" s="5"/>
      <c r="Z23" s="32"/>
      <c r="AA23" s="32"/>
    </row>
    <row r="24" spans="1:21" ht="12">
      <c r="A24" s="4">
        <v>9</v>
      </c>
      <c r="B24" s="7"/>
      <c r="C24" s="1" t="s">
        <v>36</v>
      </c>
      <c r="E24" s="22">
        <v>713.4106237634409</v>
      </c>
      <c r="F24" s="22">
        <v>1095.9843774385056</v>
      </c>
      <c r="G24" s="22">
        <v>769.9963212365592</v>
      </c>
      <c r="H24" s="22">
        <v>550.0183118888889</v>
      </c>
      <c r="I24" s="22">
        <v>561.4972988575269</v>
      </c>
      <c r="J24" s="22">
        <v>727.9116990341665</v>
      </c>
      <c r="K24" s="22">
        <v>801.173538172043</v>
      </c>
      <c r="L24" s="22">
        <v>747.5395053763441</v>
      </c>
      <c r="M24" s="22">
        <v>744.2854583194444</v>
      </c>
      <c r="N24" s="22">
        <v>1069.6549024193548</v>
      </c>
      <c r="O24" s="22">
        <v>806.9409080555556</v>
      </c>
      <c r="P24" s="22">
        <v>983.3288387096774</v>
      </c>
      <c r="Q24" s="23"/>
      <c r="R24" s="4">
        <v>9</v>
      </c>
      <c r="S24" s="24"/>
      <c r="T24" s="37">
        <v>497</v>
      </c>
      <c r="U24" s="26" t="s">
        <v>37</v>
      </c>
    </row>
    <row r="25" spans="1:19" ht="12">
      <c r="A25" s="4"/>
      <c r="B25" s="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S25" s="24"/>
    </row>
    <row r="26" spans="1:19" ht="12">
      <c r="A26" s="4"/>
      <c r="B26" s="17" t="s">
        <v>38</v>
      </c>
      <c r="C26" s="18"/>
      <c r="D26" s="1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4"/>
    </row>
    <row r="27" spans="1:19" ht="12">
      <c r="A27" s="4">
        <v>10</v>
      </c>
      <c r="B27" s="17" t="s">
        <v>39</v>
      </c>
      <c r="C27" s="18"/>
      <c r="D27" s="18"/>
      <c r="E27" s="39">
        <f aca="true" t="shared" si="1" ref="E27:P27">SUM(E20:E26)</f>
        <v>3272.7337535872957</v>
      </c>
      <c r="F27" s="39">
        <f t="shared" si="1"/>
        <v>3378.432899087905</v>
      </c>
      <c r="G27" s="39">
        <f t="shared" si="1"/>
        <v>2890.90964709692</v>
      </c>
      <c r="H27" s="39">
        <f t="shared" si="1"/>
        <v>2148.6630603442763</v>
      </c>
      <c r="I27" s="39">
        <f t="shared" si="1"/>
        <v>2054.2399317189893</v>
      </c>
      <c r="J27" s="39">
        <f t="shared" si="1"/>
        <v>2349.3647207235736</v>
      </c>
      <c r="K27" s="39">
        <f t="shared" si="1"/>
        <v>2525.859917534258</v>
      </c>
      <c r="L27" s="39">
        <f t="shared" si="1"/>
        <v>2195.018951251677</v>
      </c>
      <c r="M27" s="39">
        <f t="shared" si="1"/>
        <v>1914.5467833032083</v>
      </c>
      <c r="N27" s="39">
        <f t="shared" si="1"/>
        <v>2468.8577794741777</v>
      </c>
      <c r="O27" s="39">
        <f t="shared" si="1"/>
        <v>2367.6348889546252</v>
      </c>
      <c r="P27" s="39">
        <f t="shared" si="1"/>
        <v>2715.715740577914</v>
      </c>
      <c r="Q27" s="34"/>
      <c r="R27" s="4">
        <v>10</v>
      </c>
      <c r="S27" s="24"/>
    </row>
    <row r="28" spans="1:19" ht="12">
      <c r="A28" s="4"/>
      <c r="B28" s="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S28" s="24"/>
    </row>
    <row r="29" spans="1:19" ht="12">
      <c r="A29" s="4">
        <v>11</v>
      </c>
      <c r="B29" s="17" t="s">
        <v>40</v>
      </c>
      <c r="C29" s="18"/>
      <c r="D29" s="18"/>
      <c r="E29" s="33">
        <f aca="true" t="shared" si="2" ref="E29:P29">E17+E27</f>
        <v>10219.82143812622</v>
      </c>
      <c r="F29" s="33">
        <f t="shared" si="2"/>
        <v>10144.46615017009</v>
      </c>
      <c r="G29" s="33">
        <f t="shared" si="2"/>
        <v>9492.22842725024</v>
      </c>
      <c r="H29" s="33">
        <f t="shared" si="2"/>
        <v>8322.659743210415</v>
      </c>
      <c r="I29" s="33">
        <f t="shared" si="2"/>
        <v>8528.929207290588</v>
      </c>
      <c r="J29" s="33">
        <f t="shared" si="2"/>
        <v>9135.822661748753</v>
      </c>
      <c r="K29" s="33">
        <f t="shared" si="2"/>
        <v>9374.23009552039</v>
      </c>
      <c r="L29" s="33">
        <f t="shared" si="2"/>
        <v>9005.554774389278</v>
      </c>
      <c r="M29" s="33">
        <f t="shared" si="2"/>
        <v>8620.47658895691</v>
      </c>
      <c r="N29" s="33">
        <f t="shared" si="2"/>
        <v>8518.504461991273</v>
      </c>
      <c r="O29" s="33">
        <f t="shared" si="2"/>
        <v>9352.98048305761</v>
      </c>
      <c r="P29" s="33">
        <f t="shared" si="2"/>
        <v>9911.21518320987</v>
      </c>
      <c r="Q29" s="34"/>
      <c r="R29" s="4">
        <v>11</v>
      </c>
      <c r="S29" s="24"/>
    </row>
    <row r="30" spans="1:19" ht="12">
      <c r="A30" s="4"/>
      <c r="B30" s="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S30" s="24"/>
    </row>
    <row r="31" spans="1:27" ht="12">
      <c r="A31" s="4">
        <v>12</v>
      </c>
      <c r="B31" s="17" t="s">
        <v>41</v>
      </c>
      <c r="C31" s="18"/>
      <c r="D31" s="18"/>
      <c r="E31" s="22">
        <v>3295.9577666124997</v>
      </c>
      <c r="F31" s="22">
        <v>3376.62595774727</v>
      </c>
      <c r="G31" s="22">
        <v>3216.6948656401883</v>
      </c>
      <c r="H31" s="22">
        <v>2499.416284365278</v>
      </c>
      <c r="I31" s="22">
        <v>2438.6403113127685</v>
      </c>
      <c r="J31" s="22">
        <v>2412.468373947222</v>
      </c>
      <c r="K31" s="22">
        <v>1871.1262536971774</v>
      </c>
      <c r="L31" s="22">
        <v>1862.3790643918012</v>
      </c>
      <c r="M31" s="22">
        <v>2233.0901500124996</v>
      </c>
      <c r="N31" s="22">
        <v>2278.9281534525535</v>
      </c>
      <c r="O31" s="22">
        <v>2526.2490669236113</v>
      </c>
      <c r="P31" s="22">
        <v>2558.7439845963713</v>
      </c>
      <c r="Q31" s="23"/>
      <c r="R31" s="4">
        <v>12</v>
      </c>
      <c r="S31" s="24"/>
      <c r="T31" s="37">
        <v>309</v>
      </c>
      <c r="U31" s="31" t="s">
        <v>42</v>
      </c>
      <c r="V31" s="37">
        <v>326</v>
      </c>
      <c r="W31" s="31" t="s">
        <v>43</v>
      </c>
      <c r="X31" s="37">
        <v>337</v>
      </c>
      <c r="Y31" s="31" t="s">
        <v>44</v>
      </c>
      <c r="Z31" s="32"/>
      <c r="AA31" s="32"/>
    </row>
    <row r="32" spans="1:19" ht="12">
      <c r="A32" s="4"/>
      <c r="B32" s="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S32" s="24"/>
    </row>
    <row r="33" spans="1:19" ht="12">
      <c r="A33" s="4">
        <v>13</v>
      </c>
      <c r="B33" s="17" t="s">
        <v>45</v>
      </c>
      <c r="C33" s="18"/>
      <c r="D33" s="18"/>
      <c r="E33" s="33">
        <f aca="true" t="shared" si="3" ref="E33:P33">E29-E31</f>
        <v>6923.863671513721</v>
      </c>
      <c r="F33" s="33">
        <f t="shared" si="3"/>
        <v>6767.84019242282</v>
      </c>
      <c r="G33" s="33">
        <f t="shared" si="3"/>
        <v>6275.533561610052</v>
      </c>
      <c r="H33" s="33">
        <f t="shared" si="3"/>
        <v>5823.243458845138</v>
      </c>
      <c r="I33" s="33">
        <f t="shared" si="3"/>
        <v>6090.288895977819</v>
      </c>
      <c r="J33" s="33">
        <f t="shared" si="3"/>
        <v>6723.3542878015305</v>
      </c>
      <c r="K33" s="33">
        <f t="shared" si="3"/>
        <v>7503.103841823213</v>
      </c>
      <c r="L33" s="33">
        <f t="shared" si="3"/>
        <v>7143.1757099974775</v>
      </c>
      <c r="M33" s="33">
        <f t="shared" si="3"/>
        <v>6387.38643894441</v>
      </c>
      <c r="N33" s="33">
        <f t="shared" si="3"/>
        <v>6239.57630853872</v>
      </c>
      <c r="O33" s="33">
        <f t="shared" si="3"/>
        <v>6826.731416133999</v>
      </c>
      <c r="P33" s="33">
        <f t="shared" si="3"/>
        <v>7352.471198613499</v>
      </c>
      <c r="Q33" s="34"/>
      <c r="R33" s="4">
        <v>13</v>
      </c>
      <c r="S33" s="24"/>
    </row>
    <row r="34" spans="5:17" ht="12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2:17" ht="12">
      <c r="B35" s="40" t="s">
        <v>46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2:17" ht="12">
      <c r="B36" s="41" t="s">
        <v>47</v>
      </c>
      <c r="C36" s="1" t="s">
        <v>48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5:17" ht="12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5:16" ht="12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5:16" ht="12" hidden="1">
      <c r="E39" s="13">
        <f aca="true" t="shared" si="4" ref="E39:P39">E9</f>
        <v>39448</v>
      </c>
      <c r="F39" s="13" t="e">
        <f t="shared" si="4"/>
        <v>#NAME?</v>
      </c>
      <c r="G39" s="13" t="e">
        <f t="shared" si="4"/>
        <v>#NAME?</v>
      </c>
      <c r="H39" s="13" t="e">
        <f t="shared" si="4"/>
        <v>#NAME?</v>
      </c>
      <c r="I39" s="13" t="e">
        <f t="shared" si="4"/>
        <v>#NAME?</v>
      </c>
      <c r="J39" s="13" t="e">
        <f t="shared" si="4"/>
        <v>#NAME?</v>
      </c>
      <c r="K39" s="13" t="e">
        <f t="shared" si="4"/>
        <v>#NAME?</v>
      </c>
      <c r="L39" s="13" t="e">
        <f t="shared" si="4"/>
        <v>#NAME?</v>
      </c>
      <c r="M39" s="13" t="e">
        <f t="shared" si="4"/>
        <v>#NAME?</v>
      </c>
      <c r="N39" s="13" t="e">
        <f t="shared" si="4"/>
        <v>#NAME?</v>
      </c>
      <c r="O39" s="13" t="e">
        <f t="shared" si="4"/>
        <v>#NAME?</v>
      </c>
      <c r="P39" s="13" t="e">
        <f t="shared" si="4"/>
        <v>#NAME?</v>
      </c>
    </row>
    <row r="40" spans="3:4" ht="12" hidden="1">
      <c r="C40" s="7"/>
      <c r="D40" s="1" t="s">
        <v>49</v>
      </c>
    </row>
    <row r="41" spans="2:21" ht="12" hidden="1">
      <c r="B41" s="42"/>
      <c r="C41" s="42"/>
      <c r="D41" s="42" t="str">
        <f>U41</f>
        <v>Total Adjustments to Load</v>
      </c>
      <c r="E41" s="22">
        <v>5.061828169139784</v>
      </c>
      <c r="F41" s="22">
        <v>15.518678079999999</v>
      </c>
      <c r="G41" s="22">
        <v>16.29838754</v>
      </c>
      <c r="H41" s="22">
        <v>18.11111164</v>
      </c>
      <c r="I41" s="22">
        <v>13.45698970483871</v>
      </c>
      <c r="J41" s="22">
        <v>9.779167056388888</v>
      </c>
      <c r="K41" s="22">
        <v>12.693548287365592</v>
      </c>
      <c r="L41" s="22">
        <v>12.36962397892473</v>
      </c>
      <c r="M41" s="22">
        <v>12.031943553055553</v>
      </c>
      <c r="N41" s="22">
        <v>17.92876423</v>
      </c>
      <c r="O41" s="22">
        <v>17.64583293</v>
      </c>
      <c r="P41" s="22">
        <v>4.862904299139785</v>
      </c>
      <c r="T41" s="25">
        <v>286</v>
      </c>
      <c r="U41" s="42" t="s">
        <v>50</v>
      </c>
    </row>
    <row r="42" spans="2:21" ht="12" hidden="1">
      <c r="B42" s="42"/>
      <c r="C42" s="42"/>
      <c r="D42" s="42" t="str">
        <f>U42</f>
        <v>Net System Load</v>
      </c>
      <c r="E42" s="22">
        <v>6923.862903437956</v>
      </c>
      <c r="F42" s="22">
        <v>6767.839080378851</v>
      </c>
      <c r="G42" s="22">
        <v>6275.533602593763</v>
      </c>
      <c r="H42" s="22">
        <v>5823.244444973334</v>
      </c>
      <c r="I42" s="22">
        <v>6090.286290780108</v>
      </c>
      <c r="J42" s="22">
        <v>6723.354167056389</v>
      </c>
      <c r="K42" s="22">
        <v>7503.103494523924</v>
      </c>
      <c r="L42" s="22">
        <v>7143.1760755918285</v>
      </c>
      <c r="M42" s="22">
        <v>6387.386110219722</v>
      </c>
      <c r="N42" s="22">
        <v>6239.576613692365</v>
      </c>
      <c r="O42" s="22">
        <v>6826.73194404111</v>
      </c>
      <c r="P42" s="22">
        <v>7352.471775266881</v>
      </c>
      <c r="T42" s="25">
        <v>289</v>
      </c>
      <c r="U42" s="42" t="s">
        <v>51</v>
      </c>
    </row>
    <row r="43" spans="2:25" ht="12" hidden="1">
      <c r="B43" s="43"/>
      <c r="C43" s="43"/>
      <c r="D43" s="1" t="str">
        <f>B33</f>
        <v>System Net of Special Sales</v>
      </c>
      <c r="E43" s="44">
        <f aca="true" t="shared" si="5" ref="E43:P43">E33</f>
        <v>6923.863671513721</v>
      </c>
      <c r="F43" s="44">
        <f t="shared" si="5"/>
        <v>6767.84019242282</v>
      </c>
      <c r="G43" s="44">
        <f t="shared" si="5"/>
        <v>6275.533561610052</v>
      </c>
      <c r="H43" s="44">
        <f t="shared" si="5"/>
        <v>5823.243458845138</v>
      </c>
      <c r="I43" s="44">
        <f t="shared" si="5"/>
        <v>6090.288895977819</v>
      </c>
      <c r="J43" s="44">
        <f t="shared" si="5"/>
        <v>6723.3542878015305</v>
      </c>
      <c r="K43" s="44">
        <f t="shared" si="5"/>
        <v>7503.103841823213</v>
      </c>
      <c r="L43" s="44">
        <f t="shared" si="5"/>
        <v>7143.1757099974775</v>
      </c>
      <c r="M43" s="44">
        <f t="shared" si="5"/>
        <v>6387.38643894441</v>
      </c>
      <c r="N43" s="44">
        <f t="shared" si="5"/>
        <v>6239.57630853872</v>
      </c>
      <c r="O43" s="44">
        <f t="shared" si="5"/>
        <v>6826.731416133999</v>
      </c>
      <c r="P43" s="44">
        <f t="shared" si="5"/>
        <v>7352.471198613499</v>
      </c>
      <c r="T43" s="1"/>
      <c r="U43" s="1"/>
      <c r="V43" s="1"/>
      <c r="W43" s="1"/>
      <c r="X43" s="1"/>
      <c r="Y43" s="1"/>
    </row>
    <row r="44" spans="2:21" ht="12" hidden="1">
      <c r="B44" s="42"/>
      <c r="C44" s="43"/>
      <c r="D44" s="1" t="s">
        <v>52</v>
      </c>
      <c r="E44" s="45">
        <f aca="true" t="shared" si="6" ref="E44:P44">ROUND(E42-E43,0)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  <c r="N44" s="45">
        <f t="shared" si="6"/>
        <v>0</v>
      </c>
      <c r="O44" s="45">
        <f t="shared" si="6"/>
        <v>0</v>
      </c>
      <c r="P44" s="45">
        <f t="shared" si="6"/>
        <v>0</v>
      </c>
      <c r="U44" s="42"/>
    </row>
    <row r="45" spans="1:21" ht="12" hidden="1">
      <c r="A45" s="24"/>
      <c r="B45" s="46"/>
      <c r="C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T45" s="47">
        <f>MAX(T13:T44,V13:V44,X13:X44,Z13:Z44)</f>
        <v>543</v>
      </c>
      <c r="U45" s="47" t="s">
        <v>53</v>
      </c>
    </row>
    <row r="46" spans="2:21" ht="12" hidden="1">
      <c r="B46" s="42"/>
      <c r="C46" s="42"/>
      <c r="D46" s="42" t="str">
        <f>U46</f>
        <v>Total Resources</v>
      </c>
      <c r="E46" s="22">
        <v>10219.82143812622</v>
      </c>
      <c r="F46" s="22">
        <v>10144.466150170088</v>
      </c>
      <c r="G46" s="22">
        <v>9492.228427250242</v>
      </c>
      <c r="H46" s="22">
        <v>8322.659743210415</v>
      </c>
      <c r="I46" s="22">
        <v>8528.929207290588</v>
      </c>
      <c r="J46" s="22">
        <v>9135.822661748754</v>
      </c>
      <c r="K46" s="22">
        <v>9374.23009552039</v>
      </c>
      <c r="L46" s="22">
        <v>9005.55477438928</v>
      </c>
      <c r="M46" s="22">
        <v>8620.476588956908</v>
      </c>
      <c r="N46" s="22">
        <v>8518.504461991273</v>
      </c>
      <c r="O46" s="22">
        <v>9352.98048305761</v>
      </c>
      <c r="P46" s="22">
        <v>9911.215183209872</v>
      </c>
      <c r="T46" s="25">
        <v>550</v>
      </c>
      <c r="U46" s="42" t="s">
        <v>40</v>
      </c>
    </row>
    <row r="47" spans="2:16" ht="12" hidden="1">
      <c r="B47" s="43"/>
      <c r="E47" s="48">
        <f aca="true" t="shared" si="7" ref="E47:P47">E46-E29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  <c r="N47" s="48">
        <f t="shared" si="7"/>
        <v>0</v>
      </c>
      <c r="O47" s="48">
        <f t="shared" si="7"/>
        <v>0</v>
      </c>
      <c r="P47" s="48">
        <f t="shared" si="7"/>
        <v>0</v>
      </c>
    </row>
    <row r="48" spans="2:16" ht="12" hidden="1">
      <c r="B48" s="4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" hidden="1">
      <c r="A49" s="24"/>
      <c r="B49" s="46"/>
      <c r="C49" s="24"/>
      <c r="D49" s="1" t="s">
        <v>54</v>
      </c>
      <c r="E49" s="1">
        <v>6</v>
      </c>
      <c r="F49" s="1">
        <v>7</v>
      </c>
      <c r="G49" s="1">
        <v>8</v>
      </c>
      <c r="H49" s="1">
        <v>9</v>
      </c>
      <c r="I49" s="1">
        <v>10</v>
      </c>
      <c r="J49" s="1">
        <v>11</v>
      </c>
      <c r="K49" s="1">
        <v>12</v>
      </c>
      <c r="L49" s="1">
        <v>13</v>
      </c>
      <c r="M49" s="1">
        <v>14</v>
      </c>
      <c r="N49" s="1">
        <v>15</v>
      </c>
      <c r="O49" s="1">
        <v>16</v>
      </c>
      <c r="P49" s="1">
        <v>17</v>
      </c>
    </row>
    <row r="50" spans="1:16" ht="12" hidden="1">
      <c r="A50" s="24"/>
      <c r="B50" s="46"/>
      <c r="C50" s="24"/>
      <c r="E50" s="1">
        <v>2</v>
      </c>
      <c r="F50" s="1">
        <v>3</v>
      </c>
      <c r="G50" s="1">
        <v>4</v>
      </c>
      <c r="H50" s="1">
        <v>5</v>
      </c>
      <c r="I50" s="1">
        <v>6</v>
      </c>
      <c r="J50" s="1">
        <v>7</v>
      </c>
      <c r="K50" s="1">
        <v>8</v>
      </c>
      <c r="L50" s="1">
        <v>9</v>
      </c>
      <c r="M50" s="1">
        <v>10</v>
      </c>
      <c r="N50" s="1">
        <v>11</v>
      </c>
      <c r="O50" s="1">
        <v>12</v>
      </c>
      <c r="P50" s="1">
        <v>13</v>
      </c>
    </row>
    <row r="51" spans="2:16" ht="12" hidden="1">
      <c r="B51" s="43"/>
      <c r="D51" s="1" t="s">
        <v>55</v>
      </c>
      <c r="E51" s="22">
        <f aca="true" t="shared" si="8" ref="E51:P51">CHOOSE(MONTH(E9),744,IF(YEAR(E9)/4=INT(YEAR(E9)/4),696,672),744,720,744,720,744,744,720,744,720,744)</f>
        <v>744</v>
      </c>
      <c r="F51" s="22" t="e">
        <f t="shared" si="8"/>
        <v>#NAME?</v>
      </c>
      <c r="G51" s="22" t="e">
        <f t="shared" si="8"/>
        <v>#NAME?</v>
      </c>
      <c r="H51" s="22" t="e">
        <f t="shared" si="8"/>
        <v>#NAME?</v>
      </c>
      <c r="I51" s="22" t="e">
        <f t="shared" si="8"/>
        <v>#NAME?</v>
      </c>
      <c r="J51" s="22" t="e">
        <f t="shared" si="8"/>
        <v>#NAME?</v>
      </c>
      <c r="K51" s="22" t="e">
        <f t="shared" si="8"/>
        <v>#NAME?</v>
      </c>
      <c r="L51" s="22" t="e">
        <f t="shared" si="8"/>
        <v>#NAME?</v>
      </c>
      <c r="M51" s="22" t="e">
        <f t="shared" si="8"/>
        <v>#NAME?</v>
      </c>
      <c r="N51" s="22" t="e">
        <f t="shared" si="8"/>
        <v>#NAME?</v>
      </c>
      <c r="O51" s="22" t="e">
        <f t="shared" si="8"/>
        <v>#NAME?</v>
      </c>
      <c r="P51" s="22" t="e">
        <f t="shared" si="8"/>
        <v>#NAME?</v>
      </c>
    </row>
    <row r="52" ht="12" hidden="1">
      <c r="B52" s="43"/>
    </row>
    <row r="53" spans="4:16" ht="12" hidden="1">
      <c r="D53" s="1" t="s">
        <v>56</v>
      </c>
      <c r="E53" s="22">
        <f aca="true" t="shared" si="9" ref="E53:P53">MONTH(E9)</f>
        <v>1</v>
      </c>
      <c r="F53" s="22" t="e">
        <f t="shared" si="9"/>
        <v>#NAME?</v>
      </c>
      <c r="G53" s="22" t="e">
        <f t="shared" si="9"/>
        <v>#NAME?</v>
      </c>
      <c r="H53" s="22" t="e">
        <f t="shared" si="9"/>
        <v>#NAME?</v>
      </c>
      <c r="I53" s="22" t="e">
        <f t="shared" si="9"/>
        <v>#NAME?</v>
      </c>
      <c r="J53" s="22" t="e">
        <f t="shared" si="9"/>
        <v>#NAME?</v>
      </c>
      <c r="K53" s="22" t="e">
        <f t="shared" si="9"/>
        <v>#NAME?</v>
      </c>
      <c r="L53" s="22" t="e">
        <f t="shared" si="9"/>
        <v>#NAME?</v>
      </c>
      <c r="M53" s="22" t="e">
        <f t="shared" si="9"/>
        <v>#NAME?</v>
      </c>
      <c r="N53" s="22" t="e">
        <f t="shared" si="9"/>
        <v>#NAME?</v>
      </c>
      <c r="O53" s="22" t="e">
        <f t="shared" si="9"/>
        <v>#NAME?</v>
      </c>
      <c r="P53" s="22" t="e">
        <f t="shared" si="9"/>
        <v>#NAME?</v>
      </c>
    </row>
    <row r="55" spans="3:16" ht="12">
      <c r="C55" s="28"/>
      <c r="D55" s="2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5:16" ht="12"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5:16" ht="12"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60" ht="12">
      <c r="E60" s="50"/>
    </row>
  </sheetData>
  <printOptions/>
  <pageMargins left="0.75" right="0.75" top="1" bottom="1" header="0.5" footer="0.5"/>
  <pageSetup fitToHeight="1" fitToWidth="1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7"/>
  <sheetViews>
    <sheetView zoomScale="80" zoomScaleNormal="80" zoomScaleSheetLayoutView="100" workbookViewId="0" topLeftCell="A1">
      <pane xSplit="4" ySplit="9" topLeftCell="E10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M2" sqref="M2"/>
    </sheetView>
  </sheetViews>
  <sheetFormatPr defaultColWidth="9.140625" defaultRowHeight="12.75"/>
  <cols>
    <col min="1" max="1" width="4.140625" style="5" customWidth="1"/>
    <col min="2" max="2" width="4.7109375" style="5" customWidth="1"/>
    <col min="3" max="3" width="3.7109375" style="5" customWidth="1"/>
    <col min="4" max="4" width="25.8515625" style="5" customWidth="1"/>
    <col min="5" max="5" width="14.7109375" style="5" customWidth="1"/>
    <col min="6" max="6" width="11.421875" style="5" customWidth="1"/>
    <col min="7" max="7" width="7.7109375" style="5" customWidth="1"/>
    <col min="8" max="8" width="14.7109375" style="5" customWidth="1"/>
    <col min="9" max="9" width="11.421875" style="5" customWidth="1"/>
    <col min="10" max="10" width="8.421875" style="5" customWidth="1"/>
    <col min="11" max="11" width="12.7109375" style="5" customWidth="1"/>
    <col min="12" max="12" width="11.421875" style="5" customWidth="1"/>
    <col min="13" max="13" width="5.7109375" style="54" customWidth="1"/>
    <col min="14" max="14" width="11.421875" style="5" customWidth="1"/>
    <col min="15" max="15" width="11.421875" style="5" hidden="1" customWidth="1"/>
    <col min="16" max="16" width="11.421875" style="31" hidden="1" customWidth="1"/>
    <col min="17" max="17" width="11.421875" style="5" hidden="1" customWidth="1"/>
    <col min="18" max="18" width="11.421875" style="31" hidden="1" customWidth="1"/>
    <col min="19" max="19" width="11.421875" style="5" hidden="1" customWidth="1"/>
    <col min="20" max="20" width="11.421875" style="31" hidden="1" customWidth="1"/>
    <col min="21" max="22" width="11.421875" style="5" hidden="1" customWidth="1"/>
    <col min="23" max="23" width="5.28125" style="5" hidden="1" customWidth="1"/>
    <col min="24" max="28" width="11.421875" style="5" hidden="1" customWidth="1"/>
    <col min="29" max="16384" width="11.421875" style="5" customWidth="1"/>
  </cols>
  <sheetData>
    <row r="1" spans="7:13" ht="18">
      <c r="G1" s="51" t="s">
        <v>0</v>
      </c>
      <c r="I1" s="52"/>
      <c r="M1" s="3" t="s">
        <v>92</v>
      </c>
    </row>
    <row r="2" ht="15">
      <c r="G2" s="53" t="s">
        <v>57</v>
      </c>
    </row>
    <row r="3" ht="15">
      <c r="G3" s="6" t="str">
        <f>'Exhibit GND-2S (aMW)'!I3</f>
        <v>12 Months Ending December 2008</v>
      </c>
    </row>
    <row r="4" ht="15">
      <c r="G4" s="6" t="s">
        <v>91</v>
      </c>
    </row>
    <row r="5" ht="12"/>
    <row r="6" ht="12">
      <c r="B6" s="55"/>
    </row>
    <row r="7" spans="1:11" ht="12">
      <c r="A7" s="55"/>
      <c r="B7" s="55"/>
      <c r="K7" s="55" t="s">
        <v>58</v>
      </c>
    </row>
    <row r="8" spans="1:13" ht="12">
      <c r="A8" s="56" t="s">
        <v>4</v>
      </c>
      <c r="B8" s="55"/>
      <c r="E8" s="56" t="s">
        <v>59</v>
      </c>
      <c r="F8" s="56" t="s">
        <v>60</v>
      </c>
      <c r="G8" s="54"/>
      <c r="H8" s="56" t="s">
        <v>61</v>
      </c>
      <c r="I8" s="56" t="s">
        <v>60</v>
      </c>
      <c r="J8" s="55"/>
      <c r="K8" s="54"/>
      <c r="L8" s="56" t="s">
        <v>60</v>
      </c>
      <c r="M8" s="56" t="s">
        <v>4</v>
      </c>
    </row>
    <row r="9" spans="1:16" ht="12">
      <c r="A9" s="57" t="s">
        <v>5</v>
      </c>
      <c r="B9" s="58" t="s">
        <v>6</v>
      </c>
      <c r="C9" s="59"/>
      <c r="D9" s="60"/>
      <c r="E9" s="56" t="s">
        <v>62</v>
      </c>
      <c r="F9" s="56" t="s">
        <v>63</v>
      </c>
      <c r="G9" s="54"/>
      <c r="H9" s="56" t="s">
        <v>64</v>
      </c>
      <c r="I9" s="56" t="s">
        <v>63</v>
      </c>
      <c r="J9" s="56"/>
      <c r="K9" s="56" t="s">
        <v>65</v>
      </c>
      <c r="L9" s="56" t="s">
        <v>66</v>
      </c>
      <c r="M9" s="56" t="s">
        <v>5</v>
      </c>
      <c r="P9" s="61" t="s">
        <v>67</v>
      </c>
    </row>
    <row r="10" spans="1:13" ht="12">
      <c r="A10" s="57"/>
      <c r="B10" s="58"/>
      <c r="C10" s="59"/>
      <c r="D10" s="60"/>
      <c r="E10" s="56"/>
      <c r="F10" s="56"/>
      <c r="G10" s="54"/>
      <c r="H10" s="56"/>
      <c r="I10" s="56"/>
      <c r="J10" s="56"/>
      <c r="K10" s="56"/>
      <c r="L10" s="56"/>
      <c r="M10" s="56"/>
    </row>
    <row r="11" spans="1:12" ht="12">
      <c r="A11" s="56"/>
      <c r="B11" s="55"/>
      <c r="D11" s="62"/>
      <c r="E11" s="62"/>
      <c r="F11" s="62"/>
      <c r="H11" s="62"/>
      <c r="I11" s="62"/>
      <c r="J11" s="62"/>
      <c r="K11" s="54"/>
      <c r="L11" s="54"/>
    </row>
    <row r="12" spans="1:13" ht="12">
      <c r="A12" s="56"/>
      <c r="B12" s="63" t="s">
        <v>7</v>
      </c>
      <c r="C12" s="64"/>
      <c r="D12" s="64"/>
      <c r="E12" s="62"/>
      <c r="F12" s="62"/>
      <c r="H12" s="62"/>
      <c r="I12" s="62"/>
      <c r="J12" s="62"/>
      <c r="K12" s="62"/>
      <c r="L12" s="62"/>
      <c r="M12" s="56"/>
    </row>
    <row r="13" spans="1:24" ht="12.75" thickBot="1">
      <c r="A13" s="56">
        <v>1</v>
      </c>
      <c r="C13" s="5" t="s">
        <v>9</v>
      </c>
      <c r="E13" s="22">
        <v>1006.75732785</v>
      </c>
      <c r="F13" s="65">
        <f>E13/E$29</f>
        <v>0.08824648104356077</v>
      </c>
      <c r="G13" s="66"/>
      <c r="H13" s="22">
        <v>1077.82571404</v>
      </c>
      <c r="I13" s="65">
        <f>H13/H$29</f>
        <v>0.10550638889221346</v>
      </c>
      <c r="K13" s="22" t="e">
        <f>SUMPRODUCT('Exhibit GND-2S (aMW)'!E13:P13,'Exhibit GND-2S (aMW)'!$E$51:$P$51)/1000</f>
        <v>#NAME?</v>
      </c>
      <c r="L13" s="65" t="e">
        <f>K13/K$29</f>
        <v>#NAME?</v>
      </c>
      <c r="M13" s="56">
        <v>1</v>
      </c>
      <c r="O13" s="25">
        <v>586</v>
      </c>
      <c r="P13" s="31" t="s">
        <v>68</v>
      </c>
      <c r="W13" s="35" t="s">
        <v>69</v>
      </c>
      <c r="X13" s="67"/>
    </row>
    <row r="14" spans="1:24" ht="12.75" thickBot="1">
      <c r="A14" s="56">
        <v>2</v>
      </c>
      <c r="B14" s="68"/>
      <c r="C14" s="5" t="s">
        <v>89</v>
      </c>
      <c r="E14" s="22">
        <v>6531.070701716754</v>
      </c>
      <c r="F14" s="65">
        <f>E14/E$29</f>
        <v>0.5724756015474207</v>
      </c>
      <c r="G14" s="66"/>
      <c r="H14" s="22">
        <v>6506.055703495309</v>
      </c>
      <c r="I14" s="65">
        <f>H14/H$29</f>
        <v>0.6368658998071601</v>
      </c>
      <c r="K14" s="22" t="e">
        <f>SUMPRODUCT('Exhibit GND-2S (aMW)'!E14:P14,'Exhibit GND-2S (aMW)'!$E$51:$P$51)/1000</f>
        <v>#NAME?</v>
      </c>
      <c r="L14" s="65" t="e">
        <f>K14/K$29</f>
        <v>#NAME?</v>
      </c>
      <c r="M14" s="56">
        <v>2</v>
      </c>
      <c r="O14" s="25">
        <v>571</v>
      </c>
      <c r="P14" s="31" t="s">
        <v>70</v>
      </c>
      <c r="Q14" s="25">
        <v>581</v>
      </c>
      <c r="R14" s="69" t="s">
        <v>71</v>
      </c>
      <c r="S14" s="30">
        <v>230</v>
      </c>
      <c r="T14" s="31" t="s">
        <v>13</v>
      </c>
      <c r="U14" s="30">
        <v>81</v>
      </c>
      <c r="V14" s="70" t="s">
        <v>15</v>
      </c>
      <c r="W14" s="25">
        <v>644</v>
      </c>
      <c r="X14" s="70" t="s">
        <v>72</v>
      </c>
    </row>
    <row r="15" spans="1:24" ht="12.75" thickBot="1">
      <c r="A15" s="56">
        <v>3</v>
      </c>
      <c r="C15" s="5" t="s">
        <v>16</v>
      </c>
      <c r="E15" s="71">
        <v>115.31816859999999</v>
      </c>
      <c r="F15" s="65">
        <f>E15/E$29</f>
        <v>0.010108118707286192</v>
      </c>
      <c r="G15" s="66"/>
      <c r="H15" s="71">
        <v>68.07074354</v>
      </c>
      <c r="I15" s="65">
        <f>H15/H$29</f>
        <v>0.006663320652458319</v>
      </c>
      <c r="K15" s="22" t="e">
        <f>SUMPRODUCT('Exhibit GND-2S (aMW)'!E15:P15,'Exhibit GND-2S (aMW)'!$E$51:$P$51)/1000</f>
        <v>#NAME?</v>
      </c>
      <c r="L15" s="65" t="e">
        <f>K15/K$29</f>
        <v>#NAME?</v>
      </c>
      <c r="M15" s="56">
        <v>3</v>
      </c>
      <c r="O15" s="25">
        <v>598</v>
      </c>
      <c r="P15" s="31" t="s">
        <v>73</v>
      </c>
      <c r="W15" s="30">
        <v>590</v>
      </c>
      <c r="X15" s="70" t="s">
        <v>13</v>
      </c>
    </row>
    <row r="16" spans="1:13" ht="12">
      <c r="A16" s="56"/>
      <c r="B16" s="55"/>
      <c r="E16" s="23"/>
      <c r="F16" s="72"/>
      <c r="G16" s="66"/>
      <c r="H16" s="23"/>
      <c r="I16" s="72"/>
      <c r="K16" s="23"/>
      <c r="L16" s="72"/>
      <c r="M16" s="56"/>
    </row>
    <row r="17" spans="1:14" ht="12">
      <c r="A17" s="56">
        <v>4</v>
      </c>
      <c r="B17" s="63" t="s">
        <v>23</v>
      </c>
      <c r="C17" s="64"/>
      <c r="D17" s="64"/>
      <c r="E17" s="33">
        <f>SUM(E13:E16)</f>
        <v>7653.146198166754</v>
      </c>
      <c r="F17" s="73">
        <f>SUM(F13:F16)</f>
        <v>0.6708302012982678</v>
      </c>
      <c r="G17" s="74"/>
      <c r="H17" s="33">
        <f>SUM(H13:H16)</f>
        <v>7651.952161075309</v>
      </c>
      <c r="I17" s="73">
        <f>SUM(I13:I16)</f>
        <v>0.7490356093518319</v>
      </c>
      <c r="K17" s="33" t="e">
        <f>SUM(K13:K16)</f>
        <v>#NAME?</v>
      </c>
      <c r="L17" s="73" t="e">
        <f>SUM(L13:L16)</f>
        <v>#NAME?</v>
      </c>
      <c r="M17" s="56">
        <v>4</v>
      </c>
      <c r="N17" s="47"/>
    </row>
    <row r="18" spans="1:13" ht="12">
      <c r="A18" s="56"/>
      <c r="B18" s="55"/>
      <c r="E18" s="23"/>
      <c r="F18" s="72"/>
      <c r="G18" s="66"/>
      <c r="H18" s="23"/>
      <c r="I18" s="72"/>
      <c r="K18" s="23"/>
      <c r="L18" s="72"/>
      <c r="M18" s="56"/>
    </row>
    <row r="19" spans="1:22" ht="12">
      <c r="A19" s="56"/>
      <c r="B19" s="63" t="s">
        <v>24</v>
      </c>
      <c r="C19" s="64"/>
      <c r="D19" s="64"/>
      <c r="E19" s="23"/>
      <c r="F19" s="72"/>
      <c r="G19" s="66"/>
      <c r="H19" s="23"/>
      <c r="I19" s="72"/>
      <c r="K19" s="23"/>
      <c r="L19" s="72"/>
      <c r="M19" s="56"/>
      <c r="U19" s="35" t="s">
        <v>25</v>
      </c>
      <c r="V19" s="36"/>
    </row>
    <row r="20" spans="1:22" ht="12">
      <c r="A20" s="56">
        <v>5</v>
      </c>
      <c r="B20" s="55"/>
      <c r="C20" s="5" t="s">
        <v>26</v>
      </c>
      <c r="E20" s="22">
        <v>909.1324014573382</v>
      </c>
      <c r="F20" s="65">
        <f>E20/E$29</f>
        <v>0.07968924885068754</v>
      </c>
      <c r="G20" s="66"/>
      <c r="H20" s="22">
        <v>1142.6951304918325</v>
      </c>
      <c r="I20" s="65">
        <f>H20/H$29</f>
        <v>0.11185633748800655</v>
      </c>
      <c r="K20" s="22" t="e">
        <f>SUMPRODUCT('Exhibit GND-2S (aMW)'!E20:P20,'Exhibit GND-2S (aMW)'!$E$51:$P$51)/1000</f>
        <v>#NAME?</v>
      </c>
      <c r="L20" s="65" t="e">
        <f>K20/K$29</f>
        <v>#NAME?</v>
      </c>
      <c r="M20" s="56">
        <v>5</v>
      </c>
      <c r="O20" s="25">
        <v>480</v>
      </c>
      <c r="P20" s="31" t="s">
        <v>74</v>
      </c>
      <c r="Q20" s="25">
        <v>510</v>
      </c>
      <c r="R20" s="31" t="s">
        <v>75</v>
      </c>
      <c r="U20" s="30">
        <f>U14</f>
        <v>81</v>
      </c>
      <c r="V20" s="26" t="str">
        <f>V14</f>
        <v>Georgia-Pacific Camas</v>
      </c>
    </row>
    <row r="21" spans="1:16" ht="12">
      <c r="A21" s="56">
        <v>6</v>
      </c>
      <c r="B21" s="55"/>
      <c r="D21" s="75" t="s">
        <v>30</v>
      </c>
      <c r="E21" s="22">
        <v>475.96930000000003</v>
      </c>
      <c r="F21" s="65">
        <f>E21/E$29</f>
        <v>0.041720695392867296</v>
      </c>
      <c r="G21" s="66"/>
      <c r="H21" s="22">
        <v>476.0353</v>
      </c>
      <c r="I21" s="65">
        <f>H21/H$29</f>
        <v>0.0465982253289956</v>
      </c>
      <c r="K21" s="22" t="e">
        <f>SUMPRODUCT('Exhibit GND-2S (aMW)'!E21:P21,'Exhibit GND-2S (aMW)'!$E$51:$P$51)/1000</f>
        <v>#NAME?</v>
      </c>
      <c r="L21" s="65" t="e">
        <f>K21/K$29</f>
        <v>#NAME?</v>
      </c>
      <c r="M21" s="56">
        <v>6</v>
      </c>
      <c r="O21" s="25">
        <v>518</v>
      </c>
      <c r="P21" s="31" t="s">
        <v>76</v>
      </c>
    </row>
    <row r="22" spans="1:20" s="32" customFormat="1" ht="12">
      <c r="A22" s="76">
        <v>7</v>
      </c>
      <c r="B22" s="77"/>
      <c r="C22" s="32" t="s">
        <v>32</v>
      </c>
      <c r="E22" s="22">
        <v>1014.5689658059998</v>
      </c>
      <c r="F22" s="78">
        <f>E22/E$29</f>
        <v>0.08893120370882852</v>
      </c>
      <c r="G22" s="79"/>
      <c r="H22" s="22">
        <v>112.1782833</v>
      </c>
      <c r="I22" s="78">
        <f>H22/H$29</f>
        <v>0.010980927091401214</v>
      </c>
      <c r="K22" s="22" t="e">
        <f>SUMPRODUCT('Exhibit GND-2S (aMW)'!E22:P22,'Exhibit GND-2S (aMW)'!$E$51:$P$51)/1000</f>
        <v>#NAME?</v>
      </c>
      <c r="L22" s="78" t="e">
        <f>K22/K$29</f>
        <v>#NAME?</v>
      </c>
      <c r="M22" s="76">
        <v>7</v>
      </c>
      <c r="N22" s="80"/>
      <c r="O22" s="25">
        <v>539</v>
      </c>
      <c r="P22" s="31" t="s">
        <v>77</v>
      </c>
      <c r="R22" s="31"/>
      <c r="T22" s="31"/>
    </row>
    <row r="23" spans="1:20" s="32" customFormat="1" ht="12.75" thickBot="1">
      <c r="A23" s="76">
        <v>8</v>
      </c>
      <c r="B23" s="81"/>
      <c r="C23" s="32" t="s">
        <v>34</v>
      </c>
      <c r="D23" s="82"/>
      <c r="E23" s="22">
        <v>298.0769230769231</v>
      </c>
      <c r="F23" s="78">
        <f>E23/E$29</f>
        <v>0.026127686200213846</v>
      </c>
      <c r="G23" s="79"/>
      <c r="H23" s="22">
        <v>150</v>
      </c>
      <c r="I23" s="78">
        <f>H23/H$29</f>
        <v>0.014683225801425526</v>
      </c>
      <c r="K23" s="22" t="e">
        <f>SUMPRODUCT('Exhibit GND-2S (aMW)'!E23:P23,'Exhibit GND-2S (aMW)'!$E$51:$P$51)/1000</f>
        <v>#NAME?</v>
      </c>
      <c r="L23" s="78" t="e">
        <f>K23/K$29</f>
        <v>#NAME?</v>
      </c>
      <c r="M23" s="76">
        <v>8</v>
      </c>
      <c r="N23" s="80"/>
      <c r="O23" s="25">
        <v>557</v>
      </c>
      <c r="P23" s="31" t="s">
        <v>78</v>
      </c>
      <c r="R23" s="31"/>
      <c r="T23" s="31"/>
    </row>
    <row r="24" spans="1:16" ht="12.75" thickBot="1">
      <c r="A24" s="56">
        <v>9</v>
      </c>
      <c r="B24" s="55"/>
      <c r="C24" s="5" t="s">
        <v>36</v>
      </c>
      <c r="E24" s="22">
        <v>1057.5761691</v>
      </c>
      <c r="F24" s="65">
        <f>E24/E$29</f>
        <v>0.09270096454913503</v>
      </c>
      <c r="G24" s="66"/>
      <c r="H24" s="22">
        <v>682.877957225</v>
      </c>
      <c r="I24" s="65">
        <f>H24/H$29</f>
        <v>0.06684567493833918</v>
      </c>
      <c r="K24" s="22" t="e">
        <f>SUMPRODUCT('Exhibit GND-2S (aMW)'!E24:P24,'Exhibit GND-2S (aMW)'!$E$51:$P$51)/1000</f>
        <v>#NAME?</v>
      </c>
      <c r="L24" s="65" t="e">
        <f>K24/K$29</f>
        <v>#NAME?</v>
      </c>
      <c r="M24" s="56">
        <v>9</v>
      </c>
      <c r="N24" s="47"/>
      <c r="O24" s="25">
        <v>713</v>
      </c>
      <c r="P24" s="70" t="s">
        <v>79</v>
      </c>
    </row>
    <row r="25" spans="1:13" ht="12">
      <c r="A25" s="56"/>
      <c r="B25" s="55"/>
      <c r="E25" s="23"/>
      <c r="F25" s="72"/>
      <c r="G25" s="66"/>
      <c r="H25" s="23"/>
      <c r="I25" s="72"/>
      <c r="K25" s="23"/>
      <c r="L25" s="72"/>
      <c r="M25" s="56"/>
    </row>
    <row r="26" spans="1:13" ht="12">
      <c r="A26" s="56"/>
      <c r="B26" s="63" t="s">
        <v>38</v>
      </c>
      <c r="C26" s="64"/>
      <c r="D26" s="64"/>
      <c r="E26" s="23"/>
      <c r="F26" s="72"/>
      <c r="G26" s="66"/>
      <c r="H26" s="23"/>
      <c r="I26" s="72"/>
      <c r="K26" s="23"/>
      <c r="L26" s="72"/>
      <c r="M26" s="56"/>
    </row>
    <row r="27" spans="1:13" ht="12">
      <c r="A27" s="56">
        <v>10</v>
      </c>
      <c r="B27" s="63" t="s">
        <v>39</v>
      </c>
      <c r="C27" s="64"/>
      <c r="D27" s="64"/>
      <c r="E27" s="39">
        <f>SUM(E20:E26)</f>
        <v>3755.323759440261</v>
      </c>
      <c r="F27" s="73">
        <f>SUM(F20:F26)</f>
        <v>0.32916979870173224</v>
      </c>
      <c r="G27" s="74"/>
      <c r="H27" s="39">
        <f>SUM(H20:H26)</f>
        <v>2563.7866710168328</v>
      </c>
      <c r="I27" s="73">
        <f>SUM(I20:I26)</f>
        <v>0.2509643906481681</v>
      </c>
      <c r="K27" s="33" t="e">
        <f>SUM(K20:K26)</f>
        <v>#NAME?</v>
      </c>
      <c r="L27" s="73" t="e">
        <f>SUM(L20:L26)</f>
        <v>#NAME?</v>
      </c>
      <c r="M27" s="56">
        <v>10</v>
      </c>
    </row>
    <row r="28" spans="1:13" ht="12">
      <c r="A28" s="56"/>
      <c r="B28" s="55"/>
      <c r="E28" s="23"/>
      <c r="F28" s="72"/>
      <c r="G28" s="66"/>
      <c r="H28" s="23"/>
      <c r="I28" s="72"/>
      <c r="K28" s="23"/>
      <c r="L28" s="72"/>
      <c r="M28" s="56"/>
    </row>
    <row r="29" spans="1:13" ht="12">
      <c r="A29" s="56">
        <v>11</v>
      </c>
      <c r="B29" s="63" t="s">
        <v>40</v>
      </c>
      <c r="C29" s="64"/>
      <c r="D29" s="64"/>
      <c r="E29" s="33">
        <f>E17+E27</f>
        <v>11408.469957607016</v>
      </c>
      <c r="F29" s="73">
        <f>F17+F27</f>
        <v>1</v>
      </c>
      <c r="G29" s="74"/>
      <c r="H29" s="33">
        <f>H17+H27</f>
        <v>10215.738832092142</v>
      </c>
      <c r="I29" s="73">
        <f>I17+I27</f>
        <v>1</v>
      </c>
      <c r="K29" s="33" t="e">
        <f>K17+K27</f>
        <v>#NAME?</v>
      </c>
      <c r="L29" s="73" t="e">
        <f>L17+L27</f>
        <v>#NAME?</v>
      </c>
      <c r="M29" s="56">
        <v>11</v>
      </c>
    </row>
    <row r="30" spans="1:13" ht="12">
      <c r="A30" s="56"/>
      <c r="B30" s="55"/>
      <c r="E30" s="23"/>
      <c r="F30" s="83"/>
      <c r="G30" s="66"/>
      <c r="H30" s="23"/>
      <c r="I30" s="83"/>
      <c r="K30" s="23"/>
      <c r="L30" s="83"/>
      <c r="M30" s="56"/>
    </row>
    <row r="31" spans="1:20" s="32" customFormat="1" ht="12">
      <c r="A31" s="76">
        <v>12</v>
      </c>
      <c r="B31" s="81" t="s">
        <v>41</v>
      </c>
      <c r="C31" s="82"/>
      <c r="D31" s="82"/>
      <c r="E31" s="22">
        <f>E29-E33</f>
        <v>2583.5532906070166</v>
      </c>
      <c r="F31" s="84"/>
      <c r="G31" s="79"/>
      <c r="H31" s="22">
        <f>H29-H33</f>
        <v>1030.292058692141</v>
      </c>
      <c r="I31" s="84"/>
      <c r="K31" s="22" t="e">
        <f>SUMPRODUCT('Exhibit GND-2S (aMW)'!E31:P31,'Exhibit GND-2S (aMW)'!$E$51:$P$51)/1000</f>
        <v>#NAME?</v>
      </c>
      <c r="L31" s="84"/>
      <c r="M31" s="76">
        <v>12</v>
      </c>
      <c r="O31" s="25">
        <v>401</v>
      </c>
      <c r="P31" s="31" t="s">
        <v>80</v>
      </c>
      <c r="Q31" s="25">
        <v>416</v>
      </c>
      <c r="R31" s="31" t="s">
        <v>81</v>
      </c>
      <c r="S31" s="25" t="e">
        <v>#N/A</v>
      </c>
      <c r="T31" s="31" t="s">
        <v>82</v>
      </c>
    </row>
    <row r="32" spans="1:13" ht="12">
      <c r="A32" s="56"/>
      <c r="B32" s="55"/>
      <c r="E32" s="23"/>
      <c r="F32" s="85"/>
      <c r="G32" s="66"/>
      <c r="H32" s="23"/>
      <c r="I32" s="85"/>
      <c r="K32" s="23"/>
      <c r="L32" s="85"/>
      <c r="M32" s="56"/>
    </row>
    <row r="33" spans="1:16" ht="12">
      <c r="A33" s="56">
        <v>13</v>
      </c>
      <c r="B33" s="63" t="s">
        <v>45</v>
      </c>
      <c r="C33" s="64"/>
      <c r="D33" s="64"/>
      <c r="E33" s="33">
        <v>8824.916667</v>
      </c>
      <c r="F33" s="86"/>
      <c r="G33" s="66"/>
      <c r="H33" s="33">
        <v>9185.4467734</v>
      </c>
      <c r="I33" s="86"/>
      <c r="K33" s="33" t="e">
        <f>K29-K31</f>
        <v>#NAME?</v>
      </c>
      <c r="L33" s="86"/>
      <c r="M33" s="56">
        <v>13</v>
      </c>
      <c r="O33" s="25">
        <v>382</v>
      </c>
      <c r="P33" s="31" t="s">
        <v>83</v>
      </c>
    </row>
    <row r="34" spans="5:12" ht="12">
      <c r="E34" s="23"/>
      <c r="F34" s="66"/>
      <c r="G34" s="66"/>
      <c r="H34" s="23"/>
      <c r="I34" s="66"/>
      <c r="K34" s="23"/>
      <c r="L34" s="66"/>
    </row>
    <row r="35" spans="2:11" ht="12">
      <c r="B35" s="87" t="s">
        <v>46</v>
      </c>
      <c r="E35" s="23"/>
      <c r="H35" s="23"/>
      <c r="K35" s="23"/>
    </row>
    <row r="36" spans="2:11" ht="12">
      <c r="B36" s="88" t="s">
        <v>47</v>
      </c>
      <c r="C36" s="47" t="str">
        <f>'Exhibit GND-2S (aMW)'!C36</f>
        <v>Includes GP Camas Co-generation</v>
      </c>
      <c r="E36" s="23"/>
      <c r="H36" s="23"/>
      <c r="K36" s="23"/>
    </row>
    <row r="37" spans="2:11" ht="12">
      <c r="B37" s="88" t="s">
        <v>84</v>
      </c>
      <c r="C37" s="47" t="s">
        <v>85</v>
      </c>
      <c r="E37" s="23"/>
      <c r="H37" s="23"/>
      <c r="K37" s="23"/>
    </row>
    <row r="38" spans="5:18" ht="12">
      <c r="E38" s="1"/>
      <c r="H38" s="1"/>
      <c r="K38" s="1"/>
      <c r="R38" s="89"/>
    </row>
    <row r="39" spans="5:11" ht="12" hidden="1">
      <c r="E39" s="90">
        <v>39783</v>
      </c>
      <c r="H39" s="90">
        <v>39630</v>
      </c>
      <c r="K39" s="16" t="s">
        <v>55</v>
      </c>
    </row>
    <row r="40" spans="2:18" ht="12" hidden="1">
      <c r="B40" s="91"/>
      <c r="C40" s="1"/>
      <c r="D40" s="1" t="s">
        <v>86</v>
      </c>
      <c r="E40" s="1" t="e">
        <f>MATCH(12,'Exhibit GND-2S (aMW)'!$E$53:$P$53,0)+5</f>
        <v>#N/A</v>
      </c>
      <c r="H40" s="1" t="e">
        <f>MATCH(7,'Exhibit GND-2S (aMW)'!$E$53:$P$53,0)+5</f>
        <v>#N/A</v>
      </c>
      <c r="K40" s="1" t="e">
        <f>SUM('Exhibit GND-2S (aMW)'!E51:P51)</f>
        <v>#NAME?</v>
      </c>
      <c r="Q40" s="92"/>
      <c r="R40" s="92"/>
    </row>
    <row r="41" spans="2:18" ht="12" hidden="1">
      <c r="B41" s="91"/>
      <c r="C41" s="1"/>
      <c r="D41" s="1" t="s">
        <v>87</v>
      </c>
      <c r="E41" s="93">
        <v>13</v>
      </c>
      <c r="H41" s="93">
        <v>8</v>
      </c>
      <c r="K41" s="24"/>
      <c r="Q41" s="92"/>
      <c r="R41" s="92"/>
    </row>
    <row r="42" spans="2:19" ht="12">
      <c r="B42" s="43"/>
      <c r="C42" s="1"/>
      <c r="D42" s="1"/>
      <c r="E42" s="1"/>
      <c r="H42" s="1"/>
      <c r="K42" s="24"/>
      <c r="Q42" s="94"/>
      <c r="R42" s="94"/>
      <c r="S42" s="95"/>
    </row>
    <row r="43" spans="2:11" ht="12">
      <c r="B43" s="42"/>
      <c r="C43" s="1"/>
      <c r="D43" s="1"/>
      <c r="E43" s="24"/>
      <c r="H43" s="24"/>
      <c r="K43" s="24"/>
    </row>
    <row r="44" spans="2:11" ht="12">
      <c r="B44" s="43"/>
      <c r="C44" s="1"/>
      <c r="D44" s="1"/>
      <c r="E44" s="49"/>
      <c r="H44" s="49"/>
      <c r="K44" s="49"/>
    </row>
    <row r="45" spans="2:11" ht="12">
      <c r="B45" s="43"/>
      <c r="C45" s="1"/>
      <c r="D45" s="1"/>
      <c r="E45" s="24"/>
      <c r="H45" s="24"/>
      <c r="K45" s="24"/>
    </row>
    <row r="46" spans="2:4" ht="12">
      <c r="B46" s="1"/>
      <c r="C46" s="1"/>
      <c r="D46" s="1"/>
    </row>
    <row r="47" spans="2:4" ht="12">
      <c r="B47" s="1"/>
      <c r="C47" s="1"/>
      <c r="D47" s="1"/>
    </row>
    <row r="48" spans="2:4" ht="12">
      <c r="B48" s="1"/>
      <c r="C48" s="1"/>
      <c r="D48" s="1"/>
    </row>
    <row r="49" spans="2:4" ht="12">
      <c r="B49" s="1"/>
      <c r="C49" s="1"/>
      <c r="D49" s="1"/>
    </row>
    <row r="50" spans="2:4" ht="12">
      <c r="B50" s="1"/>
      <c r="C50" s="1"/>
      <c r="D50" s="1"/>
    </row>
    <row r="51" spans="2:4" ht="12">
      <c r="B51" s="1"/>
      <c r="C51" s="1"/>
      <c r="D51" s="1"/>
    </row>
    <row r="52" spans="2:4" ht="12">
      <c r="B52" s="1"/>
      <c r="C52" s="1"/>
      <c r="D52" s="1"/>
    </row>
    <row r="53" spans="2:4" ht="12">
      <c r="B53" s="1"/>
      <c r="C53" s="1"/>
      <c r="D53" s="1"/>
    </row>
    <row r="54" spans="2:4" ht="12">
      <c r="B54" s="1"/>
      <c r="C54" s="1"/>
      <c r="D54" s="1"/>
    </row>
    <row r="55" spans="2:4" ht="12">
      <c r="B55" s="1"/>
      <c r="C55" s="1"/>
      <c r="D55" s="1"/>
    </row>
    <row r="56" spans="2:4" ht="12">
      <c r="B56" s="1"/>
      <c r="C56" s="1"/>
      <c r="D56" s="1"/>
    </row>
    <row r="57" spans="2:4" ht="12">
      <c r="B57" s="1"/>
      <c r="C57" s="1"/>
      <c r="D57" s="1"/>
    </row>
  </sheetData>
  <printOptions/>
  <pageMargins left="0.75" right="0.75" top="1" bottom="1" header="0.5" footer="0.5"/>
  <pageSetup fitToHeight="1" fitToWidth="1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Laren Hale</dc:creator>
  <cp:keywords/>
  <dc:description/>
  <cp:lastModifiedBy>psc</cp:lastModifiedBy>
  <cp:lastPrinted>2008-02-27T21:03:10Z</cp:lastPrinted>
  <dcterms:created xsi:type="dcterms:W3CDTF">2008-02-27T20:54:36Z</dcterms:created>
  <dcterms:modified xsi:type="dcterms:W3CDTF">2008-03-11T19:46:56Z</dcterms:modified>
  <cp:category>::ODMA\GRPWISE\ASPOSUPT.PUPSC.PUPSCDocs:56521.1</cp:category>
  <cp:version/>
  <cp:contentType/>
  <cp:contentStatus/>
</cp:coreProperties>
</file>