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3800" windowHeight="3810" activeTab="0"/>
  </bookViews>
  <sheets>
    <sheet name="Summary" sheetId="1" r:id="rId1"/>
    <sheet name="Powerdale" sheetId="2" r:id="rId2"/>
    <sheet name="CWCint" sheetId="3" r:id="rId3"/>
    <sheet name="PensA" sheetId="4" r:id="rId4"/>
    <sheet name="PensB" sheetId="5" r:id="rId5"/>
    <sheet name="Wind" sheetId="6" r:id="rId6"/>
    <sheet name="ESC" sheetId="7" r:id="rId7"/>
    <sheet name="Overhaul" sheetId="8" r:id="rId8"/>
    <sheet name="OverhaulB" sheetId="9" r:id="rId9"/>
    <sheet name="PropTax" sheetId="10" r:id="rId10"/>
    <sheet name="PropTaxb" sheetId="11" r:id="rId11"/>
    <sheet name="Penalty" sheetId="12" r:id="rId12"/>
  </sheet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Fill" hidden="1">#REF!</definedName>
    <definedName name="A">#REF!</definedName>
    <definedName name="adv1">#REF!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GV">#REF!</definedName>
    <definedName name="noi">#REF!</definedName>
    <definedName name="noib">#REF!</definedName>
    <definedName name="O_M">#REF!</definedName>
    <definedName name="PLANTC">#REF!</definedName>
    <definedName name="PRINT">#REF!</definedName>
    <definedName name="_xlnm.Print_Titles" localSheetId="6">'ESC'!$1:$11</definedName>
    <definedName name="_xlnm.Print_Titles" localSheetId="4">'PensB'!$1:$8</definedName>
    <definedName name="_xlnm.Print_Titles" localSheetId="0">'Summary'!$A:$D,'Summary'!$1:$6</definedName>
    <definedName name="PRINTER">#REF!</definedName>
    <definedName name="QPRINT">#REF!</definedName>
    <definedName name="RATE">#REF!</definedName>
    <definedName name="rb">#REF!</definedName>
    <definedName name="revreq">#REF!</definedName>
    <definedName name="ror">#REF!</definedName>
    <definedName name="SCHALL">#REF!</definedName>
    <definedName name="SOFT">#REF!</definedName>
    <definedName name="SQZ">#REF!</definedName>
    <definedName name="TAX">#REF!</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fullCalcOnLoad="1"/>
</workbook>
</file>

<file path=xl/sharedStrings.xml><?xml version="1.0" encoding="utf-8"?>
<sst xmlns="http://schemas.openxmlformats.org/spreadsheetml/2006/main" count="1635" uniqueCount="735">
  <si>
    <t>The above adjustment reflects the impact of the expense lag for long term debt on cash working capital</t>
  </si>
  <si>
    <t>CASH WORKING CAPITAL - INTEREST COMPONENT</t>
  </si>
  <si>
    <t>Interest Expense Based on Committee Recommended</t>
  </si>
  <si>
    <t xml:space="preserve">    Rate Base &amp; Weighted Cost of Debt</t>
  </si>
  <si>
    <t>Expense Lag for Long Term Debt</t>
  </si>
  <si>
    <t>(Revenue lag of 44.82 days less long</t>
  </si>
  <si>
    <t xml:space="preserve">    term debt expense lag of 91.25 days)</t>
  </si>
  <si>
    <t>Adjustment to Rate Base:</t>
  </si>
  <si>
    <t>SNPD</t>
  </si>
  <si>
    <t>Line</t>
  </si>
  <si>
    <t>Description</t>
  </si>
  <si>
    <t>Amount</t>
  </si>
  <si>
    <t>Reference</t>
  </si>
  <si>
    <t>No.</t>
  </si>
  <si>
    <t>Total</t>
  </si>
  <si>
    <t>Committee of Consumer Services</t>
  </si>
  <si>
    <t>Description of Adjustment:</t>
  </si>
  <si>
    <t>Company</t>
  </si>
  <si>
    <t>Factor</t>
  </si>
  <si>
    <t>Allocation</t>
  </si>
  <si>
    <t>Utah</t>
  </si>
  <si>
    <t>Factor %</t>
  </si>
  <si>
    <t>Acct.</t>
  </si>
  <si>
    <t>SO</t>
  </si>
  <si>
    <t>Adjustment Detail:</t>
  </si>
  <si>
    <t>Rate Base Adjustment:</t>
  </si>
  <si>
    <t>Cash Working Capital</t>
  </si>
  <si>
    <t>Average Daily Cost of Service</t>
  </si>
  <si>
    <t>UT</t>
  </si>
  <si>
    <t>CWC</t>
  </si>
  <si>
    <t>Divided by Days in Test Year</t>
  </si>
  <si>
    <t>Cash Working Capital Impact</t>
  </si>
  <si>
    <t>SE</t>
  </si>
  <si>
    <t>Adjustment to Expense:</t>
  </si>
  <si>
    <t>Adjusted</t>
  </si>
  <si>
    <t>-Utah Operations</t>
  </si>
  <si>
    <t>Per CCS</t>
  </si>
  <si>
    <t>Per Company</t>
  </si>
  <si>
    <t>CN</t>
  </si>
  <si>
    <t>SG</t>
  </si>
  <si>
    <t>SG-P</t>
  </si>
  <si>
    <t>SG-U</t>
  </si>
  <si>
    <t>GPS</t>
  </si>
  <si>
    <t>SSECT</t>
  </si>
  <si>
    <t>SSGCH</t>
  </si>
  <si>
    <t>SSGCT</t>
  </si>
  <si>
    <t>SNPT</t>
  </si>
  <si>
    <t>Adjustment</t>
  </si>
  <si>
    <t>INPUT</t>
  </si>
  <si>
    <t>921SO</t>
  </si>
  <si>
    <t>553SSGCT</t>
  </si>
  <si>
    <t>557SG</t>
  </si>
  <si>
    <t>Escalation</t>
  </si>
  <si>
    <t>500SG</t>
  </si>
  <si>
    <t>501SE</t>
  </si>
  <si>
    <t>506SG</t>
  </si>
  <si>
    <t>512SG</t>
  </si>
  <si>
    <t>535SG-P</t>
  </si>
  <si>
    <t>535SG-U</t>
  </si>
  <si>
    <t>537SG-P</t>
  </si>
  <si>
    <t>539SG-U</t>
  </si>
  <si>
    <t>548SG</t>
  </si>
  <si>
    <t>560SG</t>
  </si>
  <si>
    <t>561SG</t>
  </si>
  <si>
    <t>562SG</t>
  </si>
  <si>
    <t>563SG</t>
  </si>
  <si>
    <t>566SG</t>
  </si>
  <si>
    <t>567SG</t>
  </si>
  <si>
    <t>570SG</t>
  </si>
  <si>
    <t>571SG</t>
  </si>
  <si>
    <t>572SG</t>
  </si>
  <si>
    <t>573SG</t>
  </si>
  <si>
    <t>580SNPD</t>
  </si>
  <si>
    <t>580UT</t>
  </si>
  <si>
    <t>581SNPD</t>
  </si>
  <si>
    <t>582SNPD</t>
  </si>
  <si>
    <t>582UT</t>
  </si>
  <si>
    <t>583SNPD</t>
  </si>
  <si>
    <t>583UT</t>
  </si>
  <si>
    <t>584UT</t>
  </si>
  <si>
    <t>585SNPD</t>
  </si>
  <si>
    <t>586SNPD</t>
  </si>
  <si>
    <t>586UT</t>
  </si>
  <si>
    <t>587SNPD</t>
  </si>
  <si>
    <t>588SNPD</t>
  </si>
  <si>
    <t>588UT</t>
  </si>
  <si>
    <t>590SNPD</t>
  </si>
  <si>
    <t>590UT</t>
  </si>
  <si>
    <t>592SNPD</t>
  </si>
  <si>
    <t>592UT</t>
  </si>
  <si>
    <t>593SNPD</t>
  </si>
  <si>
    <t>593UT</t>
  </si>
  <si>
    <t>594SNPD</t>
  </si>
  <si>
    <t>594UT</t>
  </si>
  <si>
    <t>595SNPD</t>
  </si>
  <si>
    <t>595UT</t>
  </si>
  <si>
    <t>596SNPD</t>
  </si>
  <si>
    <t>596UT</t>
  </si>
  <si>
    <t>597SNPD</t>
  </si>
  <si>
    <t>597UT</t>
  </si>
  <si>
    <t>598SNPD</t>
  </si>
  <si>
    <t>598UT</t>
  </si>
  <si>
    <t>902CN</t>
  </si>
  <si>
    <t>902UT</t>
  </si>
  <si>
    <t>903CN</t>
  </si>
  <si>
    <t>CCS</t>
  </si>
  <si>
    <t>Docket No. 07-035-93</t>
  </si>
  <si>
    <t>Rocky Mountain Power</t>
  </si>
  <si>
    <t>Test Year Ending December 31, 2008</t>
  </si>
  <si>
    <t>POWERDALE HYDRO DECOMMISSIONING</t>
  </si>
  <si>
    <t>182M</t>
  </si>
  <si>
    <t>Powerdale Decommissioning Beginning  Balance</t>
  </si>
  <si>
    <t>2008 Amortization Expense</t>
  </si>
  <si>
    <t>Powerdale Decommissioning Ending Balance</t>
  </si>
  <si>
    <t>Average Amount included in Test Year</t>
  </si>
  <si>
    <t>Remove Decommissioning Cost Regulatory Asset</t>
  </si>
  <si>
    <t>Remove Amortization of Decommissioning Costs</t>
  </si>
  <si>
    <t>404IP</t>
  </si>
  <si>
    <t>A.1</t>
  </si>
  <si>
    <t>A.2</t>
  </si>
  <si>
    <t>A.3</t>
  </si>
  <si>
    <t>A.4</t>
  </si>
  <si>
    <t>The Company included the projected decommissioning costs in rate base in this case to earn a return.  As no cash has yet been expended and is not anticipated to be expended for some time, it is not appropriate to allow a return on the projected funds that have not been expended.  Additionally, recovery of the costs should be deferred until such time as the decommissioning begins and the net costs to the Company are more known and measurable.</t>
  </si>
  <si>
    <t>OVERHAUL EXPENSE ADJUSTMENT</t>
  </si>
  <si>
    <t>PROPERTY TAX EXPENSE</t>
  </si>
  <si>
    <t>2006 Property Tax Expense  - Actual</t>
  </si>
  <si>
    <t>2007 Property Tax Expense -  Actual</t>
  </si>
  <si>
    <t>2005 Property Tax Expense  - Actual</t>
  </si>
  <si>
    <t>2003 Property Tax Expense  - Actual</t>
  </si>
  <si>
    <t>2004 Property Tax Expense  - Actual</t>
  </si>
  <si>
    <t>% Change</t>
  </si>
  <si>
    <t>Property Tax Expense Projected by PacifiCorp in Prior Rate Cases:</t>
  </si>
  <si>
    <t>Docket 04-035-42 Projected Year Ending March 31, 2006</t>
  </si>
  <si>
    <t xml:space="preserve">    - Actual 2005 Property Tax Expense</t>
  </si>
  <si>
    <t xml:space="preserve">  -  Actual 2006 Property Tax Expense</t>
  </si>
  <si>
    <t>Docket 06-035-21 Projected Year Ending September 31, 2007</t>
  </si>
  <si>
    <t xml:space="preserve">  -  Actual 2007 Property Tax Expense</t>
  </si>
  <si>
    <t>Source:  Actual amounts from responses to CCS data request 18.1 and DPU data request 21.2</t>
  </si>
  <si>
    <t>Per Company projected amounts from Section 7 of Prior PacifiCorp rate case filings, identified above.</t>
  </si>
  <si>
    <t>Committee Recommended Property Tax Expense:</t>
  </si>
  <si>
    <t>Details</t>
  </si>
  <si>
    <t>2008 Estimated Property Tax Expense, per CCS</t>
  </si>
  <si>
    <t>Base Year Ending 6/30/07 Property Tax Expense</t>
  </si>
  <si>
    <t>Increase in Property Tax Expense from Base Year, per Committee</t>
  </si>
  <si>
    <t>Actual 2007 Percentage Increase in Property Tax Expense</t>
  </si>
  <si>
    <t>Increase in Property Tax Expense from Base Year, per Company</t>
  </si>
  <si>
    <t>Exh. RMP__(SRM-1S), p. 7.4</t>
  </si>
  <si>
    <t>Reduction to Company Proposed Property Tax Expense</t>
  </si>
  <si>
    <t>Property Tax Expense</t>
  </si>
  <si>
    <t>The Company has consistently over-projected property tax expense, and the projected property tax expense in the filing is overstated.  The 2007 actual property tax expense was less than the projected amount incorporated in the Company's filing.  This adjustments applies the actual percentage increase in property tax expense occurring in 2007 to the 2007 actual expense in estimating the 2008 property tax expense, resulting in a reduction to the 2008 expense proposed by the Company.</t>
  </si>
  <si>
    <t>Company Projected 2007 Property Tax Expense</t>
  </si>
  <si>
    <t>Company Projected 2008 Property Tax Expense</t>
  </si>
  <si>
    <t>Actual Overhaul Expense, by Period:</t>
  </si>
  <si>
    <t>Calendar Year 2006</t>
  </si>
  <si>
    <t>Calendar Year 2007</t>
  </si>
  <si>
    <t>(1)</t>
  </si>
  <si>
    <t>(2)</t>
  </si>
  <si>
    <t>(1)  Docket No. 06-035-21, Exhibit__(JRW-1), page 4.11.2</t>
  </si>
  <si>
    <t>Fiscal Year 2003</t>
  </si>
  <si>
    <t>Fiscal Year 2004</t>
  </si>
  <si>
    <t>Fiscal Year 2005</t>
  </si>
  <si>
    <t>(2)  Response to CCS Data Request 9.23</t>
  </si>
  <si>
    <t>Actual Overhaul O&amp;M Expense in Base Year</t>
  </si>
  <si>
    <t>Reduction to Overhaul O&amp;M Expense</t>
  </si>
  <si>
    <t>Average of Lines 2 through 5 (4 annual periods)</t>
  </si>
  <si>
    <t>Company budgeted 2008 Overhaul O&amp;M Expense</t>
  </si>
  <si>
    <t>Source:</t>
  </si>
  <si>
    <t>Details:</t>
  </si>
  <si>
    <t>CCS Recommended Overhaul O&amp;M Expense Based on 4-year Average</t>
  </si>
  <si>
    <t>Base Year Actual Overhaul O&amp;M Expense</t>
  </si>
  <si>
    <t>Reduction to Reflect Average Expense Level</t>
  </si>
  <si>
    <t>Company Budgeted 2008 Overhaul O&amp;M Expense</t>
  </si>
  <si>
    <t>various*</t>
  </si>
  <si>
    <t xml:space="preserve">  *  Accounts 514, 545 and 554</t>
  </si>
  <si>
    <t>The base year overhaul O&amp;M expense is signifcantly higher than prior year levels and signficantly higher than the Company's projected 2008 overhaul O&amp;M expense.  The base year is also much higher than the annual amounts for each of the calendar years that the base year falls within due to timing of costs during that particular twelve-month base period.  The above adjustment reflects Overhaul O&amp;M expnese based on a four-year average expense level, which is still slightly higher than the Company's budgeted 2008 cost level.</t>
  </si>
  <si>
    <t>FERC Account</t>
  </si>
  <si>
    <t>RP Factor</t>
  </si>
  <si>
    <t>JAM INPUT INDICATOR</t>
  </si>
  <si>
    <t>Actuals June 2007</t>
  </si>
  <si>
    <t>% of Total</t>
  </si>
  <si>
    <t>Retirement Adjustment</t>
  </si>
  <si>
    <t>Utah Factor</t>
  </si>
  <si>
    <t>Utah Adjustment</t>
  </si>
  <si>
    <t>500SNPPS</t>
  </si>
  <si>
    <t>502SNPPS</t>
  </si>
  <si>
    <t>503SE</t>
  </si>
  <si>
    <t>505SG</t>
  </si>
  <si>
    <t>506SSGCH</t>
  </si>
  <si>
    <t>510SG</t>
  </si>
  <si>
    <t>511SG</t>
  </si>
  <si>
    <t>511SSGCH</t>
  </si>
  <si>
    <t>512SSGCH</t>
  </si>
  <si>
    <t>513SG</t>
  </si>
  <si>
    <t>513SSGCH</t>
  </si>
  <si>
    <t>514SG</t>
  </si>
  <si>
    <t>514SSGCH</t>
  </si>
  <si>
    <t>536SG-P</t>
  </si>
  <si>
    <t>537SG-U</t>
  </si>
  <si>
    <t>538SG-U</t>
  </si>
  <si>
    <t>539SG-P</t>
  </si>
  <si>
    <t>540SG-P</t>
  </si>
  <si>
    <t>542SG-P</t>
  </si>
  <si>
    <t>542SG-U</t>
  </si>
  <si>
    <t>543SG-P</t>
  </si>
  <si>
    <t>543SG-U</t>
  </si>
  <si>
    <t>544SG-P</t>
  </si>
  <si>
    <t>544SG-U</t>
  </si>
  <si>
    <t>545SG-P</t>
  </si>
  <si>
    <t>545SG-U</t>
  </si>
  <si>
    <t>546SG</t>
  </si>
  <si>
    <t>548SSGCT</t>
  </si>
  <si>
    <t>549SG</t>
  </si>
  <si>
    <t>552SG</t>
  </si>
  <si>
    <t>552SSGCT</t>
  </si>
  <si>
    <t>553SG</t>
  </si>
  <si>
    <t>554SG</t>
  </si>
  <si>
    <t>554SSGCT</t>
  </si>
  <si>
    <t>556SG</t>
  </si>
  <si>
    <t>557SSGCT</t>
  </si>
  <si>
    <t>560SNPT</t>
  </si>
  <si>
    <t>561SNPT</t>
  </si>
  <si>
    <t>569SG</t>
  </si>
  <si>
    <t>572SNPT</t>
  </si>
  <si>
    <t>ID</t>
  </si>
  <si>
    <t>580ID</t>
  </si>
  <si>
    <t>580WYP</t>
  </si>
  <si>
    <t>CA</t>
  </si>
  <si>
    <t>582CA</t>
  </si>
  <si>
    <t>IDU</t>
  </si>
  <si>
    <t>582ID</t>
  </si>
  <si>
    <t>OR</t>
  </si>
  <si>
    <t>582OR</t>
  </si>
  <si>
    <t>WA</t>
  </si>
  <si>
    <t>582WA</t>
  </si>
  <si>
    <t>WYP</t>
  </si>
  <si>
    <t>582WYP</t>
  </si>
  <si>
    <t>583CA</t>
  </si>
  <si>
    <t>583ID</t>
  </si>
  <si>
    <t>583OR</t>
  </si>
  <si>
    <t>583WA</t>
  </si>
  <si>
    <t>583WYP</t>
  </si>
  <si>
    <t>WYU</t>
  </si>
  <si>
    <t>583WYU</t>
  </si>
  <si>
    <t>584CA</t>
  </si>
  <si>
    <t>584ID</t>
  </si>
  <si>
    <t>584OR</t>
  </si>
  <si>
    <t>584WA</t>
  </si>
  <si>
    <t>584WYP</t>
  </si>
  <si>
    <t>584WYU</t>
  </si>
  <si>
    <t>586CA</t>
  </si>
  <si>
    <t>586ID</t>
  </si>
  <si>
    <t>586OR</t>
  </si>
  <si>
    <t>586WA</t>
  </si>
  <si>
    <t>586WYP</t>
  </si>
  <si>
    <t>586WYU</t>
  </si>
  <si>
    <t>587ID</t>
  </si>
  <si>
    <t>587UT</t>
  </si>
  <si>
    <t>587WYP</t>
  </si>
  <si>
    <t>588CA</t>
  </si>
  <si>
    <t>588ID</t>
  </si>
  <si>
    <t>588OR</t>
  </si>
  <si>
    <t>588WA</t>
  </si>
  <si>
    <t>588WYP</t>
  </si>
  <si>
    <t>588WYU</t>
  </si>
  <si>
    <t>590CA</t>
  </si>
  <si>
    <t>590ID</t>
  </si>
  <si>
    <t>590OR</t>
  </si>
  <si>
    <t>590WYP</t>
  </si>
  <si>
    <t>590WA</t>
  </si>
  <si>
    <t>591OR</t>
  </si>
  <si>
    <t>591SNPD</t>
  </si>
  <si>
    <t>591WA</t>
  </si>
  <si>
    <t>592CA</t>
  </si>
  <si>
    <t>592ID</t>
  </si>
  <si>
    <t>592OR</t>
  </si>
  <si>
    <t>592WA</t>
  </si>
  <si>
    <t>592WYP</t>
  </si>
  <si>
    <t>592WYU</t>
  </si>
  <si>
    <t>593CA</t>
  </si>
  <si>
    <t>593ID</t>
  </si>
  <si>
    <t>593OR</t>
  </si>
  <si>
    <t>593WA</t>
  </si>
  <si>
    <t>593WYP</t>
  </si>
  <si>
    <t>593WYU</t>
  </si>
  <si>
    <t>594CA</t>
  </si>
  <si>
    <t>594ID</t>
  </si>
  <si>
    <t>594OR</t>
  </si>
  <si>
    <t>594WA</t>
  </si>
  <si>
    <t>594WYP</t>
  </si>
  <si>
    <t>594WYU</t>
  </si>
  <si>
    <t>595CA</t>
  </si>
  <si>
    <t>595ID</t>
  </si>
  <si>
    <t>595OR</t>
  </si>
  <si>
    <t>595WA</t>
  </si>
  <si>
    <t>595WYP</t>
  </si>
  <si>
    <t>596CA</t>
  </si>
  <si>
    <t>596ID</t>
  </si>
  <si>
    <t>596OR</t>
  </si>
  <si>
    <t>596WA</t>
  </si>
  <si>
    <t>596WYP</t>
  </si>
  <si>
    <t>596WYU</t>
  </si>
  <si>
    <t>597CA</t>
  </si>
  <si>
    <t>597ID</t>
  </si>
  <si>
    <t>597OR</t>
  </si>
  <si>
    <t>597WA</t>
  </si>
  <si>
    <t>597WYP</t>
  </si>
  <si>
    <t>597WYU</t>
  </si>
  <si>
    <t>598CA</t>
  </si>
  <si>
    <t>598IDU</t>
  </si>
  <si>
    <t>598OR</t>
  </si>
  <si>
    <t>598WA</t>
  </si>
  <si>
    <t>598WYP</t>
  </si>
  <si>
    <t>598WYU</t>
  </si>
  <si>
    <t>901CA</t>
  </si>
  <si>
    <t>901CN</t>
  </si>
  <si>
    <t>901IDU</t>
  </si>
  <si>
    <t>901OR</t>
  </si>
  <si>
    <t>901UT</t>
  </si>
  <si>
    <t>901WA</t>
  </si>
  <si>
    <t>901WYP</t>
  </si>
  <si>
    <t>901WYU</t>
  </si>
  <si>
    <t>902CA</t>
  </si>
  <si>
    <t>902IDU</t>
  </si>
  <si>
    <t>902OR</t>
  </si>
  <si>
    <t>902WA</t>
  </si>
  <si>
    <t>902WYP</t>
  </si>
  <si>
    <t>902WYU</t>
  </si>
  <si>
    <t>903CA</t>
  </si>
  <si>
    <t>903IDU</t>
  </si>
  <si>
    <t>903OR</t>
  </si>
  <si>
    <t>903UT</t>
  </si>
  <si>
    <t>903WA</t>
  </si>
  <si>
    <t>903WYP</t>
  </si>
  <si>
    <t>903WYU</t>
  </si>
  <si>
    <t>905CN</t>
  </si>
  <si>
    <t>905OR</t>
  </si>
  <si>
    <t>905UT</t>
  </si>
  <si>
    <t>907CN</t>
  </si>
  <si>
    <t>908CA</t>
  </si>
  <si>
    <t>908CN</t>
  </si>
  <si>
    <t>908IDU</t>
  </si>
  <si>
    <t>908OR</t>
  </si>
  <si>
    <t>908UT</t>
  </si>
  <si>
    <t>908WA</t>
  </si>
  <si>
    <t>908WYP</t>
  </si>
  <si>
    <t>909CN</t>
  </si>
  <si>
    <t>910OR</t>
  </si>
  <si>
    <t>920IDU</t>
  </si>
  <si>
    <t>920OR</t>
  </si>
  <si>
    <t>920SO</t>
  </si>
  <si>
    <t>920UT</t>
  </si>
  <si>
    <t>920WA</t>
  </si>
  <si>
    <t>920WYP</t>
  </si>
  <si>
    <t>922SO</t>
  </si>
  <si>
    <t>923SO</t>
  </si>
  <si>
    <t>928CA</t>
  </si>
  <si>
    <t>928IDU</t>
  </si>
  <si>
    <t>928OR</t>
  </si>
  <si>
    <t>928WA</t>
  </si>
  <si>
    <t>929SO</t>
  </si>
  <si>
    <t>935CA</t>
  </si>
  <si>
    <t>935CN</t>
  </si>
  <si>
    <t>935IDU</t>
  </si>
  <si>
    <t>935OR</t>
  </si>
  <si>
    <t>935SO</t>
  </si>
  <si>
    <t>935UT</t>
  </si>
  <si>
    <t>935WA</t>
  </si>
  <si>
    <t>935WYP</t>
  </si>
  <si>
    <t>416NUTIL</t>
  </si>
  <si>
    <t>425NUTIL</t>
  </si>
  <si>
    <t>426NUTIL</t>
  </si>
  <si>
    <t>Secondary Labor</t>
  </si>
  <si>
    <t>Capital</t>
  </si>
  <si>
    <t>Utilty Labor</t>
  </si>
  <si>
    <t>Capital and Non-Utility</t>
  </si>
  <si>
    <t>Total Labor</t>
  </si>
  <si>
    <t>Page 4.10.10 to</t>
  </si>
  <si>
    <t>Page 4.10.15</t>
  </si>
  <si>
    <t>Pension - FAS 87</t>
  </si>
  <si>
    <t>Post Retirement Benefits - FAS 106</t>
  </si>
  <si>
    <t>Total Pensions</t>
  </si>
  <si>
    <t>Total Company Expense Adjustment</t>
  </si>
  <si>
    <t>Utah Expense Adjustment</t>
  </si>
  <si>
    <t>PENSION AND PBOP EXPENSE ADJUSTMENT</t>
  </si>
  <si>
    <t>INCREMENTAL GENERATION O&amp;M</t>
  </si>
  <si>
    <t>Remove Glenrock O&amp;M</t>
  </si>
  <si>
    <t>Remove Seven Mile Hill O&amp;M</t>
  </si>
  <si>
    <t>Remove Portion of Expiring Leaning Juniper Warranty Exp.</t>
  </si>
  <si>
    <t>Reduction to Incremental Generation O&amp;M Expense</t>
  </si>
  <si>
    <t>In response to DPU Data Request 38.2, RMP indicated that there will not be any O&amp;M expenses in 2008 for the Glenrock and Seven Mile Hill wind projects due to the timing of the projects going into service.  Additionally, based on discussions with Company personnel, there will be a change in the costs incurred during 2008 associated with the Leaning Juniper wind facility.  This is addressed in a confidential section of testimony in further detail.  The above adjustment removes the O&amp;M expenses for Glenrock and Seven Mile Hill from the test year, and removes the portion of the Leaning Juniper costs that will not be incurred during the test year.</t>
  </si>
  <si>
    <t>June 2007</t>
  </si>
  <si>
    <t>Global</t>
  </si>
  <si>
    <t>Non-Labor</t>
  </si>
  <si>
    <t>Insight</t>
  </si>
  <si>
    <t>JAM Indicator</t>
  </si>
  <si>
    <t>Revised Protocol Accounts</t>
  </si>
  <si>
    <t>O&amp;M</t>
  </si>
  <si>
    <t>Index</t>
  </si>
  <si>
    <t>Steam Power Generation</t>
  </si>
  <si>
    <t>500SSGCH</t>
  </si>
  <si>
    <t>501SSECH</t>
  </si>
  <si>
    <t>501NPCSE</t>
  </si>
  <si>
    <t>501NPCSSECH</t>
  </si>
  <si>
    <t>502SG</t>
  </si>
  <si>
    <t>502SSGCH</t>
  </si>
  <si>
    <t>503NPCSE</t>
  </si>
  <si>
    <t>505SNPPS</t>
  </si>
  <si>
    <t>505SSGCH</t>
  </si>
  <si>
    <t>506SNPPS</t>
  </si>
  <si>
    <t>507SNPPS</t>
  </si>
  <si>
    <t>507SG</t>
  </si>
  <si>
    <t>507SSGCH</t>
  </si>
  <si>
    <t>510SNPPS</t>
  </si>
  <si>
    <t>510SSGCH</t>
  </si>
  <si>
    <t>511SNPPS</t>
  </si>
  <si>
    <t>512SNPPS</t>
  </si>
  <si>
    <t>513SNPPS</t>
  </si>
  <si>
    <t>514SNPPS</t>
  </si>
  <si>
    <t>Total Steam Power Expenses</t>
  </si>
  <si>
    <t>Hydro Power Generation</t>
  </si>
  <si>
    <t>535SNPPH-P</t>
  </si>
  <si>
    <t>535SNPPH-U</t>
  </si>
  <si>
    <t>536SNPPH-P</t>
  </si>
  <si>
    <t>536SNPPH-U</t>
  </si>
  <si>
    <t>536SG-U</t>
  </si>
  <si>
    <t>537SNPPH-P</t>
  </si>
  <si>
    <t>537SNPPH-U</t>
  </si>
  <si>
    <t>538SNPPH-P</t>
  </si>
  <si>
    <t>538SG-P</t>
  </si>
  <si>
    <t>538SNPPH-U</t>
  </si>
  <si>
    <t>539SNPPH-P</t>
  </si>
  <si>
    <t>539SNPPH-U</t>
  </si>
  <si>
    <t>540SNPPH-P</t>
  </si>
  <si>
    <t>540SNPPH-U</t>
  </si>
  <si>
    <t>540SG-U</t>
  </si>
  <si>
    <t>542SNPPH-P</t>
  </si>
  <si>
    <t>542SNPPH-U</t>
  </si>
  <si>
    <t>543SNPPH-P</t>
  </si>
  <si>
    <t>543SNPPH-U</t>
  </si>
  <si>
    <t>544SNPPH-P</t>
  </si>
  <si>
    <t>544SNPPH-U</t>
  </si>
  <si>
    <t>545SNPPH-P</t>
  </si>
  <si>
    <t>545SNPPH-U</t>
  </si>
  <si>
    <t>Total Hydro Power Generation</t>
  </si>
  <si>
    <t>Other Production Expense</t>
  </si>
  <si>
    <t>546SNPPO</t>
  </si>
  <si>
    <t>547SE</t>
  </si>
  <si>
    <t>547SSECT</t>
  </si>
  <si>
    <t>547NPCSE</t>
  </si>
  <si>
    <t>547NPCSSECT</t>
  </si>
  <si>
    <t>548SNPPO</t>
  </si>
  <si>
    <t>549SNPPO</t>
  </si>
  <si>
    <t>549SSGCT</t>
  </si>
  <si>
    <t>550SNPPO</t>
  </si>
  <si>
    <t>550SG</t>
  </si>
  <si>
    <t>550SSGCT</t>
  </si>
  <si>
    <t>552SNPPO</t>
  </si>
  <si>
    <t>553SNPPO</t>
  </si>
  <si>
    <t>554SNPPO</t>
  </si>
  <si>
    <t>Total Other Production Expense</t>
  </si>
  <si>
    <t>Power Supply Expense</t>
  </si>
  <si>
    <t>555ID</t>
  </si>
  <si>
    <t>555OR</t>
  </si>
  <si>
    <t>555SE</t>
  </si>
  <si>
    <t>555SG</t>
  </si>
  <si>
    <t>555WA</t>
  </si>
  <si>
    <t>555NPCSE</t>
  </si>
  <si>
    <t>555NPCSG</t>
  </si>
  <si>
    <t>555NPCSSGC</t>
  </si>
  <si>
    <t>557ID</t>
  </si>
  <si>
    <t>557OR</t>
  </si>
  <si>
    <t>557SGCT</t>
  </si>
  <si>
    <t>557</t>
  </si>
  <si>
    <t>557WA</t>
  </si>
  <si>
    <t>Total Power Supply Expense</t>
  </si>
  <si>
    <t>Transmission Expense</t>
  </si>
  <si>
    <t>562SNPT</t>
  </si>
  <si>
    <t>563SNPT</t>
  </si>
  <si>
    <t>565SE</t>
  </si>
  <si>
    <t>565SG</t>
  </si>
  <si>
    <t>565NPCSE</t>
  </si>
  <si>
    <t>565NPCSG</t>
  </si>
  <si>
    <t>566SNPT</t>
  </si>
  <si>
    <t>567SNPT</t>
  </si>
  <si>
    <t>568SNPT</t>
  </si>
  <si>
    <t>568SG</t>
  </si>
  <si>
    <t>569SNPT</t>
  </si>
  <si>
    <t>570SNPT</t>
  </si>
  <si>
    <t>571SNPT</t>
  </si>
  <si>
    <t>573SNPT</t>
  </si>
  <si>
    <t>Total Transmission Expense</t>
  </si>
  <si>
    <t>Distribution Expense</t>
  </si>
  <si>
    <t>580CA</t>
  </si>
  <si>
    <t>580OR</t>
  </si>
  <si>
    <t>580WA</t>
  </si>
  <si>
    <t>584SNPD</t>
  </si>
  <si>
    <t>587CA</t>
  </si>
  <si>
    <t>587OR</t>
  </si>
  <si>
    <t>587WA</t>
  </si>
  <si>
    <t>589CA</t>
  </si>
  <si>
    <t>589ID</t>
  </si>
  <si>
    <t>589OR</t>
  </si>
  <si>
    <t>589SNPD</t>
  </si>
  <si>
    <t>589UT</t>
  </si>
  <si>
    <t>589WA</t>
  </si>
  <si>
    <t>589WYP</t>
  </si>
  <si>
    <t>589WYU</t>
  </si>
  <si>
    <t>591CA</t>
  </si>
  <si>
    <t>591ID</t>
  </si>
  <si>
    <t>591UT</t>
  </si>
  <si>
    <t>591WYP</t>
  </si>
  <si>
    <t>591WYU</t>
  </si>
  <si>
    <t>598ID</t>
  </si>
  <si>
    <t>Total Distribution Expense</t>
  </si>
  <si>
    <t>Customer Accounting Exp</t>
  </si>
  <si>
    <t>901ID</t>
  </si>
  <si>
    <t>902ID</t>
  </si>
  <si>
    <t>903ID</t>
  </si>
  <si>
    <t>904CA</t>
  </si>
  <si>
    <t>904CN</t>
  </si>
  <si>
    <t>904ID</t>
  </si>
  <si>
    <t>904OR</t>
  </si>
  <si>
    <t>904UT</t>
  </si>
  <si>
    <t>904WA</t>
  </si>
  <si>
    <t>904WYP</t>
  </si>
  <si>
    <t>904WYU</t>
  </si>
  <si>
    <t>905CA</t>
  </si>
  <si>
    <t>905ID</t>
  </si>
  <si>
    <t>905WYP</t>
  </si>
  <si>
    <t>Total Customer Accounting Exp</t>
  </si>
  <si>
    <t>Customer Service Expense</t>
  </si>
  <si>
    <t>908ID</t>
  </si>
  <si>
    <t>908OTHER</t>
  </si>
  <si>
    <t>909CA</t>
  </si>
  <si>
    <t>909ID</t>
  </si>
  <si>
    <t>909OR</t>
  </si>
  <si>
    <t>909UT</t>
  </si>
  <si>
    <t>909WA</t>
  </si>
  <si>
    <t>909WYP</t>
  </si>
  <si>
    <t>910CN</t>
  </si>
  <si>
    <t>910ID</t>
  </si>
  <si>
    <t>910UT</t>
  </si>
  <si>
    <t>910WA</t>
  </si>
  <si>
    <t>910WYP</t>
  </si>
  <si>
    <t>Total Customer Service Expense</t>
  </si>
  <si>
    <t>Administrative &amp; General Expense</t>
  </si>
  <si>
    <t>920ID</t>
  </si>
  <si>
    <t>921CA</t>
  </si>
  <si>
    <t>921CN</t>
  </si>
  <si>
    <t>921ID</t>
  </si>
  <si>
    <t>921OR</t>
  </si>
  <si>
    <t>921UT</t>
  </si>
  <si>
    <t>921WA</t>
  </si>
  <si>
    <t>921WYP</t>
  </si>
  <si>
    <t>921WYU</t>
  </si>
  <si>
    <t>923CA</t>
  </si>
  <si>
    <t>923CN</t>
  </si>
  <si>
    <t>923ID</t>
  </si>
  <si>
    <t>923OR</t>
  </si>
  <si>
    <t>923UT</t>
  </si>
  <si>
    <t>923WA</t>
  </si>
  <si>
    <t>923WYP</t>
  </si>
  <si>
    <t>924SO</t>
  </si>
  <si>
    <t>925SO</t>
  </si>
  <si>
    <t>926SO</t>
  </si>
  <si>
    <t>928CN</t>
  </si>
  <si>
    <t>928ID</t>
  </si>
  <si>
    <t>928SG</t>
  </si>
  <si>
    <t>928SO</t>
  </si>
  <si>
    <t>928UT</t>
  </si>
  <si>
    <t>928WYP</t>
  </si>
  <si>
    <t>928WYU</t>
  </si>
  <si>
    <t>930CA</t>
  </si>
  <si>
    <t>930CN</t>
  </si>
  <si>
    <t>930ID</t>
  </si>
  <si>
    <t>930OR</t>
  </si>
  <si>
    <t>930SO</t>
  </si>
  <si>
    <t>930UT</t>
  </si>
  <si>
    <t>930WA</t>
  </si>
  <si>
    <t>930WYP</t>
  </si>
  <si>
    <t>931OR</t>
  </si>
  <si>
    <t>931SO</t>
  </si>
  <si>
    <t>931UT</t>
  </si>
  <si>
    <t>931WYP</t>
  </si>
  <si>
    <t>935ID</t>
  </si>
  <si>
    <t>935WYU</t>
  </si>
  <si>
    <t>Total A&amp;G Expense</t>
  </si>
  <si>
    <t>Total O&amp;M Expense</t>
  </si>
  <si>
    <t xml:space="preserve">Adjustment </t>
  </si>
  <si>
    <t>Recommended</t>
  </si>
  <si>
    <t>Reduction</t>
  </si>
  <si>
    <t xml:space="preserve">to </t>
  </si>
  <si>
    <t>Reduction to Escalation Expense</t>
  </si>
  <si>
    <t>REVISED ESCALATION ADJUSTMENT</t>
  </si>
  <si>
    <t>During 2007, the results of the earnings on the Company's pension and PBOP plan assets were favorable as compared to projected.  This results in a reduction to the 2008 pension and PBOP expense to the Company.  The above adjustment reflects the impact of this known and measurable event, and also increases the pension and PBOP plan assumptions associated with the long term rate of return on plan assets by 0.25% or 25 basis points.</t>
  </si>
  <si>
    <t>REMOVE PENALTY SETTLEMENT FEES</t>
  </si>
  <si>
    <t>Remove Penalty Settlement Fees</t>
  </si>
  <si>
    <t>Description of Adjustment</t>
  </si>
  <si>
    <t>Escalation on Base Year Using CCS recommended 1.25% escalation rate</t>
  </si>
  <si>
    <t>During the base year, the Company made a non-recurring journal entry for its share of penalties and fines and settlement fees associated with the Jim Bridger Plant Opacity Exceedance Liability as part of a Sierra Club lawsuit.  While the penalties and fines were booked below-the-line, $500,000 identified as "settlement fees" were booked to Account 506 - Miscellaneous Steam Expense.  The above adjustment removes the $500,000 from base year expenses and removes escalation on the base year amount.</t>
  </si>
  <si>
    <t>Penalty Settlement Fees in Base Year</t>
  </si>
  <si>
    <t>Committee Adjusted Escalation Factor for Acct. 506</t>
  </si>
  <si>
    <t>Adjustment to Remove Settlement Fees and Escalation</t>
  </si>
  <si>
    <t>to Reduce</t>
  </si>
  <si>
    <t>Exhibit CCS 2.3</t>
  </si>
  <si>
    <t>Exhibit CCS 2.5</t>
  </si>
  <si>
    <t>Exhibit CCS 2.5.1</t>
  </si>
  <si>
    <t>Exhibit CCS 2.9.1</t>
  </si>
  <si>
    <t>SIT</t>
  </si>
  <si>
    <t>FIT</t>
  </si>
  <si>
    <t>Powerdale</t>
  </si>
  <si>
    <t>Total CCS</t>
  </si>
  <si>
    <t>Decomm.</t>
  </si>
  <si>
    <t>CWC -</t>
  </si>
  <si>
    <t>Pension &amp;</t>
  </si>
  <si>
    <t>Incremental</t>
  </si>
  <si>
    <t>Reduction to</t>
  </si>
  <si>
    <t>Overhaul</t>
  </si>
  <si>
    <t>Property Tax</t>
  </si>
  <si>
    <t>Remove</t>
  </si>
  <si>
    <t>Power</t>
  </si>
  <si>
    <t>Payroll Exp</t>
  </si>
  <si>
    <t>AMR</t>
  </si>
  <si>
    <t>Overtime</t>
  </si>
  <si>
    <t>Incentive</t>
  </si>
  <si>
    <t>Benefits</t>
  </si>
  <si>
    <t>Medical</t>
  </si>
  <si>
    <t>Pension</t>
  </si>
  <si>
    <t>Other</t>
  </si>
  <si>
    <t>Payroll</t>
  </si>
  <si>
    <t>Relocation</t>
  </si>
  <si>
    <t>Insurance</t>
  </si>
  <si>
    <t>Interest</t>
  </si>
  <si>
    <t>Adjustments</t>
  </si>
  <si>
    <t>OPEB Exp</t>
  </si>
  <si>
    <t>Generation O&amp;M</t>
  </si>
  <si>
    <t>Expense</t>
  </si>
  <si>
    <t>Settlement Fees</t>
  </si>
  <si>
    <t>Costs</t>
  </si>
  <si>
    <t>Employees</t>
  </si>
  <si>
    <t>Merit Incr.</t>
  </si>
  <si>
    <t>Comp</t>
  </si>
  <si>
    <t>Empl Red</t>
  </si>
  <si>
    <t>Admin</t>
  </si>
  <si>
    <t>Salary</t>
  </si>
  <si>
    <t>Taxes</t>
  </si>
  <si>
    <t>Synch.</t>
  </si>
  <si>
    <t>Sch. Ref:</t>
  </si>
  <si>
    <t>CCS 2.3</t>
  </si>
  <si>
    <t>CCS 2.4</t>
  </si>
  <si>
    <t>CCS 2.5</t>
  </si>
  <si>
    <t>CCS 2.6</t>
  </si>
  <si>
    <t>CCS 2.7</t>
  </si>
  <si>
    <t>CCS 2.8</t>
  </si>
  <si>
    <t>CCS 2.9</t>
  </si>
  <si>
    <t>CCS 2.10</t>
  </si>
  <si>
    <t>Table 1</t>
  </si>
  <si>
    <t>CCS 6.1</t>
  </si>
  <si>
    <t>CCS 6.2</t>
  </si>
  <si>
    <t>CCS 6.3</t>
  </si>
  <si>
    <t>CCS 6.4</t>
  </si>
  <si>
    <t>CCS 6.5</t>
  </si>
  <si>
    <t>CCS 6.6</t>
  </si>
  <si>
    <t>CCS 6.7</t>
  </si>
  <si>
    <t>CCS 6.8</t>
  </si>
  <si>
    <t>CCS 6.9</t>
  </si>
  <si>
    <t>CCS 6.10</t>
  </si>
  <si>
    <t>CCS 6.11</t>
  </si>
  <si>
    <t>(Estimate)</t>
  </si>
  <si>
    <t>Witness:</t>
  </si>
  <si>
    <t>DeRonne</t>
  </si>
  <si>
    <t>Faulkenburg</t>
  </si>
  <si>
    <t>Schultz</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</si>
  <si>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</si>
  <si>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</si>
  <si>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</si>
  <si>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</si>
  <si>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</si>
  <si>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</si>
  <si>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</si>
  <si>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</si>
  <si>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</si>
  <si>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</si>
  <si>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</si>
  <si>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</si>
  <si>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</si>
  <si>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</si>
  <si>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</si>
  <si>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</si>
  <si>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</si>
  <si>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</si>
  <si>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</si>
  <si>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</si>
  <si>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</si>
  <si>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</si>
  <si>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</si>
  <si>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</si>
  <si>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Investment Tax Credit Adjustment</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</si>
  <si>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</si>
  <si>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</si>
  <si>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</si>
  <si>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</si>
  <si>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</si>
  <si>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</si>
  <si>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Misc Deferred Debits</t>
  </si>
  <si>
    <t xml:space="preserve">   Electric Plant Acq Adj</t>
  </si>
  <si>
    <t xml:space="preserve">   Nuclear Fuel</t>
  </si>
  <si>
    <t xml:space="preserve">   Prepayments</t>
  </si>
  <si>
    <t xml:space="preserve">   Fuel Stock</t>
  </si>
  <si>
    <t xml:space="preserve">   Materials and Supplies</t>
  </si>
  <si>
    <t xml:space="preserve">   Cash Working Capital</t>
  </si>
  <si>
    <t xml:space="preserve">   Weatherization Loans</t>
  </si>
  <si>
    <t xml:space="preserve">   Misc. Additions to Rate Base</t>
  </si>
  <si>
    <t xml:space="preserve">      Total Additions</t>
  </si>
  <si>
    <t xml:space="preserve"> Deductions from Rate Base: </t>
  </si>
  <si>
    <t xml:space="preserve">   Accum Prov For Depreciation</t>
  </si>
  <si>
    <t xml:space="preserve">   Accum Prov For Amortization</t>
  </si>
  <si>
    <t xml:space="preserve">   Accum Def Income Taxes</t>
  </si>
  <si>
    <t xml:space="preserve">   Unamortized ITC</t>
  </si>
  <si>
    <t xml:space="preserve">   Customer Adv For Construction</t>
  </si>
  <si>
    <t xml:space="preserve">   Customer Service Deposits</t>
  </si>
  <si>
    <t xml:space="preserve">   Misc. Deductions from Rate Base</t>
  </si>
  <si>
    <t xml:space="preserve">    Total Deductions</t>
  </si>
  <si>
    <t xml:space="preserve">    RATE BASE</t>
  </si>
  <si>
    <t>ROR Change Impact Based on per Company Rate Base</t>
  </si>
  <si>
    <t xml:space="preserve">  '(Per CCS ROR of 8.071% compared to per Company of 8.539%)</t>
  </si>
  <si>
    <t>SUMMARY OF ADJUSTMENTS</t>
  </si>
  <si>
    <t>Revised Protocal - Utah Amounts</t>
  </si>
  <si>
    <t>Exhibit CCS 2.4</t>
  </si>
  <si>
    <t>Exhibit CCS 2.6</t>
  </si>
  <si>
    <t>Exhibit CCS 2.7</t>
  </si>
  <si>
    <t>Exhibit CCS 2.8</t>
  </si>
  <si>
    <t>Exhibit CCS 2.8.1</t>
  </si>
  <si>
    <t>Exhibit CCS 2.9</t>
  </si>
  <si>
    <t>Exhibit CCS 2.10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</si>
</sst>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hh:mm\ AM/PM_)"/>
    <numFmt numFmtId="166" formatCode="dd\-mmm_)"/>
    <numFmt numFmtId="167" formatCode="0.0_)"/>
    <numFmt numFmtId="168" formatCode="0_)"/>
    <numFmt numFmtId="169" formatCode="#,##0.0_);\(#,##0.0\)"/>
    <numFmt numFmtId="170" formatCode="0.0000%"/>
    <numFmt numFmtId="171" formatCode="#,##0.00000_);\(#,##0.00000\)"/>
    <numFmt numFmtId="172" formatCode="#,##0.0000_);\(#,##0.0000\)"/>
    <numFmt numFmtId="173" formatCode="0_);\(0\)"/>
    <numFmt numFmtId="174" formatCode="#,##0.000000_);\(#,##0.000000\)"/>
    <numFmt numFmtId="175" formatCode="_(* #,##0.0_);_(* \(#,##0.0\);_(* &quot;-&quot;?_);_(@_)"/>
    <numFmt numFmtId="176" formatCode="0.000%"/>
    <numFmt numFmtId="177" formatCode="_(* #,##0.000_);_(* \(#,##0.000\);_(* &quot;-&quot;???_);_(@_)"/>
    <numFmt numFmtId="178" formatCode="&quot;$&quot;#,##0.0000_);\(&quot;$&quot;#,##0.0000\)"/>
    <numFmt numFmtId="179" formatCode="_(* #,##0.0000_);_(* \(#,##0.0000\);_(* &quot;-&quot;????_);_(@_)"/>
    <numFmt numFmtId="180" formatCode="&quot;$&quot;#,##0"/>
    <numFmt numFmtId="181" formatCode="mm/dd/yy"/>
    <numFmt numFmtId="182" formatCode="0.0000"/>
    <numFmt numFmtId="183" formatCode="_(* #,##0.00000_);_(* \(#,##0.00000\);_(* &quot;-&quot;?????_);_(@_)"/>
    <numFmt numFmtId="184" formatCode="0.0%"/>
    <numFmt numFmtId="185" formatCode="#,##0,"/>
    <numFmt numFmtId="186" formatCode="_(* #,##0.000000_);_(* \(#,##0.000000\);_(* &quot;-&quot;??????_);_(@_)"/>
    <numFmt numFmtId="187" formatCode="_(&quot;$&quot;* #,##0_);_(&quot;$&quot;* \(#,##0\);_(&quot;$&quot;* &quot;-&quot;??_);_(@_)"/>
    <numFmt numFmtId="188" formatCode="_(* #,##0.0000_);_(* \(#,##0.0000\);_(* &quot;-&quot;??_);_(@_)"/>
    <numFmt numFmtId="189" formatCode="_(* #,##0_);_(* \(#,##0\);_(* &quot;-&quot;??_);_(@_)"/>
    <numFmt numFmtId="190" formatCode="0.00000000000000000%"/>
    <numFmt numFmtId="191" formatCode="_(* #,##0.0_);_(* \(#,##0.0\);_(* &quot;-&quot;_);_(@_)"/>
    <numFmt numFmtId="192" formatCode="_(* #,##0.00_);_(* \(#,##0.00\);_(* &quot;-&quot;_);_(@_)"/>
  </numFmts>
  <fonts count="10">
    <font>
      <sz val="12"/>
      <name val="Times New Roman"/>
      <family val="1"/>
    </font>
    <font>
      <sz val="10"/>
      <name val="Arial"/>
      <family val="0"/>
    </font>
    <font>
      <u val="single"/>
      <sz val="12"/>
      <name val="Times New Roman"/>
      <family val="1"/>
    </font>
    <font>
      <u val="single"/>
      <sz val="12"/>
      <color indexed="12"/>
      <name val="Times New Roman"/>
      <family val="1"/>
    </font>
    <font>
      <u val="single"/>
      <sz val="12"/>
      <color indexed="36"/>
      <name val="Times New Roman"/>
      <family val="1"/>
    </font>
    <font>
      <b/>
      <sz val="12"/>
      <name val="Times New Roman"/>
      <family val="1"/>
    </font>
    <font>
      <u val="singleAccounting"/>
      <sz val="12"/>
      <name val="Times New Roman"/>
      <family val="1"/>
    </font>
    <font>
      <sz val="10"/>
      <name val="Times New Roman"/>
      <family val="1"/>
    </font>
    <font>
      <sz val="8"/>
      <name val="Times New Roman"/>
      <family val="1"/>
    </font>
    <font>
      <b/>
      <sz val="10"/>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41" fontId="0" fillId="0" borderId="0">
      <alignment/>
      <protection/>
    </xf>
    <xf numFmtId="41" fontId="0" fillId="0" borderId="0">
      <alignment/>
      <protection/>
    </xf>
    <xf numFmtId="9" fontId="1" fillId="0" borderId="0" applyFont="0" applyFill="0" applyBorder="0" applyAlignment="0" applyProtection="0"/>
  </cellStyleXfs>
  <cellXfs count="206">
    <xf numFmtId="0" fontId="0" fillId="0" borderId="0" xfId="0" applyAlignment="1">
      <alignment/>
    </xf>
    <xf numFmtId="0" fontId="0" fillId="0" borderId="0" xfId="0" applyAlignment="1">
      <alignment horizontal="center"/>
    </xf>
    <xf numFmtId="0" fontId="0" fillId="0" borderId="1"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left"/>
    </xf>
    <xf numFmtId="41" fontId="0" fillId="0" borderId="0" xfId="0" applyNumberFormat="1" applyAlignment="1">
      <alignment/>
    </xf>
    <xf numFmtId="0" fontId="0" fillId="0" borderId="0" xfId="0" applyFont="1" applyAlignment="1">
      <alignment/>
    </xf>
    <xf numFmtId="0" fontId="0" fillId="0" borderId="0" xfId="0" applyBorder="1" applyAlignment="1">
      <alignment horizontal="center"/>
    </xf>
    <xf numFmtId="0" fontId="0" fillId="0" borderId="0" xfId="0" applyFont="1" applyAlignment="1">
      <alignment horizontal="lef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1" xfId="0" applyBorder="1" applyAlignment="1">
      <alignment horizontal="center"/>
    </xf>
    <xf numFmtId="0" fontId="0" fillId="0" borderId="1" xfId="0" applyBorder="1" applyAlignment="1" quotePrefix="1">
      <alignment horizontal="center"/>
    </xf>
    <xf numFmtId="41" fontId="0" fillId="0" borderId="1" xfId="0" applyNumberFormat="1" applyBorder="1" applyAlignment="1">
      <alignment/>
    </xf>
    <xf numFmtId="41" fontId="0" fillId="0" borderId="0" xfId="0" applyNumberFormat="1" applyBorder="1" applyAlignment="1">
      <alignment/>
    </xf>
    <xf numFmtId="0" fontId="0" fillId="0" borderId="0" xfId="0" applyAlignment="1" quotePrefix="1">
      <alignment/>
    </xf>
    <xf numFmtId="41" fontId="0" fillId="0" borderId="9" xfId="0" applyNumberFormat="1" applyBorder="1" applyAlignment="1">
      <alignment/>
    </xf>
    <xf numFmtId="41" fontId="0" fillId="0" borderId="10" xfId="0" applyNumberFormat="1" applyBorder="1" applyAlignment="1">
      <alignment/>
    </xf>
    <xf numFmtId="9" fontId="0" fillId="0" borderId="0" xfId="0" applyNumberFormat="1" applyAlignment="1">
      <alignment/>
    </xf>
    <xf numFmtId="170" fontId="0" fillId="0" borderId="0" xfId="0" applyNumberFormat="1" applyAlignment="1">
      <alignment/>
    </xf>
    <xf numFmtId="0" fontId="2" fillId="0" borderId="0" xfId="0" applyFont="1" applyBorder="1" applyAlignment="1">
      <alignment horizontal="center"/>
    </xf>
    <xf numFmtId="41" fontId="0" fillId="0" borderId="0" xfId="0" applyNumberFormat="1" applyAlignment="1">
      <alignment horizontal="center"/>
    </xf>
    <xf numFmtId="0" fontId="0" fillId="0" borderId="0" xfId="0" applyFont="1" applyAlignment="1">
      <alignment horizontal="center"/>
    </xf>
    <xf numFmtId="41" fontId="0" fillId="0" borderId="0" xfId="0" applyNumberFormat="1" applyBorder="1" applyAlignment="1">
      <alignment horizontal="center"/>
    </xf>
    <xf numFmtId="0" fontId="0" fillId="0" borderId="0" xfId="0" applyFont="1" applyAlignment="1" quotePrefix="1">
      <alignment/>
    </xf>
    <xf numFmtId="170" fontId="0" fillId="0" borderId="0" xfId="0" applyNumberFormat="1" applyBorder="1" applyAlignment="1">
      <alignment/>
    </xf>
    <xf numFmtId="41" fontId="0" fillId="0" borderId="0" xfId="22">
      <alignment/>
      <protection/>
    </xf>
    <xf numFmtId="41" fontId="0" fillId="0" borderId="0" xfId="23">
      <alignment/>
      <protection/>
    </xf>
    <xf numFmtId="0" fontId="5" fillId="0" borderId="0" xfId="0" applyFont="1" applyAlignment="1">
      <alignment/>
    </xf>
    <xf numFmtId="41" fontId="0" fillId="0" borderId="0" xfId="23" applyBorder="1">
      <alignment/>
      <protection/>
    </xf>
    <xf numFmtId="41" fontId="0" fillId="0" borderId="0" xfId="24">
      <alignment/>
      <protection/>
    </xf>
    <xf numFmtId="41" fontId="0" fillId="0" borderId="0" xfId="24" applyBorder="1">
      <alignment/>
      <protection/>
    </xf>
    <xf numFmtId="41" fontId="0" fillId="0" borderId="0" xfId="24" applyFont="1" applyBorder="1">
      <alignment/>
      <protection/>
    </xf>
    <xf numFmtId="176" fontId="0" fillId="0" borderId="0" xfId="24" applyNumberFormat="1" applyBorder="1">
      <alignment/>
      <protection/>
    </xf>
    <xf numFmtId="170" fontId="0" fillId="0" borderId="0" xfId="23" applyNumberFormat="1" applyBorder="1">
      <alignment/>
      <protection/>
    </xf>
    <xf numFmtId="0" fontId="1" fillId="0" borderId="0" xfId="0" applyFont="1" applyAlignment="1">
      <alignment/>
    </xf>
    <xf numFmtId="43" fontId="0" fillId="0" borderId="1" xfId="0" applyNumberFormat="1" applyBorder="1" applyAlignment="1">
      <alignment/>
    </xf>
    <xf numFmtId="0" fontId="0" fillId="0" borderId="0" xfId="0" applyFill="1" applyBorder="1" applyAlignment="1">
      <alignment/>
    </xf>
    <xf numFmtId="41" fontId="0" fillId="0" borderId="0" xfId="23" applyFont="1" applyBorder="1">
      <alignment/>
      <protection/>
    </xf>
    <xf numFmtId="41" fontId="0" fillId="0" borderId="0" xfId="23" applyFont="1" applyBorder="1" applyAlignment="1">
      <alignment/>
      <protection/>
    </xf>
    <xf numFmtId="176" fontId="0" fillId="0" borderId="0" xfId="23" applyNumberFormat="1" applyBorder="1">
      <alignment/>
      <protection/>
    </xf>
    <xf numFmtId="41" fontId="6" fillId="0" borderId="0" xfId="24" applyFont="1" applyBorder="1">
      <alignment/>
      <protection/>
    </xf>
    <xf numFmtId="41" fontId="0" fillId="0" borderId="0" xfId="0" applyNumberFormat="1" applyBorder="1" applyAlignment="1">
      <alignment/>
    </xf>
    <xf numFmtId="41" fontId="0" fillId="0" borderId="0" xfId="24" applyFont="1" applyBorder="1" quotePrefix="1">
      <alignment/>
      <protection/>
    </xf>
    <xf numFmtId="41" fontId="0" fillId="0" borderId="4" xfId="24" applyBorder="1">
      <alignment/>
      <protection/>
    </xf>
    <xf numFmtId="41" fontId="0" fillId="0" borderId="6" xfId="24" applyBorder="1">
      <alignment/>
      <protection/>
    </xf>
    <xf numFmtId="41" fontId="0" fillId="0" borderId="1" xfId="24" applyBorder="1">
      <alignment/>
      <protection/>
    </xf>
    <xf numFmtId="41" fontId="0" fillId="0" borderId="8" xfId="24" applyBorder="1">
      <alignment/>
      <protection/>
    </xf>
    <xf numFmtId="41" fontId="0" fillId="0" borderId="0" xfId="25">
      <alignment/>
      <protection/>
    </xf>
    <xf numFmtId="41" fontId="0" fillId="0" borderId="0" xfId="25" applyFont="1">
      <alignment/>
      <protection/>
    </xf>
    <xf numFmtId="170" fontId="0" fillId="0" borderId="0" xfId="25" applyNumberFormat="1">
      <alignment/>
      <protection/>
    </xf>
    <xf numFmtId="41" fontId="0" fillId="0" borderId="1" xfId="25" applyBorder="1">
      <alignment/>
      <protection/>
    </xf>
    <xf numFmtId="41" fontId="0" fillId="0" borderId="10" xfId="25" applyBorder="1">
      <alignment/>
      <protection/>
    </xf>
    <xf numFmtId="41" fontId="0" fillId="0" borderId="0" xfId="25" applyBorder="1">
      <alignment/>
      <protection/>
    </xf>
    <xf numFmtId="41" fontId="0" fillId="0" borderId="6" xfId="25" applyBorder="1">
      <alignment/>
      <protection/>
    </xf>
    <xf numFmtId="41" fontId="0" fillId="0" borderId="8" xfId="25" applyBorder="1">
      <alignment/>
      <protection/>
    </xf>
    <xf numFmtId="41" fontId="0" fillId="0" borderId="0" xfId="23" applyFont="1" applyBorder="1" applyAlignment="1">
      <alignment horizontal="center"/>
      <protection/>
    </xf>
    <xf numFmtId="41" fontId="7" fillId="0" borderId="0" xfId="24" applyFont="1" applyBorder="1">
      <alignment/>
      <protection/>
    </xf>
    <xf numFmtId="170" fontId="0" fillId="0" borderId="0" xfId="24" applyNumberFormat="1" applyBorder="1">
      <alignment/>
      <protection/>
    </xf>
    <xf numFmtId="41" fontId="0" fillId="0" borderId="0" xfId="24" applyFont="1" applyBorder="1" applyAlignment="1">
      <alignment horizontal="center"/>
      <protection/>
    </xf>
    <xf numFmtId="41" fontId="0" fillId="0" borderId="0" xfId="24" applyBorder="1" applyAlignment="1">
      <alignment horizontal="center"/>
      <protection/>
    </xf>
    <xf numFmtId="41" fontId="0" fillId="0" borderId="0" xfId="26">
      <alignment/>
      <protection/>
    </xf>
    <xf numFmtId="41" fontId="0" fillId="0" borderId="0" xfId="23" applyBorder="1" applyAlignment="1">
      <alignment horizontal="right"/>
      <protection/>
    </xf>
    <xf numFmtId="41" fontId="0" fillId="0" borderId="0" xfId="24" applyBorder="1" applyAlignment="1">
      <alignment horizontal="right"/>
      <protection/>
    </xf>
    <xf numFmtId="41" fontId="0" fillId="0" borderId="0" xfId="24" applyFont="1" applyBorder="1" applyAlignment="1">
      <alignment horizontal="right"/>
      <protection/>
    </xf>
    <xf numFmtId="176" fontId="0" fillId="0" borderId="0" xfId="23" applyNumberFormat="1" applyFont="1" applyBorder="1" applyAlignment="1">
      <alignment horizontal="center"/>
      <protection/>
    </xf>
    <xf numFmtId="41" fontId="0" fillId="0" borderId="0" xfId="23" applyBorder="1" applyAlignment="1">
      <alignment horizontal="center"/>
      <protection/>
    </xf>
    <xf numFmtId="41" fontId="0" fillId="0" borderId="0" xfId="25" applyFont="1" applyBorder="1">
      <alignment/>
      <protection/>
    </xf>
    <xf numFmtId="41" fontId="0" fillId="0" borderId="0" xfId="15" applyAlignment="1">
      <alignment/>
    </xf>
    <xf numFmtId="184" fontId="0" fillId="0" borderId="0" xfId="27" applyNumberFormat="1" applyAlignment="1">
      <alignment/>
    </xf>
    <xf numFmtId="170" fontId="0" fillId="0" borderId="0" xfId="27" applyNumberFormat="1" applyAlignment="1">
      <alignment/>
    </xf>
    <xf numFmtId="41" fontId="0" fillId="0" borderId="1" xfId="15" applyBorder="1" applyAlignment="1">
      <alignment/>
    </xf>
    <xf numFmtId="0" fontId="0" fillId="0" borderId="0" xfId="0" applyAlignment="1">
      <alignment horizontal="right"/>
    </xf>
    <xf numFmtId="41" fontId="0" fillId="0" borderId="0" xfId="23" applyFont="1" applyBorder="1" applyAlignment="1">
      <alignment horizontal="right"/>
      <protection/>
    </xf>
    <xf numFmtId="41" fontId="0" fillId="0" borderId="0" xfId="22" applyBorder="1">
      <alignment/>
      <protection/>
    </xf>
    <xf numFmtId="0" fontId="0" fillId="0" borderId="0" xfId="0" applyBorder="1" applyAlignment="1" quotePrefix="1">
      <alignment horizontal="center"/>
    </xf>
    <xf numFmtId="41" fontId="0" fillId="0" borderId="0" xfId="15" applyNumberFormat="1" applyBorder="1" applyAlignment="1">
      <alignment horizontal="center"/>
    </xf>
    <xf numFmtId="41" fontId="0" fillId="0" borderId="0" xfId="15" applyNumberFormat="1" applyBorder="1" applyAlignment="1">
      <alignment/>
    </xf>
    <xf numFmtId="41" fontId="0" fillId="0" borderId="0" xfId="15" applyNumberFormat="1" applyBorder="1" applyAlignment="1">
      <alignment/>
    </xf>
    <xf numFmtId="10" fontId="0" fillId="0" borderId="0" xfId="27" applyNumberFormat="1" applyBorder="1" applyAlignment="1">
      <alignment horizontal="center"/>
    </xf>
    <xf numFmtId="10" fontId="0" fillId="0" borderId="0" xfId="27" applyNumberFormat="1" applyBorder="1" applyAlignment="1">
      <alignment/>
    </xf>
    <xf numFmtId="10" fontId="0" fillId="0" borderId="0" xfId="27" applyNumberFormat="1" applyFont="1" applyBorder="1" applyAlignment="1">
      <alignment horizontal="center"/>
    </xf>
    <xf numFmtId="41" fontId="0" fillId="0" borderId="1" xfId="24" applyFont="1" applyBorder="1">
      <alignment/>
      <protection/>
    </xf>
    <xf numFmtId="41" fontId="0" fillId="0" borderId="1" xfId="24" applyBorder="1" applyAlignment="1">
      <alignment horizontal="right"/>
      <protection/>
    </xf>
    <xf numFmtId="41" fontId="0" fillId="0" borderId="0" xfId="24" applyFont="1" applyFill="1" applyBorder="1">
      <alignment/>
      <protection/>
    </xf>
    <xf numFmtId="41" fontId="0" fillId="0" borderId="0" xfId="23" applyFont="1" applyBorder="1" applyAlignment="1">
      <alignment horizontal="left"/>
      <protection/>
    </xf>
    <xf numFmtId="41" fontId="0" fillId="0" borderId="1" xfId="15" applyNumberFormat="1" applyBorder="1" applyAlignment="1">
      <alignment/>
    </xf>
    <xf numFmtId="10" fontId="0" fillId="0" borderId="1" xfId="0" applyNumberFormat="1" applyBorder="1" applyAlignment="1">
      <alignment/>
    </xf>
    <xf numFmtId="41" fontId="0" fillId="0" borderId="10" xfId="15" applyNumberFormat="1" applyBorder="1" applyAlignment="1">
      <alignment/>
    </xf>
    <xf numFmtId="176" fontId="0" fillId="0" borderId="0" xfId="27" applyNumberFormat="1" applyFont="1" applyBorder="1" applyAlignment="1">
      <alignment/>
    </xf>
    <xf numFmtId="41" fontId="0" fillId="0" borderId="0" xfId="24" applyFont="1" applyBorder="1" applyAlignment="1">
      <alignment horizontal="justify" vertical="justify" wrapText="1"/>
      <protection/>
    </xf>
    <xf numFmtId="41" fontId="0" fillId="0" borderId="0" xfId="24" applyBorder="1" applyAlignment="1">
      <alignment horizontal="justify" vertical="justify" wrapText="1"/>
      <protection/>
    </xf>
    <xf numFmtId="41" fontId="0" fillId="0" borderId="0" xfId="24" applyFont="1" applyBorder="1" applyAlignment="1">
      <alignment horizontal="centerContinuous" vertical="justify" wrapText="1"/>
      <protection/>
    </xf>
    <xf numFmtId="41" fontId="0" fillId="0" borderId="0" xfId="24" applyBorder="1" applyAlignment="1">
      <alignment horizontal="centerContinuous" vertical="justify" wrapText="1"/>
      <protection/>
    </xf>
    <xf numFmtId="0" fontId="0" fillId="0" borderId="0" xfId="0" applyBorder="1" applyAlignment="1" quotePrefix="1">
      <alignment/>
    </xf>
    <xf numFmtId="0" fontId="9" fillId="0" borderId="0" xfId="0" applyFont="1" applyAlignment="1">
      <alignment/>
    </xf>
    <xf numFmtId="0" fontId="1" fillId="0" borderId="0" xfId="0" applyFont="1" applyBorder="1" applyAlignment="1">
      <alignment/>
    </xf>
    <xf numFmtId="0" fontId="1" fillId="0" borderId="0" xfId="0" applyFont="1" applyAlignment="1">
      <alignment wrapText="1"/>
    </xf>
    <xf numFmtId="0" fontId="1" fillId="0" borderId="0" xfId="0" applyFont="1" applyBorder="1" applyAlignment="1">
      <alignment wrapText="1"/>
    </xf>
    <xf numFmtId="0" fontId="9" fillId="0" borderId="0" xfId="0" applyFont="1" applyBorder="1" applyAlignment="1">
      <alignment horizont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5" xfId="0" applyFont="1" applyBorder="1" applyAlignment="1">
      <alignment horizontal="left"/>
    </xf>
    <xf numFmtId="189" fontId="1" fillId="0" borderId="14" xfId="0" applyNumberFormat="1" applyFont="1" applyBorder="1" applyAlignment="1">
      <alignment/>
    </xf>
    <xf numFmtId="170" fontId="1" fillId="0" borderId="14" xfId="27" applyNumberFormat="1" applyFont="1" applyBorder="1" applyAlignment="1">
      <alignment/>
    </xf>
    <xf numFmtId="189" fontId="1" fillId="0" borderId="0" xfId="15" applyNumberFormat="1" applyFont="1" applyBorder="1" applyAlignment="1">
      <alignment/>
    </xf>
    <xf numFmtId="170" fontId="0" fillId="0" borderId="2" xfId="0" applyNumberFormat="1" applyBorder="1" applyAlignment="1">
      <alignment/>
    </xf>
    <xf numFmtId="170" fontId="0" fillId="0" borderId="5" xfId="0" applyNumberFormat="1" applyBorder="1" applyAlignment="1">
      <alignment/>
    </xf>
    <xf numFmtId="0" fontId="1" fillId="0" borderId="0" xfId="0" applyFont="1" applyFill="1" applyBorder="1" applyAlignment="1">
      <alignment/>
    </xf>
    <xf numFmtId="189" fontId="1" fillId="0" borderId="14" xfId="0" applyNumberFormat="1" applyFont="1" applyFill="1" applyBorder="1" applyAlignment="1">
      <alignment/>
    </xf>
    <xf numFmtId="0" fontId="1" fillId="0" borderId="5" xfId="0" applyFont="1" applyFill="1" applyBorder="1" applyAlignment="1">
      <alignment/>
    </xf>
    <xf numFmtId="0" fontId="1" fillId="0" borderId="5" xfId="0" applyFont="1" applyBorder="1" applyAlignment="1">
      <alignment/>
    </xf>
    <xf numFmtId="170" fontId="1" fillId="0" borderId="14" xfId="27" applyNumberFormat="1" applyFont="1" applyFill="1" applyBorder="1" applyAlignment="1">
      <alignment/>
    </xf>
    <xf numFmtId="0" fontId="9" fillId="0" borderId="11" xfId="0" applyFont="1" applyBorder="1" applyAlignment="1">
      <alignment/>
    </xf>
    <xf numFmtId="0" fontId="9" fillId="0" borderId="12" xfId="0" applyFont="1" applyBorder="1" applyAlignment="1">
      <alignment/>
    </xf>
    <xf numFmtId="189" fontId="9" fillId="0" borderId="13" xfId="15" applyNumberFormat="1" applyFont="1" applyBorder="1" applyAlignment="1">
      <alignment/>
    </xf>
    <xf numFmtId="176" fontId="9" fillId="0" borderId="13" xfId="27" applyNumberFormat="1" applyFont="1" applyBorder="1" applyAlignment="1">
      <alignment/>
    </xf>
    <xf numFmtId="189" fontId="9" fillId="0" borderId="11" xfId="15" applyNumberFormat="1" applyFont="1" applyBorder="1" applyAlignment="1">
      <alignment/>
    </xf>
    <xf numFmtId="170" fontId="0" fillId="0" borderId="11" xfId="0" applyNumberFormat="1" applyBorder="1" applyAlignment="1">
      <alignment/>
    </xf>
    <xf numFmtId="189" fontId="9" fillId="0" borderId="13" xfId="0" applyNumberFormat="1" applyFont="1" applyBorder="1" applyAlignment="1">
      <alignment/>
    </xf>
    <xf numFmtId="189" fontId="1" fillId="0" borderId="14" xfId="15" applyNumberFormat="1" applyFont="1" applyBorder="1" applyAlignment="1">
      <alignment/>
    </xf>
    <xf numFmtId="176" fontId="1" fillId="0" borderId="14" xfId="27" applyNumberFormat="1" applyFont="1" applyBorder="1" applyAlignment="1">
      <alignment/>
    </xf>
    <xf numFmtId="0" fontId="9" fillId="0" borderId="12" xfId="0" applyFont="1" applyFill="1" applyBorder="1" applyAlignment="1">
      <alignment/>
    </xf>
    <xf numFmtId="189" fontId="9" fillId="0" borderId="13" xfId="15" applyNumberFormat="1" applyFont="1" applyFill="1" applyBorder="1" applyAlignment="1">
      <alignment/>
    </xf>
    <xf numFmtId="176" fontId="9" fillId="0" borderId="13" xfId="27" applyNumberFormat="1" applyFont="1" applyFill="1" applyBorder="1" applyAlignment="1">
      <alignment/>
    </xf>
    <xf numFmtId="0" fontId="0" fillId="0" borderId="11" xfId="0" applyBorder="1" applyAlignment="1">
      <alignment/>
    </xf>
    <xf numFmtId="0" fontId="1" fillId="0" borderId="13" xfId="0" applyFont="1" applyBorder="1" applyAlignment="1">
      <alignment/>
    </xf>
    <xf numFmtId="176" fontId="1" fillId="0" borderId="14" xfId="27" applyNumberFormat="1" applyFont="1" applyFill="1" applyBorder="1" applyAlignment="1">
      <alignment/>
    </xf>
    <xf numFmtId="10" fontId="1" fillId="0" borderId="0" xfId="27" applyNumberFormat="1" applyFont="1" applyBorder="1" applyAlignment="1">
      <alignment/>
    </xf>
    <xf numFmtId="0" fontId="1" fillId="0" borderId="0" xfId="0" applyFont="1" applyBorder="1" applyAlignment="1">
      <alignment horizontal="center"/>
    </xf>
    <xf numFmtId="189" fontId="0" fillId="0" borderId="0" xfId="0" applyNumberFormat="1" applyAlignment="1">
      <alignment/>
    </xf>
    <xf numFmtId="0" fontId="1" fillId="2" borderId="13" xfId="0" applyFont="1" applyFill="1" applyBorder="1" applyAlignment="1">
      <alignment horizontal="center" vertical="center" wrapText="1"/>
    </xf>
    <xf numFmtId="189" fontId="1" fillId="0" borderId="15" xfId="15" applyNumberFormat="1" applyFont="1" applyBorder="1" applyAlignment="1">
      <alignment/>
    </xf>
    <xf numFmtId="0" fontId="1" fillId="0" borderId="14" xfId="0" applyFont="1" applyBorder="1" applyAlignment="1">
      <alignment/>
    </xf>
    <xf numFmtId="0" fontId="0" fillId="0" borderId="0" xfId="0" applyFont="1" applyAlignment="1">
      <alignment/>
    </xf>
    <xf numFmtId="37" fontId="0" fillId="0" borderId="10" xfId="0" applyNumberFormat="1" applyFont="1" applyBorder="1" applyAlignment="1">
      <alignment/>
    </xf>
    <xf numFmtId="0" fontId="0" fillId="0" borderId="0" xfId="0" applyFont="1" applyAlignment="1">
      <alignment/>
    </xf>
    <xf numFmtId="189" fontId="0" fillId="0" borderId="0" xfId="15" applyNumberFormat="1" applyFont="1" applyAlignment="1">
      <alignment/>
    </xf>
    <xf numFmtId="189" fontId="0" fillId="0" borderId="0" xfId="0" applyNumberFormat="1" applyFont="1" applyAlignment="1">
      <alignment/>
    </xf>
    <xf numFmtId="37" fontId="0" fillId="0" borderId="0" xfId="0" applyNumberFormat="1" applyFont="1" applyAlignment="1">
      <alignment/>
    </xf>
    <xf numFmtId="0" fontId="5" fillId="0" borderId="0" xfId="0" applyFont="1" applyBorder="1" applyAlignment="1">
      <alignment horizontal="left"/>
    </xf>
    <xf numFmtId="0" fontId="0" fillId="0" borderId="0" xfId="0" applyFont="1" applyBorder="1" applyAlignment="1">
      <alignment/>
    </xf>
    <xf numFmtId="189" fontId="0" fillId="0" borderId="12" xfId="15" applyNumberFormat="1" applyFont="1" applyBorder="1" applyAlignment="1">
      <alignment/>
    </xf>
    <xf numFmtId="37" fontId="0" fillId="0" borderId="1" xfId="0" applyNumberFormat="1" applyFont="1" applyBorder="1" applyAlignment="1">
      <alignment/>
    </xf>
    <xf numFmtId="41" fontId="0" fillId="0" borderId="4" xfId="25" applyBorder="1">
      <alignment/>
      <protection/>
    </xf>
    <xf numFmtId="0" fontId="9" fillId="0" borderId="0" xfId="0" applyFont="1" applyAlignment="1" quotePrefix="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1" xfId="0" applyFont="1" applyBorder="1" applyAlignment="1">
      <alignment horizontal="left"/>
    </xf>
    <xf numFmtId="0" fontId="9" fillId="0" borderId="1" xfId="0" applyFont="1" applyBorder="1" applyAlignment="1">
      <alignment horizontal="center"/>
    </xf>
    <xf numFmtId="0" fontId="9" fillId="0" borderId="1" xfId="0" applyFont="1" applyFill="1" applyBorder="1" applyAlignment="1">
      <alignment horizontal="center"/>
    </xf>
    <xf numFmtId="38" fontId="0" fillId="0" borderId="0" xfId="0" applyNumberFormat="1" applyAlignment="1">
      <alignment/>
    </xf>
    <xf numFmtId="184" fontId="1" fillId="0" borderId="0" xfId="27" applyNumberFormat="1" applyFont="1" applyAlignment="1">
      <alignment/>
    </xf>
    <xf numFmtId="0" fontId="1" fillId="0" borderId="0" xfId="0" applyFont="1" applyFill="1" applyBorder="1" applyAlignment="1" applyProtection="1">
      <alignment/>
      <protection locked="0"/>
    </xf>
    <xf numFmtId="41" fontId="0" fillId="0" borderId="0" xfId="0" applyNumberFormat="1" applyFill="1" applyAlignment="1">
      <alignment/>
    </xf>
    <xf numFmtId="184" fontId="1" fillId="0" borderId="0" xfId="27" applyNumberFormat="1" applyFont="1" applyFill="1" applyAlignment="1">
      <alignment/>
    </xf>
    <xf numFmtId="184" fontId="1" fillId="0" borderId="1" xfId="27" applyNumberFormat="1" applyFont="1" applyBorder="1" applyAlignment="1">
      <alignment/>
    </xf>
    <xf numFmtId="41" fontId="1" fillId="0" borderId="0" xfId="0" applyNumberFormat="1" applyFont="1" applyAlignment="1">
      <alignment/>
    </xf>
    <xf numFmtId="0" fontId="0" fillId="0" borderId="0" xfId="0" applyFill="1" applyAlignment="1">
      <alignment/>
    </xf>
    <xf numFmtId="184" fontId="1" fillId="0" borderId="0" xfId="27" applyNumberFormat="1" applyFont="1" applyFill="1" applyBorder="1" applyAlignment="1">
      <alignment/>
    </xf>
    <xf numFmtId="41" fontId="1" fillId="0" borderId="0" xfId="0" applyNumberFormat="1" applyFont="1" applyFill="1" applyBorder="1" applyAlignment="1">
      <alignment/>
    </xf>
    <xf numFmtId="41" fontId="1" fillId="0" borderId="0" xfId="0" applyNumberFormat="1" applyFont="1" applyFill="1" applyAlignment="1">
      <alignment/>
    </xf>
    <xf numFmtId="0" fontId="9" fillId="0" borderId="0" xfId="0" applyFont="1" applyFill="1" applyAlignment="1">
      <alignment/>
    </xf>
    <xf numFmtId="0" fontId="1" fillId="3" borderId="0" xfId="0" applyFont="1" applyFill="1" applyBorder="1" applyAlignment="1" applyProtection="1">
      <alignment/>
      <protection locked="0"/>
    </xf>
    <xf numFmtId="184" fontId="1" fillId="0" borderId="0" xfId="27" applyNumberFormat="1" applyFont="1" applyBorder="1" applyAlignment="1">
      <alignment/>
    </xf>
    <xf numFmtId="10" fontId="1" fillId="0" borderId="0" xfId="27" applyNumberFormat="1" applyFont="1" applyAlignment="1">
      <alignment/>
    </xf>
    <xf numFmtId="170" fontId="0" fillId="0" borderId="0" xfId="15" applyNumberFormat="1" applyAlignment="1">
      <alignment/>
    </xf>
    <xf numFmtId="10" fontId="0" fillId="0" borderId="1" xfId="27" applyNumberFormat="1" applyBorder="1" applyAlignment="1">
      <alignment/>
    </xf>
    <xf numFmtId="41" fontId="0" fillId="0" borderId="0" xfId="21">
      <alignment/>
      <protection/>
    </xf>
    <xf numFmtId="10" fontId="0" fillId="0" borderId="0" xfId="21" applyNumberFormat="1">
      <alignment/>
      <protection/>
    </xf>
    <xf numFmtId="10" fontId="0" fillId="0" borderId="0" xfId="21" applyNumberFormat="1" applyFont="1">
      <alignment/>
      <protection/>
    </xf>
    <xf numFmtId="41" fontId="0" fillId="0" borderId="0" xfId="21" applyFont="1">
      <alignment/>
      <protection/>
    </xf>
    <xf numFmtId="41" fontId="0" fillId="0" borderId="0" xfId="21" applyFont="1" applyAlignment="1">
      <alignment horizontal="center"/>
      <protection/>
    </xf>
    <xf numFmtId="41" fontId="7" fillId="0" borderId="0" xfId="21" applyFont="1" applyAlignment="1">
      <alignment horizontal="center"/>
      <protection/>
    </xf>
    <xf numFmtId="41" fontId="7" fillId="0" borderId="0" xfId="21" applyFont="1">
      <alignment/>
      <protection/>
    </xf>
    <xf numFmtId="41" fontId="0" fillId="0" borderId="0" xfId="21" applyAlignment="1">
      <alignment horizontal="center"/>
      <protection/>
    </xf>
    <xf numFmtId="0" fontId="7" fillId="0" borderId="0" xfId="0" applyFont="1" applyAlignment="1">
      <alignment horizontal="center"/>
    </xf>
    <xf numFmtId="41" fontId="0" fillId="0" borderId="0" xfId="21" applyBorder="1">
      <alignment/>
      <protection/>
    </xf>
    <xf numFmtId="41" fontId="0" fillId="0" borderId="0" xfId="21" applyFont="1" applyAlignment="1">
      <alignment horizontal="right"/>
      <protection/>
    </xf>
    <xf numFmtId="41" fontId="7" fillId="0" borderId="0" xfId="21" applyFont="1" applyAlignment="1" quotePrefix="1">
      <alignment horizontal="center"/>
      <protection/>
    </xf>
    <xf numFmtId="0" fontId="5" fillId="4" borderId="16" xfId="0" applyFont="1" applyFill="1" applyBorder="1" applyAlignment="1" applyProtection="1">
      <alignment/>
      <protection locked="0"/>
    </xf>
    <xf numFmtId="0" fontId="0" fillId="4" borderId="17" xfId="0" applyFont="1" applyFill="1" applyBorder="1" applyAlignment="1" applyProtection="1">
      <alignment/>
      <protection locked="0"/>
    </xf>
    <xf numFmtId="0" fontId="0" fillId="4" borderId="18" xfId="0" applyFont="1" applyFill="1" applyBorder="1" applyAlignment="1" applyProtection="1">
      <alignment/>
      <protection locked="0"/>
    </xf>
    <xf numFmtId="0" fontId="0" fillId="4" borderId="0" xfId="0" applyFont="1" applyFill="1" applyBorder="1" applyAlignment="1" applyProtection="1">
      <alignment/>
      <protection locked="0"/>
    </xf>
    <xf numFmtId="41" fontId="0" fillId="0" borderId="1" xfId="21" applyBorder="1">
      <alignment/>
      <protection/>
    </xf>
    <xf numFmtId="0" fontId="5" fillId="4" borderId="17" xfId="0" applyFont="1" applyFill="1" applyBorder="1" applyAlignment="1" applyProtection="1">
      <alignment/>
      <protection locked="0"/>
    </xf>
    <xf numFmtId="0" fontId="0" fillId="4" borderId="16" xfId="0" applyFont="1" applyFill="1" applyBorder="1" applyAlignment="1" applyProtection="1">
      <alignment/>
      <protection locked="0"/>
    </xf>
    <xf numFmtId="0" fontId="5" fillId="4" borderId="0" xfId="0" applyFont="1" applyFill="1" applyBorder="1" applyAlignment="1" applyProtection="1">
      <alignment/>
      <protection locked="0"/>
    </xf>
    <xf numFmtId="41" fontId="0" fillId="0" borderId="10" xfId="21" applyBorder="1">
      <alignment/>
      <protection/>
    </xf>
    <xf numFmtId="0" fontId="0" fillId="0" borderId="2" xfId="0" applyBorder="1" applyAlignment="1">
      <alignment horizontal="justify" wrapText="1"/>
    </xf>
    <xf numFmtId="0" fontId="0" fillId="0" borderId="3" xfId="0" applyBorder="1" applyAlignment="1">
      <alignment horizontal="justify" wrapText="1"/>
    </xf>
    <xf numFmtId="0" fontId="0" fillId="0" borderId="5" xfId="0" applyBorder="1" applyAlignment="1">
      <alignment horizontal="justify" wrapText="1"/>
    </xf>
    <xf numFmtId="0" fontId="0" fillId="0" borderId="0" xfId="0" applyBorder="1" applyAlignment="1">
      <alignment horizontal="justify" wrapText="1"/>
    </xf>
    <xf numFmtId="0" fontId="0" fillId="0" borderId="7" xfId="0" applyBorder="1" applyAlignment="1">
      <alignment horizontal="justify" wrapText="1"/>
    </xf>
    <xf numFmtId="0" fontId="0" fillId="0" borderId="1" xfId="0" applyBorder="1" applyAlignment="1">
      <alignment horizontal="justify" wrapText="1"/>
    </xf>
    <xf numFmtId="0" fontId="0" fillId="0" borderId="4" xfId="0" applyBorder="1" applyAlignment="1">
      <alignment horizontal="justify" wrapText="1"/>
    </xf>
    <xf numFmtId="0" fontId="0" fillId="0" borderId="6" xfId="0" applyBorder="1" applyAlignment="1">
      <alignment horizontal="justify" wrapText="1"/>
    </xf>
    <xf numFmtId="0" fontId="0" fillId="0" borderId="8" xfId="0" applyBorder="1" applyAlignment="1">
      <alignment horizontal="justify" wrapText="1"/>
    </xf>
  </cellXfs>
  <cellStyles count="14">
    <cellStyle name="Normal" xfId="0"/>
    <cellStyle name="Comma" xfId="15"/>
    <cellStyle name="Comma [0]" xfId="16"/>
    <cellStyle name="Currency" xfId="17"/>
    <cellStyle name="Currency [0]" xfId="18"/>
    <cellStyle name="Followed Hyperlink" xfId="19"/>
    <cellStyle name="Hyperlink" xfId="20"/>
    <cellStyle name="Normal_SHEET" xfId="21"/>
    <cellStyle name="Normal_SHEET_3" xfId="22"/>
    <cellStyle name="Normal_SHEET_7" xfId="23"/>
    <cellStyle name="Normal_SHEET_8" xfId="24"/>
    <cellStyle name="Normal_SHEET_D" xfId="25"/>
    <cellStyle name="Normal_SHEET_I"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79"/>
  <sheetViews>
    <sheetView tabSelected="1" workbookViewId="0" topLeftCell="A1">
      <selection activeCell="C5" sqref="C5"/>
    </sheetView>
  </sheetViews>
  <sheetFormatPr defaultColWidth="9.00390625" defaultRowHeight="15.75"/>
  <cols>
    <col min="1" max="1" width="5.125" style="0" customWidth="1"/>
    <col min="2" max="2" width="1.37890625" style="0" customWidth="1"/>
    <col min="3" max="3" width="23.125" style="0" customWidth="1"/>
    <col min="4" max="4" width="7.00390625" style="0" customWidth="1"/>
    <col min="5" max="5" width="13.50390625" style="0" customWidth="1"/>
    <col min="6" max="6" width="1.12109375" style="0" customWidth="1"/>
    <col min="7" max="12" width="13.25390625" style="0" customWidth="1"/>
    <col min="13" max="13" width="12.875" style="0" customWidth="1"/>
    <col min="14" max="14" width="11.75390625" style="0" customWidth="1"/>
    <col min="15" max="15" width="13.125" style="0" customWidth="1"/>
    <col min="16" max="20" width="12.75390625" style="0" customWidth="1"/>
    <col min="21" max="21" width="11.75390625" style="0" customWidth="1"/>
    <col min="22" max="23" width="11.625" style="0" customWidth="1"/>
    <col min="24" max="24" width="11.00390625" style="0" customWidth="1"/>
    <col min="25" max="25" width="10.125" style="0" customWidth="1"/>
    <col min="26" max="27" width="10.625" style="0" customWidth="1"/>
    <col min="28" max="28" width="12.75390625" style="0" customWidth="1"/>
  </cols>
  <sheetData>
    <row r="1" spans="1:28" ht="15.75">
      <c r="A1" s="7" t="s">
        <v>107</v>
      </c>
      <c r="B1" s="7"/>
      <c r="C1" s="7"/>
      <c r="D1" s="7"/>
      <c r="E1" s="7"/>
      <c r="F1" s="7"/>
      <c r="G1" s="176"/>
      <c r="H1" s="176"/>
      <c r="I1" s="176"/>
      <c r="J1" s="176"/>
      <c r="K1" s="176"/>
      <c r="L1" s="176"/>
      <c r="M1" s="176"/>
      <c r="N1" s="176"/>
      <c r="O1" s="176"/>
      <c r="P1" s="7"/>
      <c r="Q1" s="7"/>
      <c r="R1" s="7"/>
      <c r="S1" s="7"/>
      <c r="T1" s="7"/>
      <c r="U1" s="7"/>
      <c r="V1" s="176"/>
      <c r="W1" s="176"/>
      <c r="X1" s="176"/>
      <c r="Y1" s="176"/>
      <c r="Z1" s="176"/>
      <c r="AA1" s="176"/>
      <c r="AB1" s="176"/>
    </row>
    <row r="2" spans="1:28" ht="15.75">
      <c r="A2" s="30" t="s">
        <v>35</v>
      </c>
      <c r="B2" s="7"/>
      <c r="C2" s="7"/>
      <c r="D2" s="7"/>
      <c r="E2" s="7"/>
      <c r="F2" s="7"/>
      <c r="G2" s="177">
        <v>0.0454</v>
      </c>
      <c r="H2" s="177"/>
      <c r="I2" s="177"/>
      <c r="J2" s="178" t="s">
        <v>608</v>
      </c>
      <c r="K2" s="177"/>
      <c r="L2" s="177"/>
      <c r="M2" s="176"/>
      <c r="N2" s="176"/>
      <c r="O2" s="176"/>
      <c r="P2" s="7"/>
      <c r="Q2" s="7"/>
      <c r="R2" s="7"/>
      <c r="S2" s="7"/>
      <c r="T2" s="7"/>
      <c r="U2" s="7"/>
      <c r="V2" s="176"/>
      <c r="W2" s="176"/>
      <c r="X2" s="176"/>
      <c r="Y2" s="176"/>
      <c r="Z2" s="176"/>
      <c r="AA2" s="176"/>
      <c r="AB2" s="176"/>
    </row>
    <row r="3" spans="1:28" ht="15.75">
      <c r="A3" s="7" t="s">
        <v>726</v>
      </c>
      <c r="B3" s="7"/>
      <c r="C3" s="7"/>
      <c r="D3" s="7"/>
      <c r="E3" s="7"/>
      <c r="F3" s="7"/>
      <c r="G3" s="177">
        <v>0.35</v>
      </c>
      <c r="H3" s="177"/>
      <c r="I3" s="177"/>
      <c r="J3" s="178" t="s">
        <v>609</v>
      </c>
      <c r="K3" s="177"/>
      <c r="L3" s="177"/>
      <c r="M3" s="34"/>
      <c r="N3" s="176"/>
      <c r="O3" s="176"/>
      <c r="P3" s="7"/>
      <c r="Q3" s="7"/>
      <c r="R3" s="7"/>
      <c r="S3" s="7"/>
      <c r="T3" s="7"/>
      <c r="U3" s="7"/>
      <c r="V3" s="176"/>
      <c r="W3" s="176"/>
      <c r="X3" s="176"/>
      <c r="Y3" s="176"/>
      <c r="Z3" s="176"/>
      <c r="AA3" s="176"/>
      <c r="AB3" s="176"/>
    </row>
    <row r="4" spans="1:28" ht="15.75">
      <c r="A4" s="7" t="s">
        <v>108</v>
      </c>
      <c r="B4" s="7"/>
      <c r="C4" s="7"/>
      <c r="D4" s="7"/>
      <c r="E4" s="7"/>
      <c r="F4" s="7"/>
      <c r="G4" s="176"/>
      <c r="H4" s="176"/>
      <c r="I4" s="176"/>
      <c r="J4" s="176"/>
      <c r="K4" s="176"/>
      <c r="L4" s="176"/>
      <c r="M4" s="176"/>
      <c r="N4" s="176"/>
      <c r="O4" s="176"/>
      <c r="P4" s="7"/>
      <c r="Q4" s="7"/>
      <c r="R4" s="7"/>
      <c r="S4" s="7"/>
      <c r="T4" s="7"/>
      <c r="U4" s="7"/>
      <c r="V4" s="176"/>
      <c r="W4" s="176"/>
      <c r="X4" s="176"/>
      <c r="Y4" s="176"/>
      <c r="Z4" s="176"/>
      <c r="AA4" s="176"/>
      <c r="AB4" s="176"/>
    </row>
    <row r="5" spans="2:28" ht="15.75">
      <c r="B5" s="7"/>
      <c r="C5" s="7"/>
      <c r="D5" s="7"/>
      <c r="E5" s="7"/>
      <c r="F5" s="7"/>
      <c r="G5" s="180"/>
      <c r="H5" s="180"/>
      <c r="I5" s="180"/>
      <c r="J5" s="180"/>
      <c r="K5" s="180"/>
      <c r="L5" s="180"/>
      <c r="M5" s="179"/>
      <c r="N5" s="179"/>
      <c r="O5" s="176"/>
      <c r="P5" s="7"/>
      <c r="Q5" s="7"/>
      <c r="R5" s="7"/>
      <c r="S5" s="7"/>
      <c r="T5" s="7"/>
      <c r="U5" s="7"/>
      <c r="V5" s="176"/>
      <c r="W5" s="176"/>
      <c r="X5" s="176"/>
      <c r="Y5" s="176"/>
      <c r="Z5" s="176"/>
      <c r="AA5" s="176"/>
      <c r="AB5" s="176"/>
    </row>
    <row r="6" spans="1:28" ht="15.75">
      <c r="A6" s="7" t="s">
        <v>727</v>
      </c>
      <c r="B6" s="7"/>
      <c r="C6" s="7"/>
      <c r="D6" s="7"/>
      <c r="E6" s="7"/>
      <c r="F6" s="7"/>
      <c r="G6" s="181" t="s">
        <v>610</v>
      </c>
      <c r="H6" s="181"/>
      <c r="I6" s="181"/>
      <c r="J6" s="181"/>
      <c r="K6" s="181"/>
      <c r="L6" s="181"/>
      <c r="M6" s="182"/>
      <c r="N6" s="181"/>
      <c r="O6" s="181"/>
      <c r="P6" s="181"/>
      <c r="Q6" s="181"/>
      <c r="R6" s="181"/>
      <c r="S6" s="181"/>
      <c r="T6" s="181"/>
      <c r="U6" s="181"/>
      <c r="V6" s="181"/>
      <c r="W6" s="181"/>
      <c r="X6" s="181"/>
      <c r="Y6" s="181"/>
      <c r="Z6" s="181"/>
      <c r="AA6" s="181"/>
      <c r="AB6" s="181"/>
    </row>
    <row r="7" spans="1:28" ht="15.75">
      <c r="A7" s="176"/>
      <c r="B7" s="176"/>
      <c r="C7" s="176"/>
      <c r="D7" s="176"/>
      <c r="E7" s="180" t="s">
        <v>611</v>
      </c>
      <c r="F7" s="183"/>
      <c r="G7" s="184" t="s">
        <v>612</v>
      </c>
      <c r="H7" s="181" t="s">
        <v>613</v>
      </c>
      <c r="I7" s="184" t="s">
        <v>614</v>
      </c>
      <c r="J7" s="181" t="s">
        <v>615</v>
      </c>
      <c r="K7" s="181" t="s">
        <v>616</v>
      </c>
      <c r="L7" s="184" t="s">
        <v>617</v>
      </c>
      <c r="M7" s="184" t="s">
        <v>618</v>
      </c>
      <c r="N7" s="181" t="s">
        <v>619</v>
      </c>
      <c r="O7" s="181" t="s">
        <v>620</v>
      </c>
      <c r="P7" s="181" t="s">
        <v>621</v>
      </c>
      <c r="Q7" s="181" t="s">
        <v>621</v>
      </c>
      <c r="R7" s="181" t="s">
        <v>622</v>
      </c>
      <c r="S7" s="181" t="s">
        <v>623</v>
      </c>
      <c r="T7" s="181" t="s">
        <v>624</v>
      </c>
      <c r="U7" s="181" t="s">
        <v>625</v>
      </c>
      <c r="V7" s="181" t="s">
        <v>626</v>
      </c>
      <c r="W7" s="181" t="s">
        <v>627</v>
      </c>
      <c r="X7" s="181" t="s">
        <v>628</v>
      </c>
      <c r="Y7" s="181" t="s">
        <v>629</v>
      </c>
      <c r="Z7" s="181" t="s">
        <v>630</v>
      </c>
      <c r="AA7" s="181" t="s">
        <v>631</v>
      </c>
      <c r="AB7" s="181" t="s">
        <v>632</v>
      </c>
    </row>
    <row r="8" spans="1:28" ht="15.75">
      <c r="A8" s="34"/>
      <c r="B8" s="176"/>
      <c r="C8" s="176"/>
      <c r="D8" s="176"/>
      <c r="E8" s="180" t="s">
        <v>633</v>
      </c>
      <c r="F8" s="183"/>
      <c r="G8" s="181" t="s">
        <v>47</v>
      </c>
      <c r="H8" s="181" t="s">
        <v>632</v>
      </c>
      <c r="I8" s="181" t="s">
        <v>634</v>
      </c>
      <c r="J8" s="181" t="s">
        <v>635</v>
      </c>
      <c r="K8" s="181" t="s">
        <v>52</v>
      </c>
      <c r="L8" s="181" t="s">
        <v>636</v>
      </c>
      <c r="M8" s="181" t="s">
        <v>636</v>
      </c>
      <c r="N8" s="181" t="s">
        <v>637</v>
      </c>
      <c r="O8" s="181" t="s">
        <v>638</v>
      </c>
      <c r="P8" s="181" t="s">
        <v>639</v>
      </c>
      <c r="Q8" s="181" t="s">
        <v>640</v>
      </c>
      <c r="R8" s="181" t="s">
        <v>47</v>
      </c>
      <c r="S8" s="181" t="s">
        <v>636</v>
      </c>
      <c r="T8" s="181" t="s">
        <v>641</v>
      </c>
      <c r="U8" s="181" t="s">
        <v>642</v>
      </c>
      <c r="V8" s="181" t="s">
        <v>625</v>
      </c>
      <c r="W8" s="181" t="s">
        <v>643</v>
      </c>
      <c r="X8" s="181" t="s">
        <v>644</v>
      </c>
      <c r="Y8" s="181" t="s">
        <v>645</v>
      </c>
      <c r="Z8" s="181" t="s">
        <v>636</v>
      </c>
      <c r="AA8" s="181" t="s">
        <v>636</v>
      </c>
      <c r="AB8" s="181" t="s">
        <v>646</v>
      </c>
    </row>
    <row r="9" spans="1:28" ht="15.75">
      <c r="A9" s="176"/>
      <c r="B9" s="176"/>
      <c r="C9" s="185"/>
      <c r="D9" s="186" t="s">
        <v>647</v>
      </c>
      <c r="E9" s="179"/>
      <c r="F9" s="176"/>
      <c r="G9" s="181" t="s">
        <v>648</v>
      </c>
      <c r="H9" s="181" t="s">
        <v>649</v>
      </c>
      <c r="I9" s="181" t="s">
        <v>650</v>
      </c>
      <c r="J9" s="181" t="s">
        <v>651</v>
      </c>
      <c r="K9" s="181" t="s">
        <v>652</v>
      </c>
      <c r="L9" s="181" t="s">
        <v>653</v>
      </c>
      <c r="M9" s="181" t="s">
        <v>654</v>
      </c>
      <c r="N9" s="181" t="s">
        <v>655</v>
      </c>
      <c r="O9" s="181" t="s">
        <v>656</v>
      </c>
      <c r="P9" s="181" t="s">
        <v>657</v>
      </c>
      <c r="Q9" s="181" t="s">
        <v>658</v>
      </c>
      <c r="R9" s="181" t="s">
        <v>659</v>
      </c>
      <c r="S9" s="181" t="s">
        <v>660</v>
      </c>
      <c r="T9" s="181" t="s">
        <v>661</v>
      </c>
      <c r="U9" s="181" t="s">
        <v>662</v>
      </c>
      <c r="V9" s="181" t="s">
        <v>663</v>
      </c>
      <c r="W9" s="181" t="s">
        <v>664</v>
      </c>
      <c r="X9" s="181" t="s">
        <v>664</v>
      </c>
      <c r="Y9" s="181" t="s">
        <v>665</v>
      </c>
      <c r="Z9" s="181" t="s">
        <v>666</v>
      </c>
      <c r="AA9" s="181" t="s">
        <v>667</v>
      </c>
      <c r="AB9" s="187" t="s">
        <v>668</v>
      </c>
    </row>
    <row r="10" spans="1:28" ht="15.75">
      <c r="A10" s="176"/>
      <c r="B10" s="176"/>
      <c r="C10" s="185"/>
      <c r="D10" s="186" t="s">
        <v>669</v>
      </c>
      <c r="E10" s="179"/>
      <c r="F10" s="176"/>
      <c r="G10" s="181" t="s">
        <v>670</v>
      </c>
      <c r="H10" s="181" t="s">
        <v>670</v>
      </c>
      <c r="I10" s="181" t="s">
        <v>670</v>
      </c>
      <c r="J10" s="181" t="s">
        <v>670</v>
      </c>
      <c r="K10" s="181" t="s">
        <v>670</v>
      </c>
      <c r="L10" s="181" t="s">
        <v>670</v>
      </c>
      <c r="M10" s="181" t="s">
        <v>670</v>
      </c>
      <c r="N10" s="181" t="s">
        <v>670</v>
      </c>
      <c r="O10" s="181" t="s">
        <v>671</v>
      </c>
      <c r="P10" s="181" t="s">
        <v>672</v>
      </c>
      <c r="Q10" s="181" t="s">
        <v>672</v>
      </c>
      <c r="R10" s="181" t="s">
        <v>672</v>
      </c>
      <c r="S10" s="181" t="s">
        <v>672</v>
      </c>
      <c r="T10" s="181" t="s">
        <v>672</v>
      </c>
      <c r="U10" s="181" t="s">
        <v>672</v>
      </c>
      <c r="V10" s="181" t="s">
        <v>672</v>
      </c>
      <c r="W10" s="181" t="s">
        <v>672</v>
      </c>
      <c r="X10" s="181" t="s">
        <v>672</v>
      </c>
      <c r="Y10" s="181" t="s">
        <v>672</v>
      </c>
      <c r="Z10" s="181" t="s">
        <v>672</v>
      </c>
      <c r="AA10" s="181" t="s">
        <v>672</v>
      </c>
      <c r="AB10" s="181"/>
    </row>
    <row r="11" spans="1:28" ht="15.75">
      <c r="A11" s="176">
        <v>1</v>
      </c>
      <c r="B11" s="176"/>
      <c r="C11" s="188" t="s">
        <v>673</v>
      </c>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row>
    <row r="12" spans="1:28" ht="15.75">
      <c r="A12" s="176">
        <v>2</v>
      </c>
      <c r="B12" s="176"/>
      <c r="C12" s="189" t="s">
        <v>674</v>
      </c>
      <c r="D12" s="176"/>
      <c r="E12" s="176">
        <f>SUM(G12:AB12)</f>
        <v>0</v>
      </c>
      <c r="F12" s="176"/>
      <c r="G12" s="176"/>
      <c r="H12" s="176"/>
      <c r="I12" s="176"/>
      <c r="J12" s="176"/>
      <c r="K12" s="176"/>
      <c r="L12" s="176"/>
      <c r="M12" s="176"/>
      <c r="N12" s="176"/>
      <c r="O12" s="176"/>
      <c r="P12" s="176"/>
      <c r="Q12" s="176"/>
      <c r="R12" s="176"/>
      <c r="S12" s="176"/>
      <c r="T12" s="176"/>
      <c r="U12" s="176"/>
      <c r="V12" s="176"/>
      <c r="W12" s="176"/>
      <c r="X12" s="176"/>
      <c r="Y12" s="176"/>
      <c r="Z12" s="176"/>
      <c r="AA12" s="176"/>
      <c r="AB12" s="176"/>
    </row>
    <row r="13" spans="1:28" ht="15.75">
      <c r="A13" s="176">
        <v>3</v>
      </c>
      <c r="B13" s="176"/>
      <c r="C13" s="189" t="s">
        <v>675</v>
      </c>
      <c r="D13" s="176"/>
      <c r="E13" s="176">
        <f>SUM(G13:AB13)</f>
        <v>0</v>
      </c>
      <c r="F13" s="176"/>
      <c r="G13" s="176"/>
      <c r="H13" s="176"/>
      <c r="I13" s="176"/>
      <c r="J13" s="176"/>
      <c r="K13" s="176"/>
      <c r="L13" s="176"/>
      <c r="M13" s="176"/>
      <c r="N13" s="176"/>
      <c r="O13" s="176"/>
      <c r="P13" s="176"/>
      <c r="Q13" s="176"/>
      <c r="R13" s="176"/>
      <c r="S13" s="176"/>
      <c r="T13" s="176"/>
      <c r="U13" s="176"/>
      <c r="V13" s="176"/>
      <c r="W13" s="176"/>
      <c r="X13" s="176"/>
      <c r="Y13" s="176"/>
      <c r="Z13" s="176"/>
      <c r="AA13" s="176"/>
      <c r="AB13" s="176"/>
    </row>
    <row r="14" spans="1:28" ht="15.75">
      <c r="A14" s="176">
        <v>4</v>
      </c>
      <c r="B14" s="176"/>
      <c r="C14" s="190" t="s">
        <v>676</v>
      </c>
      <c r="D14" s="176"/>
      <c r="E14" s="176">
        <f>SUM(G14:AB14)</f>
        <v>0</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row>
    <row r="15" spans="1:28" ht="15.75">
      <c r="A15" s="176">
        <v>5</v>
      </c>
      <c r="B15" s="176"/>
      <c r="C15" s="191" t="s">
        <v>677</v>
      </c>
      <c r="D15" s="176"/>
      <c r="E15" s="192">
        <f>SUM(G15:AB15)</f>
        <v>0</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row>
    <row r="16" spans="1:28" ht="15.75">
      <c r="A16" s="176">
        <v>6</v>
      </c>
      <c r="B16" s="176"/>
      <c r="C16" s="191" t="s">
        <v>678</v>
      </c>
      <c r="D16" s="176"/>
      <c r="E16" s="192">
        <f>SUM(E12:E15)</f>
        <v>0</v>
      </c>
      <c r="F16" s="192"/>
      <c r="G16" s="192">
        <f aca="true" t="shared" si="0" ref="G16:M16">SUM(G12:G15)</f>
        <v>0</v>
      </c>
      <c r="H16" s="192">
        <f t="shared" si="0"/>
        <v>0</v>
      </c>
      <c r="I16" s="192">
        <f t="shared" si="0"/>
        <v>0</v>
      </c>
      <c r="J16" s="192">
        <f t="shared" si="0"/>
        <v>0</v>
      </c>
      <c r="K16" s="192">
        <f t="shared" si="0"/>
        <v>0</v>
      </c>
      <c r="L16" s="192">
        <f t="shared" si="0"/>
        <v>0</v>
      </c>
      <c r="M16" s="192">
        <f t="shared" si="0"/>
        <v>0</v>
      </c>
      <c r="N16" s="192"/>
      <c r="O16" s="192">
        <f aca="true" t="shared" si="1" ref="O16:AB16">SUM(O12:O15)</f>
        <v>0</v>
      </c>
      <c r="P16" s="192">
        <f t="shared" si="1"/>
        <v>0</v>
      </c>
      <c r="Q16" s="192">
        <f t="shared" si="1"/>
        <v>0</v>
      </c>
      <c r="R16" s="192">
        <f t="shared" si="1"/>
        <v>0</v>
      </c>
      <c r="S16" s="192">
        <f t="shared" si="1"/>
        <v>0</v>
      </c>
      <c r="T16" s="192">
        <f t="shared" si="1"/>
        <v>0</v>
      </c>
      <c r="U16" s="192">
        <f t="shared" si="1"/>
        <v>0</v>
      </c>
      <c r="V16" s="192">
        <f t="shared" si="1"/>
        <v>0</v>
      </c>
      <c r="W16" s="192">
        <f t="shared" si="1"/>
        <v>0</v>
      </c>
      <c r="X16" s="192">
        <f t="shared" si="1"/>
        <v>0</v>
      </c>
      <c r="Y16" s="192">
        <f t="shared" si="1"/>
        <v>0</v>
      </c>
      <c r="Z16" s="192">
        <f t="shared" si="1"/>
        <v>0</v>
      </c>
      <c r="AA16" s="192">
        <f t="shared" si="1"/>
        <v>0</v>
      </c>
      <c r="AB16" s="192">
        <f t="shared" si="1"/>
        <v>0</v>
      </c>
    </row>
    <row r="17" spans="1:28" ht="15.75">
      <c r="A17" s="176">
        <v>7</v>
      </c>
      <c r="B17" s="176"/>
      <c r="C17" s="193" t="s">
        <v>679</v>
      </c>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row>
    <row r="18" spans="1:28" ht="15.75">
      <c r="A18" s="176">
        <v>8</v>
      </c>
      <c r="B18" s="176"/>
      <c r="C18" s="189" t="s">
        <v>680</v>
      </c>
      <c r="D18" s="176"/>
      <c r="E18" s="176">
        <f aca="true" t="shared" si="2" ref="E18:E27">SUM(G18:AB18)</f>
        <v>-30472577</v>
      </c>
      <c r="F18" s="176"/>
      <c r="G18" s="176"/>
      <c r="H18" s="176"/>
      <c r="I18" s="176"/>
      <c r="J18" s="176"/>
      <c r="K18" s="176"/>
      <c r="L18" s="176">
        <f>-5234675</f>
        <v>-5234675</v>
      </c>
      <c r="M18" s="176"/>
      <c r="N18" s="176">
        <v>-214533</v>
      </c>
      <c r="O18" s="176">
        <v>-25023369</v>
      </c>
      <c r="P18" s="176"/>
      <c r="Q18" s="176"/>
      <c r="R18" s="176"/>
      <c r="S18" s="176"/>
      <c r="T18" s="176"/>
      <c r="U18" s="176"/>
      <c r="V18" s="176"/>
      <c r="W18" s="176"/>
      <c r="X18" s="176"/>
      <c r="Y18" s="176"/>
      <c r="Z18" s="176"/>
      <c r="AA18" s="176"/>
      <c r="AB18" s="176"/>
    </row>
    <row r="19" spans="1:28" ht="15.75">
      <c r="A19" s="176">
        <v>9</v>
      </c>
      <c r="B19" s="176"/>
      <c r="C19" s="189" t="s">
        <v>681</v>
      </c>
      <c r="D19" s="176"/>
      <c r="E19" s="176">
        <f t="shared" si="2"/>
        <v>0</v>
      </c>
      <c r="F19" s="176"/>
      <c r="G19" s="176"/>
      <c r="H19" s="176"/>
      <c r="I19" s="176"/>
      <c r="J19" s="176"/>
      <c r="K19" s="176"/>
      <c r="L19" s="176"/>
      <c r="M19" s="176"/>
      <c r="N19" s="176"/>
      <c r="O19" s="176"/>
      <c r="P19" s="176"/>
      <c r="Q19" s="176"/>
      <c r="R19" s="176"/>
      <c r="S19" s="176"/>
      <c r="T19" s="176"/>
      <c r="U19" s="176"/>
      <c r="V19" s="176"/>
      <c r="W19" s="176"/>
      <c r="X19" s="176"/>
      <c r="Y19" s="176"/>
      <c r="Z19" s="176"/>
      <c r="AA19" s="176"/>
      <c r="AB19" s="176"/>
    </row>
    <row r="20" spans="1:28" ht="15.75">
      <c r="A20" s="176">
        <v>10</v>
      </c>
      <c r="B20" s="176"/>
      <c r="C20" s="189" t="s">
        <v>682</v>
      </c>
      <c r="D20" s="176"/>
      <c r="E20" s="176">
        <f t="shared" si="2"/>
        <v>0</v>
      </c>
      <c r="F20" s="176"/>
      <c r="G20" s="176"/>
      <c r="H20" s="176"/>
      <c r="I20" s="176"/>
      <c r="J20" s="176"/>
      <c r="K20" s="176"/>
      <c r="L20" s="176"/>
      <c r="M20" s="176"/>
      <c r="N20" s="176"/>
      <c r="O20" s="176"/>
      <c r="P20" s="176"/>
      <c r="Q20" s="176"/>
      <c r="R20" s="176"/>
      <c r="S20" s="176"/>
      <c r="T20" s="176"/>
      <c r="U20" s="176"/>
      <c r="V20" s="176"/>
      <c r="W20" s="176"/>
      <c r="X20" s="176"/>
      <c r="Y20" s="176"/>
      <c r="Z20" s="176"/>
      <c r="AA20" s="176"/>
      <c r="AB20" s="176"/>
    </row>
    <row r="21" spans="1:28" ht="15.75">
      <c r="A21" s="176">
        <v>11</v>
      </c>
      <c r="B21" s="176"/>
      <c r="C21" s="189" t="s">
        <v>683</v>
      </c>
      <c r="D21" s="176"/>
      <c r="E21" s="176">
        <f t="shared" si="2"/>
        <v>-629618</v>
      </c>
      <c r="F21" s="176"/>
      <c r="G21" s="176"/>
      <c r="H21" s="176"/>
      <c r="I21" s="176"/>
      <c r="J21" s="176">
        <v>-629618</v>
      </c>
      <c r="K21" s="176"/>
      <c r="L21" s="176"/>
      <c r="M21" s="176"/>
      <c r="N21" s="176"/>
      <c r="O21" s="176"/>
      <c r="P21" s="176"/>
      <c r="Q21" s="176"/>
      <c r="R21" s="176"/>
      <c r="S21" s="176"/>
      <c r="T21" s="176"/>
      <c r="U21" s="176"/>
      <c r="V21" s="176"/>
      <c r="W21" s="176"/>
      <c r="X21" s="176"/>
      <c r="Y21" s="176"/>
      <c r="Z21" s="176"/>
      <c r="AA21" s="176"/>
      <c r="AB21" s="176"/>
    </row>
    <row r="22" spans="1:28" ht="15.75">
      <c r="A22" s="176">
        <v>12</v>
      </c>
      <c r="B22" s="176"/>
      <c r="C22" s="189" t="s">
        <v>684</v>
      </c>
      <c r="D22" s="176"/>
      <c r="E22" s="176">
        <f t="shared" si="2"/>
        <v>0</v>
      </c>
      <c r="F22" s="176"/>
      <c r="G22" s="176"/>
      <c r="H22" s="176"/>
      <c r="I22" s="176"/>
      <c r="J22" s="176"/>
      <c r="K22" s="176"/>
      <c r="L22" s="176"/>
      <c r="M22" s="176"/>
      <c r="N22" s="176"/>
      <c r="O22" s="176"/>
      <c r="P22" s="176"/>
      <c r="Q22" s="176"/>
      <c r="R22" s="176"/>
      <c r="S22" s="176"/>
      <c r="T22" s="176"/>
      <c r="U22" s="176"/>
      <c r="V22" s="176"/>
      <c r="W22" s="176"/>
      <c r="X22" s="176"/>
      <c r="Y22" s="176"/>
      <c r="Z22" s="176"/>
      <c r="AA22" s="176"/>
      <c r="AB22" s="176"/>
    </row>
    <row r="23" spans="1:28" ht="15.75">
      <c r="A23" s="176">
        <v>13</v>
      </c>
      <c r="B23" s="176"/>
      <c r="C23" s="189" t="s">
        <v>685</v>
      </c>
      <c r="D23" s="176"/>
      <c r="E23" s="176">
        <f t="shared" si="2"/>
        <v>0</v>
      </c>
      <c r="F23" s="176"/>
      <c r="G23" s="176"/>
      <c r="H23" s="176"/>
      <c r="I23" s="176"/>
      <c r="J23" s="176"/>
      <c r="K23" s="176"/>
      <c r="L23" s="176"/>
      <c r="M23" s="176"/>
      <c r="N23" s="176"/>
      <c r="O23" s="176"/>
      <c r="P23" s="176"/>
      <c r="Q23" s="176"/>
      <c r="R23" s="176"/>
      <c r="S23" s="176"/>
      <c r="T23" s="176"/>
      <c r="U23" s="176"/>
      <c r="V23" s="176"/>
      <c r="W23" s="176"/>
      <c r="X23" s="176"/>
      <c r="Y23" s="176"/>
      <c r="Z23" s="176"/>
      <c r="AA23" s="176"/>
      <c r="AB23" s="176"/>
    </row>
    <row r="24" spans="1:28" ht="15.75">
      <c r="A24" s="176">
        <v>14</v>
      </c>
      <c r="B24" s="176"/>
      <c r="C24" s="189" t="s">
        <v>686</v>
      </c>
      <c r="D24" s="176"/>
      <c r="E24" s="176">
        <f t="shared" si="2"/>
        <v>0</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row>
    <row r="25" spans="1:28" ht="15.75">
      <c r="A25" s="176">
        <v>15</v>
      </c>
      <c r="B25" s="176"/>
      <c r="C25" s="189" t="s">
        <v>687</v>
      </c>
      <c r="D25" s="176"/>
      <c r="E25" s="176">
        <f t="shared" si="2"/>
        <v>0</v>
      </c>
      <c r="F25" s="176"/>
      <c r="G25" s="176"/>
      <c r="H25" s="176"/>
      <c r="I25" s="176"/>
      <c r="J25" s="176"/>
      <c r="K25" s="176"/>
      <c r="L25" s="176"/>
      <c r="M25" s="176"/>
      <c r="N25" s="176"/>
      <c r="O25" s="176"/>
      <c r="P25" s="176"/>
      <c r="Q25" s="176"/>
      <c r="R25" s="176"/>
      <c r="S25" s="176"/>
      <c r="T25" s="176"/>
      <c r="U25" s="176"/>
      <c r="V25" s="176"/>
      <c r="W25" s="176"/>
      <c r="X25" s="176"/>
      <c r="Y25" s="176"/>
      <c r="Z25" s="176"/>
      <c r="AA25" s="176"/>
      <c r="AB25" s="176"/>
    </row>
    <row r="26" spans="1:28" ht="15.75">
      <c r="A26" s="176">
        <v>16</v>
      </c>
      <c r="B26" s="176"/>
      <c r="C26" s="190" t="s">
        <v>688</v>
      </c>
      <c r="D26" s="176"/>
      <c r="E26" s="176">
        <f t="shared" si="2"/>
        <v>0</v>
      </c>
      <c r="F26" s="176"/>
      <c r="G26" s="176"/>
      <c r="H26" s="176"/>
      <c r="I26" s="176"/>
      <c r="J26" s="176"/>
      <c r="K26" s="176"/>
      <c r="L26" s="176"/>
      <c r="M26" s="176"/>
      <c r="N26" s="176"/>
      <c r="O26" s="176"/>
      <c r="P26" s="176"/>
      <c r="Q26" s="176"/>
      <c r="R26" s="176"/>
      <c r="S26" s="176"/>
      <c r="T26" s="176"/>
      <c r="U26" s="176"/>
      <c r="V26" s="176"/>
      <c r="W26" s="176"/>
      <c r="X26" s="176"/>
      <c r="Y26" s="176"/>
      <c r="Z26" s="176"/>
      <c r="AA26" s="176"/>
      <c r="AB26" s="176"/>
    </row>
    <row r="27" spans="1:28" ht="15.75">
      <c r="A27" s="176">
        <v>17</v>
      </c>
      <c r="B27" s="176"/>
      <c r="C27" s="191" t="s">
        <v>689</v>
      </c>
      <c r="D27" s="176"/>
      <c r="E27" s="192">
        <f t="shared" si="2"/>
        <v>-19708421</v>
      </c>
      <c r="F27" s="192"/>
      <c r="G27" s="192"/>
      <c r="H27" s="192"/>
      <c r="I27" s="192">
        <v>-1505770</v>
      </c>
      <c r="J27" s="192"/>
      <c r="K27" s="192">
        <v>-5856025</v>
      </c>
      <c r="L27" s="192"/>
      <c r="M27" s="192"/>
      <c r="N27" s="192"/>
      <c r="O27" s="192"/>
      <c r="P27" s="192">
        <v>-1484759</v>
      </c>
      <c r="Q27" s="192">
        <v>-281711</v>
      </c>
      <c r="R27" s="192">
        <v>-514061</v>
      </c>
      <c r="S27" s="192">
        <v>-1939292</v>
      </c>
      <c r="T27" s="192">
        <v>-3366123</v>
      </c>
      <c r="U27" s="192">
        <v>-246374</v>
      </c>
      <c r="V27" s="192">
        <v>-2403260</v>
      </c>
      <c r="W27" s="192">
        <v>-127910</v>
      </c>
      <c r="X27" s="192">
        <v>-152719</v>
      </c>
      <c r="Y27" s="192"/>
      <c r="Z27" s="192">
        <v>-218519</v>
      </c>
      <c r="AA27" s="192">
        <v>-1611898</v>
      </c>
      <c r="AB27" s="192"/>
    </row>
    <row r="28" spans="1:28" ht="15.75">
      <c r="A28" s="176">
        <v>18</v>
      </c>
      <c r="B28" s="176"/>
      <c r="C28" s="194" t="s">
        <v>690</v>
      </c>
      <c r="D28" s="176"/>
      <c r="E28" s="176">
        <f>SUM(E18:E27)</f>
        <v>-50810616</v>
      </c>
      <c r="F28" s="176"/>
      <c r="G28" s="176">
        <f aca="true" t="shared" si="3" ref="G28:AB28">SUM(G18:G27)</f>
        <v>0</v>
      </c>
      <c r="H28" s="176">
        <f t="shared" si="3"/>
        <v>0</v>
      </c>
      <c r="I28" s="176">
        <f t="shared" si="3"/>
        <v>-1505770</v>
      </c>
      <c r="J28" s="176">
        <f t="shared" si="3"/>
        <v>-629618</v>
      </c>
      <c r="K28" s="176">
        <f t="shared" si="3"/>
        <v>-5856025</v>
      </c>
      <c r="L28" s="176">
        <f t="shared" si="3"/>
        <v>-5234675</v>
      </c>
      <c r="M28" s="176">
        <f t="shared" si="3"/>
        <v>0</v>
      </c>
      <c r="N28" s="176">
        <f t="shared" si="3"/>
        <v>-214533</v>
      </c>
      <c r="O28" s="176">
        <f t="shared" si="3"/>
        <v>-25023369</v>
      </c>
      <c r="P28" s="176">
        <f t="shared" si="3"/>
        <v>-1484759</v>
      </c>
      <c r="Q28" s="176">
        <f t="shared" si="3"/>
        <v>-281711</v>
      </c>
      <c r="R28" s="176">
        <f t="shared" si="3"/>
        <v>-514061</v>
      </c>
      <c r="S28" s="176">
        <f t="shared" si="3"/>
        <v>-1939292</v>
      </c>
      <c r="T28" s="176">
        <f t="shared" si="3"/>
        <v>-3366123</v>
      </c>
      <c r="U28" s="176">
        <f t="shared" si="3"/>
        <v>-246374</v>
      </c>
      <c r="V28" s="176">
        <f t="shared" si="3"/>
        <v>-2403260</v>
      </c>
      <c r="W28" s="176">
        <f t="shared" si="3"/>
        <v>-127910</v>
      </c>
      <c r="X28" s="176">
        <f t="shared" si="3"/>
        <v>-152719</v>
      </c>
      <c r="Y28" s="176">
        <f t="shared" si="3"/>
        <v>0</v>
      </c>
      <c r="Z28" s="176">
        <f t="shared" si="3"/>
        <v>-218519</v>
      </c>
      <c r="AA28" s="176">
        <f t="shared" si="3"/>
        <v>-1611898</v>
      </c>
      <c r="AB28" s="176">
        <f t="shared" si="3"/>
        <v>0</v>
      </c>
    </row>
    <row r="29" spans="1:28" ht="15.75">
      <c r="A29" s="176">
        <v>19</v>
      </c>
      <c r="B29" s="176"/>
      <c r="C29" s="189" t="s">
        <v>691</v>
      </c>
      <c r="D29" s="176"/>
      <c r="E29" s="176">
        <f aca="true" t="shared" si="4" ref="E29:E36">SUM(G29:AB29)</f>
        <v>0</v>
      </c>
      <c r="F29" s="176"/>
      <c r="G29" s="176"/>
      <c r="H29" s="176"/>
      <c r="I29" s="176"/>
      <c r="J29" s="176"/>
      <c r="K29" s="176"/>
      <c r="L29" s="176"/>
      <c r="M29" s="176"/>
      <c r="N29" s="176"/>
      <c r="O29" s="176"/>
      <c r="P29" s="176"/>
      <c r="Q29" s="176"/>
      <c r="R29" s="176"/>
      <c r="S29" s="176"/>
      <c r="T29" s="176"/>
      <c r="U29" s="176"/>
      <c r="V29" s="176"/>
      <c r="W29" s="176"/>
      <c r="X29" s="176"/>
      <c r="Y29" s="176"/>
      <c r="Z29" s="176"/>
      <c r="AA29" s="176"/>
      <c r="AB29" s="176"/>
    </row>
    <row r="30" spans="1:28" ht="15.75">
      <c r="A30" s="176">
        <v>20</v>
      </c>
      <c r="B30" s="176"/>
      <c r="C30" s="189" t="s">
        <v>692</v>
      </c>
      <c r="D30" s="176"/>
      <c r="E30" s="176">
        <f t="shared" si="4"/>
        <v>-513517</v>
      </c>
      <c r="F30" s="176"/>
      <c r="G30" s="176">
        <v>-513517</v>
      </c>
      <c r="H30" s="176"/>
      <c r="I30" s="176"/>
      <c r="J30" s="176"/>
      <c r="K30" s="176"/>
      <c r="L30" s="176"/>
      <c r="M30" s="176"/>
      <c r="N30" s="176"/>
      <c r="O30" s="176"/>
      <c r="P30" s="176"/>
      <c r="Q30" s="176"/>
      <c r="R30" s="176"/>
      <c r="S30" s="176"/>
      <c r="T30" s="176"/>
      <c r="U30" s="176"/>
      <c r="V30" s="176"/>
      <c r="W30" s="176"/>
      <c r="X30" s="176"/>
      <c r="Y30" s="176"/>
      <c r="Z30" s="176"/>
      <c r="AA30" s="176"/>
      <c r="AB30" s="176"/>
    </row>
    <row r="31" spans="1:28" ht="15.75">
      <c r="A31" s="176">
        <v>21</v>
      </c>
      <c r="B31" s="176"/>
      <c r="C31" s="189" t="s">
        <v>693</v>
      </c>
      <c r="D31" s="176"/>
      <c r="E31" s="176">
        <f t="shared" si="4"/>
        <v>-5363298</v>
      </c>
      <c r="F31" s="176"/>
      <c r="G31" s="176"/>
      <c r="H31" s="176"/>
      <c r="I31" s="176"/>
      <c r="J31" s="176"/>
      <c r="K31" s="176"/>
      <c r="L31" s="176"/>
      <c r="M31" s="176">
        <v>-4922947</v>
      </c>
      <c r="N31" s="176"/>
      <c r="O31" s="176"/>
      <c r="P31" s="176"/>
      <c r="Q31" s="176"/>
      <c r="R31" s="176"/>
      <c r="S31" s="176"/>
      <c r="T31" s="176"/>
      <c r="U31" s="176"/>
      <c r="V31" s="176"/>
      <c r="W31" s="176"/>
      <c r="X31" s="176"/>
      <c r="Y31" s="176">
        <v>-440351</v>
      </c>
      <c r="Z31" s="176"/>
      <c r="AA31" s="176"/>
      <c r="AB31" s="176"/>
    </row>
    <row r="32" spans="1:28" ht="15.75">
      <c r="A32" s="176">
        <v>22</v>
      </c>
      <c r="B32" s="176"/>
      <c r="C32" s="189" t="s">
        <v>694</v>
      </c>
      <c r="D32" s="176"/>
      <c r="E32" s="176">
        <f t="shared" si="4"/>
        <v>19386747.57141</v>
      </c>
      <c r="F32" s="176"/>
      <c r="G32" s="176">
        <f aca="true" t="shared" si="5" ref="G32:AA32">(G16-G28-G36-G33-SUM(G29:G31))*$G$3</f>
        <v>171571.16486999998</v>
      </c>
      <c r="H32" s="176">
        <f t="shared" si="5"/>
        <v>0</v>
      </c>
      <c r="I32" s="176">
        <f t="shared" si="5"/>
        <v>503092.81469999993</v>
      </c>
      <c r="J32" s="176">
        <f t="shared" si="5"/>
        <v>210361.66997999998</v>
      </c>
      <c r="K32" s="176">
        <f t="shared" si="5"/>
        <v>1956556.5127499998</v>
      </c>
      <c r="L32" s="176">
        <f t="shared" si="5"/>
        <v>1748957.2642499998</v>
      </c>
      <c r="M32" s="176">
        <f t="shared" si="5"/>
        <v>1644805.8221699998</v>
      </c>
      <c r="N32" s="176">
        <f t="shared" si="5"/>
        <v>71677.62063</v>
      </c>
      <c r="O32" s="176">
        <f t="shared" si="5"/>
        <v>8360557.81659</v>
      </c>
      <c r="P32" s="176">
        <f t="shared" si="5"/>
        <v>496072.8294899999</v>
      </c>
      <c r="Q32" s="176">
        <f t="shared" si="5"/>
        <v>94122.46220999998</v>
      </c>
      <c r="R32" s="176">
        <f t="shared" si="5"/>
        <v>171752.92070999998</v>
      </c>
      <c r="S32" s="176">
        <f t="shared" si="5"/>
        <v>647936.85012</v>
      </c>
      <c r="T32" s="176">
        <f t="shared" si="5"/>
        <v>1124655.35553</v>
      </c>
      <c r="U32" s="176">
        <f t="shared" si="5"/>
        <v>82316.01714</v>
      </c>
      <c r="V32" s="176">
        <f t="shared" si="5"/>
        <v>802953.1985999999</v>
      </c>
      <c r="W32" s="176">
        <f t="shared" si="5"/>
        <v>42736.0101</v>
      </c>
      <c r="X32" s="176">
        <f t="shared" si="5"/>
        <v>51024.945089999994</v>
      </c>
      <c r="Y32" s="176">
        <f t="shared" si="5"/>
        <v>147125.67260999998</v>
      </c>
      <c r="Z32" s="176">
        <f t="shared" si="5"/>
        <v>73009.38309</v>
      </c>
      <c r="AA32" s="176">
        <f t="shared" si="5"/>
        <v>538551.24078</v>
      </c>
      <c r="AB32" s="176">
        <v>446910</v>
      </c>
    </row>
    <row r="33" spans="1:28" ht="15.75">
      <c r="A33" s="176">
        <v>23</v>
      </c>
      <c r="B33" s="176"/>
      <c r="C33" s="189" t="s">
        <v>695</v>
      </c>
      <c r="D33" s="176"/>
      <c r="E33" s="176">
        <f t="shared" si="4"/>
        <v>2629062.3674000003</v>
      </c>
      <c r="F33" s="176"/>
      <c r="G33" s="176">
        <f aca="true" t="shared" si="6" ref="G33:AA33">(G16-G28-SUM(G29:G31)-G36)*$G$2</f>
        <v>23313.6718</v>
      </c>
      <c r="H33" s="176">
        <f t="shared" si="6"/>
        <v>0</v>
      </c>
      <c r="I33" s="176">
        <f t="shared" si="6"/>
        <v>68361.958</v>
      </c>
      <c r="J33" s="176">
        <f t="shared" si="6"/>
        <v>28584.6572</v>
      </c>
      <c r="K33" s="176">
        <f t="shared" si="6"/>
        <v>265863.53500000003</v>
      </c>
      <c r="L33" s="176">
        <f t="shared" si="6"/>
        <v>237654.24500000002</v>
      </c>
      <c r="M33" s="176">
        <f t="shared" si="6"/>
        <v>223501.7938</v>
      </c>
      <c r="N33" s="176">
        <f t="shared" si="6"/>
        <v>9739.798200000001</v>
      </c>
      <c r="O33" s="176">
        <f t="shared" si="6"/>
        <v>1136060.9526</v>
      </c>
      <c r="P33" s="176">
        <f t="shared" si="6"/>
        <v>67408.0586</v>
      </c>
      <c r="Q33" s="176">
        <f t="shared" si="6"/>
        <v>12789.6794</v>
      </c>
      <c r="R33" s="176">
        <f t="shared" si="6"/>
        <v>23338.369400000003</v>
      </c>
      <c r="S33" s="176">
        <f t="shared" si="6"/>
        <v>88043.85680000001</v>
      </c>
      <c r="T33" s="176">
        <f t="shared" si="6"/>
        <v>152821.9842</v>
      </c>
      <c r="U33" s="176">
        <f t="shared" si="6"/>
        <v>11185.3796</v>
      </c>
      <c r="V33" s="176">
        <f t="shared" si="6"/>
        <v>109108.004</v>
      </c>
      <c r="W33" s="176">
        <f t="shared" si="6"/>
        <v>5807.1140000000005</v>
      </c>
      <c r="X33" s="176">
        <f t="shared" si="6"/>
        <v>6933.4426</v>
      </c>
      <c r="Y33" s="176">
        <f t="shared" si="6"/>
        <v>19991.935400000002</v>
      </c>
      <c r="Z33" s="176">
        <f t="shared" si="6"/>
        <v>9920.7626</v>
      </c>
      <c r="AA33" s="176">
        <f t="shared" si="6"/>
        <v>73180.1692</v>
      </c>
      <c r="AB33" s="176">
        <v>55453</v>
      </c>
    </row>
    <row r="34" spans="1:28" ht="15.75">
      <c r="A34" s="176">
        <v>24</v>
      </c>
      <c r="B34" s="176"/>
      <c r="C34" s="190" t="s">
        <v>696</v>
      </c>
      <c r="D34" s="176"/>
      <c r="E34" s="176">
        <f t="shared" si="4"/>
        <v>0</v>
      </c>
      <c r="F34" s="176"/>
      <c r="G34" s="176"/>
      <c r="H34" s="176"/>
      <c r="I34" s="176"/>
      <c r="J34" s="176"/>
      <c r="K34" s="176"/>
      <c r="L34" s="176"/>
      <c r="M34" s="176"/>
      <c r="N34" s="176"/>
      <c r="O34" s="176"/>
      <c r="P34" s="176"/>
      <c r="Q34" s="176"/>
      <c r="R34" s="176"/>
      <c r="S34" s="176"/>
      <c r="T34" s="176"/>
      <c r="U34" s="176"/>
      <c r="V34" s="176"/>
      <c r="W34" s="176"/>
      <c r="X34" s="176"/>
      <c r="Y34" s="176"/>
      <c r="Z34" s="176"/>
      <c r="AA34" s="176"/>
      <c r="AB34" s="176"/>
    </row>
    <row r="35" spans="1:28" ht="15.75">
      <c r="A35" s="176">
        <v>25</v>
      </c>
      <c r="B35" s="176"/>
      <c r="C35" s="191" t="s">
        <v>697</v>
      </c>
      <c r="D35" s="176"/>
      <c r="E35" s="176">
        <f t="shared" si="4"/>
        <v>0</v>
      </c>
      <c r="F35" s="176"/>
      <c r="G35" s="176"/>
      <c r="H35" s="176"/>
      <c r="I35" s="176"/>
      <c r="J35" s="176"/>
      <c r="K35" s="176"/>
      <c r="L35" s="176"/>
      <c r="M35" s="176"/>
      <c r="N35" s="176"/>
      <c r="O35" s="176"/>
      <c r="P35" s="176"/>
      <c r="Q35" s="176"/>
      <c r="R35" s="176"/>
      <c r="S35" s="176"/>
      <c r="T35" s="176"/>
      <c r="U35" s="176"/>
      <c r="V35" s="176"/>
      <c r="W35" s="176"/>
      <c r="X35" s="176"/>
      <c r="Y35" s="176"/>
      <c r="Z35" s="176"/>
      <c r="AA35" s="176"/>
      <c r="AB35" s="176"/>
    </row>
    <row r="36" spans="1:28" ht="15.75">
      <c r="A36" s="176">
        <v>26</v>
      </c>
      <c r="B36" s="176"/>
      <c r="C36" s="191" t="s">
        <v>698</v>
      </c>
      <c r="D36" s="176"/>
      <c r="E36" s="192">
        <f t="shared" si="4"/>
        <v>0</v>
      </c>
      <c r="F36" s="192"/>
      <c r="G36" s="192"/>
      <c r="H36" s="192"/>
      <c r="I36" s="192"/>
      <c r="J36" s="192"/>
      <c r="K36" s="192"/>
      <c r="L36" s="192"/>
      <c r="M36" s="192"/>
      <c r="N36" s="192"/>
      <c r="O36" s="192"/>
      <c r="P36" s="192"/>
      <c r="Q36" s="192"/>
      <c r="R36" s="192"/>
      <c r="S36" s="192"/>
      <c r="T36" s="192"/>
      <c r="U36" s="192"/>
      <c r="V36" s="192"/>
      <c r="W36" s="192"/>
      <c r="X36" s="192"/>
      <c r="Y36" s="192"/>
      <c r="Z36" s="192"/>
      <c r="AA36" s="192"/>
      <c r="AB36" s="192"/>
    </row>
    <row r="37" spans="1:28" ht="15.75">
      <c r="A37" s="176">
        <v>27</v>
      </c>
      <c r="B37" s="176"/>
      <c r="C37" s="191" t="s">
        <v>699</v>
      </c>
      <c r="D37" s="176"/>
      <c r="E37" s="192">
        <f>SUM(E28:E36)</f>
        <v>-34671621.06119</v>
      </c>
      <c r="F37" s="192"/>
      <c r="G37" s="192">
        <f aca="true" t="shared" si="7" ref="G37:AB37">SUM(G28:G36)</f>
        <v>-318632.16333</v>
      </c>
      <c r="H37" s="192">
        <f t="shared" si="7"/>
        <v>0</v>
      </c>
      <c r="I37" s="192">
        <f t="shared" si="7"/>
        <v>-934315.2273</v>
      </c>
      <c r="J37" s="192">
        <f t="shared" si="7"/>
        <v>-390671.67282</v>
      </c>
      <c r="K37" s="192">
        <f t="shared" si="7"/>
        <v>-3633604.95225</v>
      </c>
      <c r="L37" s="192">
        <f t="shared" si="7"/>
        <v>-3248063.49075</v>
      </c>
      <c r="M37" s="192">
        <f t="shared" si="7"/>
        <v>-3054639.3840300003</v>
      </c>
      <c r="N37" s="192">
        <f t="shared" si="7"/>
        <v>-133115.58117</v>
      </c>
      <c r="O37" s="192">
        <f t="shared" si="7"/>
        <v>-15526750.23081</v>
      </c>
      <c r="P37" s="192">
        <f t="shared" si="7"/>
        <v>-921278.1119100001</v>
      </c>
      <c r="Q37" s="192">
        <f t="shared" si="7"/>
        <v>-174798.85839000004</v>
      </c>
      <c r="R37" s="192">
        <f t="shared" si="7"/>
        <v>-318969.70989</v>
      </c>
      <c r="S37" s="192">
        <f t="shared" si="7"/>
        <v>-1203311.29308</v>
      </c>
      <c r="T37" s="192">
        <f t="shared" si="7"/>
        <v>-2088645.6602699996</v>
      </c>
      <c r="U37" s="192">
        <f t="shared" si="7"/>
        <v>-152872.60326</v>
      </c>
      <c r="V37" s="192">
        <f t="shared" si="7"/>
        <v>-1491198.7974000003</v>
      </c>
      <c r="W37" s="192">
        <f t="shared" si="7"/>
        <v>-79366.8759</v>
      </c>
      <c r="X37" s="192">
        <f t="shared" si="7"/>
        <v>-94760.61231000001</v>
      </c>
      <c r="Y37" s="192">
        <f t="shared" si="7"/>
        <v>-273233.39199</v>
      </c>
      <c r="Z37" s="192">
        <f t="shared" si="7"/>
        <v>-135588.85431</v>
      </c>
      <c r="AA37" s="192">
        <f t="shared" si="7"/>
        <v>-1000166.5900199999</v>
      </c>
      <c r="AB37" s="192">
        <f t="shared" si="7"/>
        <v>502363</v>
      </c>
    </row>
    <row r="38" spans="1:28" ht="16.5" thickBot="1">
      <c r="A38" s="176">
        <v>28</v>
      </c>
      <c r="B38" s="176"/>
      <c r="C38" s="195" t="s">
        <v>700</v>
      </c>
      <c r="D38" s="176"/>
      <c r="E38" s="196">
        <f>E16-E37</f>
        <v>34671621.06119</v>
      </c>
      <c r="F38" s="196"/>
      <c r="G38" s="196">
        <f aca="true" t="shared" si="8" ref="G38:AB38">G16-G37</f>
        <v>318632.16333</v>
      </c>
      <c r="H38" s="196">
        <f t="shared" si="8"/>
        <v>0</v>
      </c>
      <c r="I38" s="196">
        <f t="shared" si="8"/>
        <v>934315.2273</v>
      </c>
      <c r="J38" s="196">
        <f t="shared" si="8"/>
        <v>390671.67282</v>
      </c>
      <c r="K38" s="196">
        <f t="shared" si="8"/>
        <v>3633604.95225</v>
      </c>
      <c r="L38" s="196">
        <f t="shared" si="8"/>
        <v>3248063.49075</v>
      </c>
      <c r="M38" s="196">
        <f t="shared" si="8"/>
        <v>3054639.3840300003</v>
      </c>
      <c r="N38" s="196">
        <f t="shared" si="8"/>
        <v>133115.58117</v>
      </c>
      <c r="O38" s="196">
        <f t="shared" si="8"/>
        <v>15526750.23081</v>
      </c>
      <c r="P38" s="196">
        <f t="shared" si="8"/>
        <v>921278.1119100001</v>
      </c>
      <c r="Q38" s="196">
        <f t="shared" si="8"/>
        <v>174798.85839000004</v>
      </c>
      <c r="R38" s="196">
        <f t="shared" si="8"/>
        <v>318969.70989</v>
      </c>
      <c r="S38" s="196">
        <f t="shared" si="8"/>
        <v>1203311.29308</v>
      </c>
      <c r="T38" s="196">
        <f t="shared" si="8"/>
        <v>2088645.6602699996</v>
      </c>
      <c r="U38" s="196">
        <f t="shared" si="8"/>
        <v>152872.60326</v>
      </c>
      <c r="V38" s="196">
        <f t="shared" si="8"/>
        <v>1491198.7974000003</v>
      </c>
      <c r="W38" s="196">
        <f t="shared" si="8"/>
        <v>79366.8759</v>
      </c>
      <c r="X38" s="196">
        <f t="shared" si="8"/>
        <v>94760.61231000001</v>
      </c>
      <c r="Y38" s="196">
        <f t="shared" si="8"/>
        <v>273233.39199</v>
      </c>
      <c r="Z38" s="196">
        <f t="shared" si="8"/>
        <v>135588.85431</v>
      </c>
      <c r="AA38" s="196">
        <f t="shared" si="8"/>
        <v>1000166.5900199999</v>
      </c>
      <c r="AB38" s="196">
        <f t="shared" si="8"/>
        <v>-502363</v>
      </c>
    </row>
    <row r="39" spans="1:28" ht="16.5" thickTop="1">
      <c r="A39" s="176">
        <v>29</v>
      </c>
      <c r="B39" s="176"/>
      <c r="C39" s="193" t="s">
        <v>701</v>
      </c>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row>
    <row r="40" spans="1:28" ht="15.75">
      <c r="A40" s="176">
        <v>30</v>
      </c>
      <c r="B40" s="176"/>
      <c r="C40" s="189" t="s">
        <v>702</v>
      </c>
      <c r="D40" s="176"/>
      <c r="E40" s="176">
        <f aca="true" t="shared" si="9" ref="E40:E50">SUM(G40:AB40)</f>
        <v>0</v>
      </c>
      <c r="F40" s="176"/>
      <c r="G40" s="176"/>
      <c r="H40" s="176"/>
      <c r="I40" s="176"/>
      <c r="J40" s="176"/>
      <c r="K40" s="176"/>
      <c r="L40" s="176"/>
      <c r="M40" s="176"/>
      <c r="N40" s="176"/>
      <c r="O40" s="176"/>
      <c r="P40" s="176"/>
      <c r="Q40" s="176"/>
      <c r="R40" s="176"/>
      <c r="S40" s="176"/>
      <c r="T40" s="176"/>
      <c r="U40" s="176"/>
      <c r="V40" s="176"/>
      <c r="W40" s="176"/>
      <c r="X40" s="176"/>
      <c r="Y40" s="176"/>
      <c r="Z40" s="176"/>
      <c r="AA40" s="176"/>
      <c r="AB40" s="176"/>
    </row>
    <row r="41" spans="1:28" ht="15.75">
      <c r="A41" s="176">
        <v>31</v>
      </c>
      <c r="B41" s="176"/>
      <c r="C41" s="189" t="s">
        <v>703</v>
      </c>
      <c r="D41" s="176"/>
      <c r="E41" s="176">
        <f t="shared" si="9"/>
        <v>0</v>
      </c>
      <c r="F41" s="176"/>
      <c r="G41" s="176"/>
      <c r="H41" s="176"/>
      <c r="I41" s="176"/>
      <c r="J41" s="176"/>
      <c r="K41" s="176"/>
      <c r="L41" s="176"/>
      <c r="M41" s="176"/>
      <c r="N41" s="176"/>
      <c r="O41" s="176"/>
      <c r="P41" s="176"/>
      <c r="Q41" s="176"/>
      <c r="R41" s="176"/>
      <c r="S41" s="176"/>
      <c r="T41" s="176"/>
      <c r="U41" s="176"/>
      <c r="V41" s="176"/>
      <c r="W41" s="176"/>
      <c r="X41" s="176"/>
      <c r="Y41" s="176"/>
      <c r="Z41" s="176"/>
      <c r="AA41" s="176"/>
      <c r="AB41" s="176"/>
    </row>
    <row r="42" spans="1:28" ht="15.75">
      <c r="A42" s="176">
        <v>32</v>
      </c>
      <c r="B42" s="176"/>
      <c r="C42" s="189" t="s">
        <v>704</v>
      </c>
      <c r="D42" s="176"/>
      <c r="E42" s="176">
        <f t="shared" si="9"/>
        <v>0</v>
      </c>
      <c r="F42" s="176"/>
      <c r="G42" s="176"/>
      <c r="H42" s="176"/>
      <c r="I42" s="176"/>
      <c r="J42" s="176"/>
      <c r="K42" s="176"/>
      <c r="L42" s="176"/>
      <c r="M42" s="176"/>
      <c r="N42" s="176"/>
      <c r="O42" s="176"/>
      <c r="P42" s="176"/>
      <c r="Q42" s="176"/>
      <c r="R42" s="176"/>
      <c r="S42" s="176"/>
      <c r="T42" s="176"/>
      <c r="U42" s="176"/>
      <c r="V42" s="176"/>
      <c r="W42" s="176"/>
      <c r="X42" s="176"/>
      <c r="Y42" s="176"/>
      <c r="Z42" s="176"/>
      <c r="AA42" s="176"/>
      <c r="AB42" s="176"/>
    </row>
    <row r="43" spans="1:28" ht="15.75">
      <c r="A43" s="176">
        <v>33</v>
      </c>
      <c r="B43" s="176"/>
      <c r="C43" s="189" t="s">
        <v>705</v>
      </c>
      <c r="D43" s="176"/>
      <c r="E43" s="176">
        <f t="shared" si="9"/>
        <v>0</v>
      </c>
      <c r="F43" s="176"/>
      <c r="G43" s="176"/>
      <c r="H43" s="176"/>
      <c r="I43" s="176"/>
      <c r="J43" s="176"/>
      <c r="K43" s="176"/>
      <c r="L43" s="176"/>
      <c r="M43" s="176"/>
      <c r="N43" s="176"/>
      <c r="O43" s="176"/>
      <c r="P43" s="176"/>
      <c r="Q43" s="176"/>
      <c r="R43" s="176"/>
      <c r="S43" s="176"/>
      <c r="T43" s="176"/>
      <c r="U43" s="176"/>
      <c r="V43" s="176"/>
      <c r="W43" s="176"/>
      <c r="X43" s="176"/>
      <c r="Y43" s="176"/>
      <c r="Z43" s="176"/>
      <c r="AA43" s="176"/>
      <c r="AB43" s="176"/>
    </row>
    <row r="44" spans="1:28" ht="15.75">
      <c r="A44" s="176">
        <v>34</v>
      </c>
      <c r="B44" s="176"/>
      <c r="C44" s="189" t="s">
        <v>706</v>
      </c>
      <c r="D44" s="176"/>
      <c r="E44" s="176">
        <f t="shared" si="9"/>
        <v>0</v>
      </c>
      <c r="F44" s="176"/>
      <c r="G44" s="176"/>
      <c r="H44" s="176"/>
      <c r="I44" s="176"/>
      <c r="J44" s="176"/>
      <c r="K44" s="176"/>
      <c r="L44" s="176"/>
      <c r="M44" s="176"/>
      <c r="N44" s="176"/>
      <c r="O44" s="176"/>
      <c r="P44" s="176"/>
      <c r="Q44" s="176"/>
      <c r="R44" s="176"/>
      <c r="S44" s="176"/>
      <c r="T44" s="176"/>
      <c r="U44" s="176"/>
      <c r="V44" s="176"/>
      <c r="W44" s="176"/>
      <c r="X44" s="176"/>
      <c r="Y44" s="176"/>
      <c r="Z44" s="176"/>
      <c r="AA44" s="176"/>
      <c r="AB44" s="176"/>
    </row>
    <row r="45" spans="1:28" ht="15.75">
      <c r="A45" s="176">
        <v>35</v>
      </c>
      <c r="B45" s="176"/>
      <c r="C45" s="189" t="s">
        <v>707</v>
      </c>
      <c r="D45" s="176"/>
      <c r="E45" s="176">
        <f t="shared" si="9"/>
        <v>0</v>
      </c>
      <c r="F45" s="176"/>
      <c r="G45" s="176"/>
      <c r="H45" s="176"/>
      <c r="I45" s="176"/>
      <c r="J45" s="176"/>
      <c r="K45" s="176"/>
      <c r="L45" s="176"/>
      <c r="M45" s="176"/>
      <c r="N45" s="176"/>
      <c r="O45" s="176"/>
      <c r="P45" s="176"/>
      <c r="Q45" s="176"/>
      <c r="R45" s="176"/>
      <c r="S45" s="176"/>
      <c r="T45" s="176"/>
      <c r="U45" s="176"/>
      <c r="V45" s="176"/>
      <c r="W45" s="176"/>
      <c r="X45" s="176"/>
      <c r="Y45" s="176"/>
      <c r="Z45" s="176"/>
      <c r="AA45" s="176"/>
      <c r="AB45" s="176"/>
    </row>
    <row r="46" spans="1:28" ht="15.75">
      <c r="A46" s="176">
        <v>36</v>
      </c>
      <c r="B46" s="176"/>
      <c r="C46" s="189" t="s">
        <v>708</v>
      </c>
      <c r="D46" s="176"/>
      <c r="E46" s="176">
        <f t="shared" si="9"/>
        <v>0</v>
      </c>
      <c r="F46" s="176"/>
      <c r="G46" s="176"/>
      <c r="H46" s="176"/>
      <c r="I46" s="176"/>
      <c r="J46" s="176"/>
      <c r="K46" s="176"/>
      <c r="L46" s="176"/>
      <c r="M46" s="176"/>
      <c r="N46" s="176"/>
      <c r="O46" s="176"/>
      <c r="P46" s="176"/>
      <c r="Q46" s="176"/>
      <c r="R46" s="176"/>
      <c r="S46" s="176"/>
      <c r="T46" s="176"/>
      <c r="U46" s="176"/>
      <c r="V46" s="176"/>
      <c r="W46" s="176"/>
      <c r="X46" s="176"/>
      <c r="Y46" s="176"/>
      <c r="Z46" s="176"/>
      <c r="AA46" s="176"/>
      <c r="AB46" s="176"/>
    </row>
    <row r="47" spans="1:28" ht="15.75">
      <c r="A47" s="176">
        <v>37</v>
      </c>
      <c r="B47" s="176"/>
      <c r="C47" s="189" t="s">
        <v>709</v>
      </c>
      <c r="D47" s="176"/>
      <c r="E47" s="176">
        <f t="shared" si="9"/>
        <v>0</v>
      </c>
      <c r="F47" s="176"/>
      <c r="G47" s="176"/>
      <c r="H47" s="176"/>
      <c r="I47" s="176"/>
      <c r="J47" s="176"/>
      <c r="K47" s="176"/>
      <c r="L47" s="176"/>
      <c r="M47" s="176"/>
      <c r="N47" s="176"/>
      <c r="O47" s="176"/>
      <c r="P47" s="176"/>
      <c r="Q47" s="176"/>
      <c r="R47" s="176"/>
      <c r="S47" s="176"/>
      <c r="T47" s="176"/>
      <c r="U47" s="176"/>
      <c r="V47" s="176"/>
      <c r="W47" s="176"/>
      <c r="X47" s="176"/>
      <c r="Y47" s="176"/>
      <c r="Z47" s="176"/>
      <c r="AA47" s="176"/>
      <c r="AB47" s="176"/>
    </row>
    <row r="48" spans="1:28" ht="15.75">
      <c r="A48" s="176">
        <v>38</v>
      </c>
      <c r="B48" s="176"/>
      <c r="C48" s="189" t="s">
        <v>710</v>
      </c>
      <c r="D48" s="176"/>
      <c r="E48" s="176">
        <f t="shared" si="9"/>
        <v>-16330452</v>
      </c>
      <c r="F48" s="176"/>
      <c r="G48" s="176"/>
      <c r="H48" s="176">
        <v>-16330452</v>
      </c>
      <c r="I48" s="176"/>
      <c r="J48" s="176"/>
      <c r="K48" s="176"/>
      <c r="L48" s="176"/>
      <c r="M48" s="176"/>
      <c r="N48" s="176"/>
      <c r="O48" s="176"/>
      <c r="P48" s="176"/>
      <c r="Q48" s="176"/>
      <c r="R48" s="176"/>
      <c r="S48" s="176"/>
      <c r="T48" s="176"/>
      <c r="U48" s="176"/>
      <c r="V48" s="176"/>
      <c r="W48" s="176"/>
      <c r="X48" s="176"/>
      <c r="Y48" s="176"/>
      <c r="Z48" s="176"/>
      <c r="AA48" s="176"/>
      <c r="AB48" s="176"/>
    </row>
    <row r="49" spans="1:28" ht="15.75">
      <c r="A49" s="176">
        <v>39</v>
      </c>
      <c r="B49" s="176"/>
      <c r="C49" s="190" t="s">
        <v>711</v>
      </c>
      <c r="D49" s="176"/>
      <c r="E49" s="176">
        <f t="shared" si="9"/>
        <v>0</v>
      </c>
      <c r="F49" s="176"/>
      <c r="G49" s="176"/>
      <c r="H49" s="176"/>
      <c r="I49" s="176"/>
      <c r="J49" s="176"/>
      <c r="K49" s="176"/>
      <c r="L49" s="176"/>
      <c r="M49" s="176"/>
      <c r="N49" s="176"/>
      <c r="O49" s="176"/>
      <c r="P49" s="176"/>
      <c r="Q49" s="176"/>
      <c r="R49" s="176"/>
      <c r="S49" s="176"/>
      <c r="T49" s="176"/>
      <c r="U49" s="176"/>
      <c r="V49" s="176"/>
      <c r="W49" s="176"/>
      <c r="X49" s="176"/>
      <c r="Y49" s="176"/>
      <c r="Z49" s="176"/>
      <c r="AA49" s="176"/>
      <c r="AB49" s="176"/>
    </row>
    <row r="50" spans="1:28" ht="15.75">
      <c r="A50" s="176">
        <v>40</v>
      </c>
      <c r="B50" s="176"/>
      <c r="C50" s="191" t="s">
        <v>712</v>
      </c>
      <c r="D50" s="176"/>
      <c r="E50" s="192">
        <f t="shared" si="9"/>
        <v>-2531641</v>
      </c>
      <c r="F50" s="192"/>
      <c r="G50" s="192">
        <v>-2531641</v>
      </c>
      <c r="H50" s="192"/>
      <c r="I50" s="192"/>
      <c r="J50" s="192"/>
      <c r="K50" s="192"/>
      <c r="L50" s="192"/>
      <c r="M50" s="192"/>
      <c r="N50" s="192"/>
      <c r="O50" s="192"/>
      <c r="P50" s="192"/>
      <c r="Q50" s="192"/>
      <c r="R50" s="192"/>
      <c r="S50" s="192"/>
      <c r="T50" s="192"/>
      <c r="U50" s="192"/>
      <c r="V50" s="192"/>
      <c r="W50" s="192"/>
      <c r="X50" s="192"/>
      <c r="Y50" s="192"/>
      <c r="Z50" s="192"/>
      <c r="AA50" s="192"/>
      <c r="AB50" s="192"/>
    </row>
    <row r="51" spans="1:28" ht="15.75">
      <c r="A51" s="176">
        <v>41</v>
      </c>
      <c r="B51" s="176"/>
      <c r="C51" s="191" t="s">
        <v>713</v>
      </c>
      <c r="D51" s="176"/>
      <c r="E51" s="192">
        <f>SUM(E40:E50)</f>
        <v>-18862093</v>
      </c>
      <c r="F51" s="192"/>
      <c r="G51" s="192">
        <f aca="true" t="shared" si="10" ref="G51:AB51">SUM(G40:G50)</f>
        <v>-2531641</v>
      </c>
      <c r="H51" s="192">
        <f t="shared" si="10"/>
        <v>-16330452</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92">
        <f t="shared" si="10"/>
        <v>0</v>
      </c>
      <c r="S51" s="192">
        <f t="shared" si="10"/>
        <v>0</v>
      </c>
      <c r="T51" s="192">
        <f t="shared" si="10"/>
        <v>0</v>
      </c>
      <c r="U51" s="192">
        <f t="shared" si="10"/>
        <v>0</v>
      </c>
      <c r="V51" s="192">
        <f t="shared" si="10"/>
        <v>0</v>
      </c>
      <c r="W51" s="192">
        <f t="shared" si="10"/>
        <v>0</v>
      </c>
      <c r="X51" s="192">
        <f t="shared" si="10"/>
        <v>0</v>
      </c>
      <c r="Y51" s="192">
        <f t="shared" si="10"/>
        <v>0</v>
      </c>
      <c r="Z51" s="192">
        <f t="shared" si="10"/>
        <v>0</v>
      </c>
      <c r="AA51" s="192">
        <f t="shared" si="10"/>
        <v>0</v>
      </c>
      <c r="AB51" s="192">
        <f t="shared" si="10"/>
        <v>0</v>
      </c>
    </row>
    <row r="52" spans="1:28" ht="15.75">
      <c r="A52" s="176">
        <v>42</v>
      </c>
      <c r="B52" s="176"/>
      <c r="C52" s="193" t="s">
        <v>714</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row>
    <row r="53" spans="1:28" ht="15.75">
      <c r="A53" s="176">
        <v>43</v>
      </c>
      <c r="B53" s="176"/>
      <c r="C53" s="189" t="s">
        <v>715</v>
      </c>
      <c r="D53" s="176"/>
      <c r="E53" s="176">
        <f aca="true" t="shared" si="11" ref="E53:E59">SUM(G53:AB53)</f>
        <v>0</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row>
    <row r="54" spans="1:28" ht="15.75">
      <c r="A54" s="176">
        <v>44</v>
      </c>
      <c r="B54" s="176"/>
      <c r="C54" s="189" t="s">
        <v>716</v>
      </c>
      <c r="D54" s="176"/>
      <c r="E54" s="176">
        <f t="shared" si="11"/>
        <v>0</v>
      </c>
      <c r="F54" s="176"/>
      <c r="G54" s="176"/>
      <c r="H54" s="176"/>
      <c r="I54" s="176"/>
      <c r="J54" s="176"/>
      <c r="K54" s="176"/>
      <c r="L54" s="176"/>
      <c r="M54" s="176"/>
      <c r="N54" s="176"/>
      <c r="O54" s="176"/>
      <c r="P54" s="176"/>
      <c r="Q54" s="176"/>
      <c r="R54" s="176"/>
      <c r="S54" s="176"/>
      <c r="T54" s="176"/>
      <c r="U54" s="176"/>
      <c r="V54" s="176"/>
      <c r="W54" s="176"/>
      <c r="X54" s="176"/>
      <c r="Y54" s="176"/>
      <c r="Z54" s="176"/>
      <c r="AA54" s="176"/>
      <c r="AB54" s="176"/>
    </row>
    <row r="55" spans="1:28" ht="15.75">
      <c r="A55" s="176">
        <v>45</v>
      </c>
      <c r="B55" s="176"/>
      <c r="C55" s="189" t="s">
        <v>717</v>
      </c>
      <c r="D55" s="176"/>
      <c r="E55" s="176">
        <f t="shared" si="11"/>
        <v>0</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row>
    <row r="56" spans="1:28" ht="15.75">
      <c r="A56" s="176">
        <v>46</v>
      </c>
      <c r="B56" s="176"/>
      <c r="C56" s="189" t="s">
        <v>718</v>
      </c>
      <c r="D56" s="176"/>
      <c r="E56" s="176">
        <f t="shared" si="11"/>
        <v>0</v>
      </c>
      <c r="F56" s="176"/>
      <c r="G56" s="176"/>
      <c r="H56" s="176"/>
      <c r="I56" s="176"/>
      <c r="J56" s="176"/>
      <c r="K56" s="176"/>
      <c r="L56" s="176"/>
      <c r="M56" s="176"/>
      <c r="N56" s="176"/>
      <c r="O56" s="176"/>
      <c r="P56" s="176"/>
      <c r="Q56" s="176"/>
      <c r="R56" s="176"/>
      <c r="S56" s="176"/>
      <c r="T56" s="176"/>
      <c r="U56" s="176"/>
      <c r="V56" s="176"/>
      <c r="W56" s="176"/>
      <c r="X56" s="176"/>
      <c r="Y56" s="176"/>
      <c r="Z56" s="176"/>
      <c r="AA56" s="176"/>
      <c r="AB56" s="176"/>
    </row>
    <row r="57" spans="1:28" ht="15.75">
      <c r="A57" s="176">
        <v>47</v>
      </c>
      <c r="B57" s="176"/>
      <c r="C57" s="189" t="s">
        <v>719</v>
      </c>
      <c r="D57" s="176"/>
      <c r="E57" s="176">
        <f t="shared" si="11"/>
        <v>0</v>
      </c>
      <c r="F57" s="176"/>
      <c r="G57" s="176"/>
      <c r="H57" s="176"/>
      <c r="I57" s="176"/>
      <c r="J57" s="176"/>
      <c r="K57" s="176"/>
      <c r="L57" s="176"/>
      <c r="M57" s="176"/>
      <c r="N57" s="176"/>
      <c r="O57" s="176"/>
      <c r="P57" s="176"/>
      <c r="Q57" s="176"/>
      <c r="R57" s="176"/>
      <c r="S57" s="176"/>
      <c r="T57" s="176"/>
      <c r="U57" s="176"/>
      <c r="V57" s="176"/>
      <c r="W57" s="176"/>
      <c r="X57" s="176"/>
      <c r="Y57" s="176"/>
      <c r="Z57" s="176"/>
      <c r="AA57" s="176"/>
      <c r="AB57" s="176"/>
    </row>
    <row r="58" spans="1:28" ht="15.75">
      <c r="A58" s="176">
        <v>48</v>
      </c>
      <c r="B58" s="176"/>
      <c r="C58" s="190" t="s">
        <v>720</v>
      </c>
      <c r="D58" s="176"/>
      <c r="E58" s="176">
        <f t="shared" si="11"/>
        <v>0</v>
      </c>
      <c r="F58" s="176"/>
      <c r="G58" s="176"/>
      <c r="H58" s="176"/>
      <c r="I58" s="176"/>
      <c r="J58" s="176"/>
      <c r="K58" s="176"/>
      <c r="L58" s="176"/>
      <c r="M58" s="176"/>
      <c r="N58" s="176"/>
      <c r="O58" s="176"/>
      <c r="P58" s="176"/>
      <c r="Q58" s="176"/>
      <c r="R58" s="176"/>
      <c r="S58" s="176"/>
      <c r="T58" s="176"/>
      <c r="U58" s="176"/>
      <c r="V58" s="176"/>
      <c r="W58" s="176"/>
      <c r="X58" s="176"/>
      <c r="Y58" s="176"/>
      <c r="Z58" s="176"/>
      <c r="AA58" s="176"/>
      <c r="AB58" s="176"/>
    </row>
    <row r="59" spans="1:28" ht="15.75">
      <c r="A59" s="176">
        <v>49</v>
      </c>
      <c r="B59" s="176"/>
      <c r="C59" s="191" t="s">
        <v>721</v>
      </c>
      <c r="D59" s="176"/>
      <c r="E59" s="192">
        <f t="shared" si="11"/>
        <v>0</v>
      </c>
      <c r="F59" s="192"/>
      <c r="G59" s="192"/>
      <c r="H59" s="192"/>
      <c r="I59" s="192"/>
      <c r="J59" s="192"/>
      <c r="K59" s="192"/>
      <c r="L59" s="192"/>
      <c r="M59" s="192"/>
      <c r="N59" s="192"/>
      <c r="O59" s="192"/>
      <c r="P59" s="192"/>
      <c r="Q59" s="192"/>
      <c r="R59" s="192"/>
      <c r="S59" s="192"/>
      <c r="T59" s="192"/>
      <c r="U59" s="192"/>
      <c r="V59" s="192"/>
      <c r="W59" s="192"/>
      <c r="X59" s="192"/>
      <c r="Y59" s="192"/>
      <c r="Z59" s="192"/>
      <c r="AA59" s="192"/>
      <c r="AB59" s="192"/>
    </row>
    <row r="60" spans="1:28" ht="15.75">
      <c r="A60" s="176">
        <v>50</v>
      </c>
      <c r="B60" s="176"/>
      <c r="C60" s="191" t="s">
        <v>722</v>
      </c>
      <c r="D60" s="176"/>
      <c r="E60" s="192">
        <f>SUM(E53:E59)</f>
        <v>0</v>
      </c>
      <c r="F60" s="192"/>
      <c r="G60" s="192">
        <f aca="true" t="shared" si="12" ref="G60:AB60">SUM(G53:G59)</f>
        <v>0</v>
      </c>
      <c r="H60" s="192">
        <f t="shared" si="12"/>
        <v>0</v>
      </c>
      <c r="I60" s="192">
        <f t="shared" si="12"/>
        <v>0</v>
      </c>
      <c r="J60" s="192">
        <f t="shared" si="12"/>
        <v>0</v>
      </c>
      <c r="K60" s="192">
        <f t="shared" si="12"/>
        <v>0</v>
      </c>
      <c r="L60" s="192">
        <f t="shared" si="12"/>
        <v>0</v>
      </c>
      <c r="M60" s="192">
        <f t="shared" si="12"/>
        <v>0</v>
      </c>
      <c r="N60" s="192">
        <f t="shared" si="12"/>
        <v>0</v>
      </c>
      <c r="O60" s="192">
        <f t="shared" si="12"/>
        <v>0</v>
      </c>
      <c r="P60" s="192">
        <f t="shared" si="12"/>
        <v>0</v>
      </c>
      <c r="Q60" s="192">
        <f t="shared" si="12"/>
        <v>0</v>
      </c>
      <c r="R60" s="192">
        <f t="shared" si="12"/>
        <v>0</v>
      </c>
      <c r="S60" s="192">
        <f t="shared" si="12"/>
        <v>0</v>
      </c>
      <c r="T60" s="192">
        <f t="shared" si="12"/>
        <v>0</v>
      </c>
      <c r="U60" s="192">
        <f t="shared" si="12"/>
        <v>0</v>
      </c>
      <c r="V60" s="192">
        <f t="shared" si="12"/>
        <v>0</v>
      </c>
      <c r="W60" s="192">
        <f t="shared" si="12"/>
        <v>0</v>
      </c>
      <c r="X60" s="192">
        <f t="shared" si="12"/>
        <v>0</v>
      </c>
      <c r="Y60" s="192">
        <f t="shared" si="12"/>
        <v>0</v>
      </c>
      <c r="Z60" s="192">
        <f t="shared" si="12"/>
        <v>0</v>
      </c>
      <c r="AA60" s="192">
        <f t="shared" si="12"/>
        <v>0</v>
      </c>
      <c r="AB60" s="192">
        <f t="shared" si="12"/>
        <v>0</v>
      </c>
    </row>
    <row r="61" spans="1:28" ht="16.5" thickBot="1">
      <c r="A61" s="176">
        <v>51</v>
      </c>
      <c r="B61" s="176"/>
      <c r="C61" s="195" t="s">
        <v>723</v>
      </c>
      <c r="D61" s="176"/>
      <c r="E61" s="196">
        <f>E51+E60</f>
        <v>-18862093</v>
      </c>
      <c r="F61" s="196"/>
      <c r="G61" s="196">
        <f aca="true" t="shared" si="13" ref="G61:AB61">G51+G60</f>
        <v>-2531641</v>
      </c>
      <c r="H61" s="196">
        <f t="shared" si="13"/>
        <v>-16330452</v>
      </c>
      <c r="I61" s="196">
        <f t="shared" si="13"/>
        <v>0</v>
      </c>
      <c r="J61" s="196">
        <f t="shared" si="13"/>
        <v>0</v>
      </c>
      <c r="K61" s="196">
        <f t="shared" si="13"/>
        <v>0</v>
      </c>
      <c r="L61" s="196">
        <f t="shared" si="13"/>
        <v>0</v>
      </c>
      <c r="M61" s="196">
        <f t="shared" si="13"/>
        <v>0</v>
      </c>
      <c r="N61" s="196">
        <f t="shared" si="13"/>
        <v>0</v>
      </c>
      <c r="O61" s="196">
        <f t="shared" si="13"/>
        <v>0</v>
      </c>
      <c r="P61" s="196">
        <f t="shared" si="13"/>
        <v>0</v>
      </c>
      <c r="Q61" s="196">
        <f t="shared" si="13"/>
        <v>0</v>
      </c>
      <c r="R61" s="196">
        <f t="shared" si="13"/>
        <v>0</v>
      </c>
      <c r="S61" s="196">
        <f t="shared" si="13"/>
        <v>0</v>
      </c>
      <c r="T61" s="196">
        <f t="shared" si="13"/>
        <v>0</v>
      </c>
      <c r="U61" s="196">
        <f t="shared" si="13"/>
        <v>0</v>
      </c>
      <c r="V61" s="196">
        <f t="shared" si="13"/>
        <v>0</v>
      </c>
      <c r="W61" s="196">
        <f t="shared" si="13"/>
        <v>0</v>
      </c>
      <c r="X61" s="196">
        <f t="shared" si="13"/>
        <v>0</v>
      </c>
      <c r="Y61" s="196">
        <f t="shared" si="13"/>
        <v>0</v>
      </c>
      <c r="Z61" s="196">
        <f t="shared" si="13"/>
        <v>0</v>
      </c>
      <c r="AA61" s="196">
        <f t="shared" si="13"/>
        <v>0</v>
      </c>
      <c r="AB61" s="196">
        <f t="shared" si="13"/>
        <v>0</v>
      </c>
    </row>
    <row r="62" spans="1:28" ht="16.5" thickTop="1">
      <c r="A62" s="176"/>
      <c r="B62" s="176"/>
      <c r="C62" s="195"/>
      <c r="D62" s="176"/>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row>
    <row r="63" spans="1:28" ht="15.75">
      <c r="A63" s="176"/>
      <c r="B63" s="176"/>
      <c r="C63" s="179" t="s">
        <v>724</v>
      </c>
      <c r="D63" s="176"/>
      <c r="E63" s="176"/>
      <c r="F63" s="176"/>
      <c r="G63" s="176"/>
      <c r="I63" s="176"/>
      <c r="J63" s="176"/>
      <c r="K63" s="176"/>
      <c r="L63" s="176"/>
      <c r="M63" s="176"/>
      <c r="N63" s="176"/>
      <c r="O63" s="176"/>
      <c r="P63" s="176"/>
      <c r="Q63" s="176"/>
      <c r="R63" s="176"/>
      <c r="S63" s="176"/>
      <c r="T63" s="176"/>
      <c r="U63" s="176"/>
      <c r="V63" s="176"/>
      <c r="W63" s="176"/>
      <c r="X63" s="176"/>
      <c r="Y63" s="176"/>
      <c r="Z63" s="176"/>
      <c r="AA63" s="176"/>
      <c r="AB63" s="176"/>
    </row>
    <row r="64" spans="1:28" ht="16.5" thickBot="1">
      <c r="A64" s="176"/>
      <c r="B64" s="176"/>
      <c r="C64" s="179" t="s">
        <v>725</v>
      </c>
      <c r="D64" s="176"/>
      <c r="E64" s="176"/>
      <c r="F64" s="176"/>
      <c r="G64" s="176"/>
      <c r="H64" s="196">
        <f>4181460703*(0.08071-0.08539)*1.6152</f>
        <v>-31608230.13263254</v>
      </c>
      <c r="I64" s="176"/>
      <c r="J64" s="176"/>
      <c r="K64" s="176"/>
      <c r="L64" s="176"/>
      <c r="M64" s="176"/>
      <c r="N64" s="176"/>
      <c r="O64" s="176"/>
      <c r="P64" s="176"/>
      <c r="Q64" s="176"/>
      <c r="R64" s="176"/>
      <c r="S64" s="176"/>
      <c r="T64" s="176"/>
      <c r="U64" s="176"/>
      <c r="V64" s="176"/>
      <c r="W64" s="176"/>
      <c r="X64" s="176"/>
      <c r="Y64" s="176"/>
      <c r="Z64" s="176"/>
      <c r="AA64" s="176"/>
      <c r="AB64" s="176"/>
    </row>
    <row r="65" spans="1:28" ht="16.5" thickTop="1">
      <c r="A65" s="176"/>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row>
    <row r="66" spans="1:28" ht="15.7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row>
    <row r="67" spans="1:28" ht="15.75">
      <c r="A67" s="176"/>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row>
    <row r="68" spans="1:28" ht="15.75">
      <c r="A68" s="176"/>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row>
    <row r="69" spans="1:28" ht="15.7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row>
    <row r="70" spans="1:28" ht="15.7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row>
    <row r="71" spans="1:28" ht="15.7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row>
    <row r="72" spans="1:28" ht="15.7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row>
    <row r="73" spans="1:28" ht="15.75">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row>
    <row r="74" spans="1:28" ht="15.75">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row>
    <row r="75" spans="1:28" ht="15.75">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row>
    <row r="76" spans="1:28" ht="15.75">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row>
    <row r="77" spans="1:28" ht="15.75">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row>
    <row r="78" spans="1:28" ht="15.75">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row>
    <row r="79" spans="1:28" ht="15.75">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row>
  </sheetData>
  <printOptions/>
  <pageMargins left="0.75" right="0.75" top="1" bottom="1" header="0.5" footer="0.5"/>
  <pageSetup fitToWidth="0" fitToHeight="1" horizontalDpi="600" verticalDpi="600" orientation="portrait" scale="60" r:id="rId1"/>
  <headerFooter alignWithMargins="0">
    <oddHeader>&amp;RCommittee of Consumer Services
Docket No. 07-035-93
Exhibit CCS 2.2</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W157"/>
  <sheetViews>
    <sheetView workbookViewId="0" topLeftCell="A1">
      <selection activeCell="K3" sqref="K3"/>
    </sheetView>
  </sheetViews>
  <sheetFormatPr defaultColWidth="9.00390625" defaultRowHeight="15.75"/>
  <cols>
    <col min="1" max="1" width="3.375" style="36" customWidth="1"/>
    <col min="2" max="2" width="1.625" style="36" customWidth="1"/>
    <col min="3" max="3" width="38.50390625" style="36" customWidth="1"/>
    <col min="4" max="4" width="4.00390625" style="36" customWidth="1"/>
    <col min="5" max="6" width="1.25" style="36" customWidth="1"/>
    <col min="7" max="7" width="9.625" style="36" customWidth="1"/>
    <col min="8" max="8" width="1.25" style="36" customWidth="1"/>
    <col min="9" max="9" width="12.50390625" style="36" customWidth="1"/>
    <col min="10" max="10" width="1.75390625" style="36" customWidth="1"/>
    <col min="11" max="11" width="9.875" style="36" customWidth="1"/>
    <col min="12" max="12" width="1.875" style="36" customWidth="1"/>
    <col min="13" max="13" width="10.00390625" style="36" customWidth="1"/>
    <col min="14" max="14" width="1.625" style="36" customWidth="1"/>
    <col min="15" max="15" width="12.50390625" style="36" customWidth="1"/>
    <col min="16" max="16384" width="7.00390625" style="36" customWidth="1"/>
  </cols>
  <sheetData>
    <row r="1" spans="1:15" ht="15.75">
      <c r="A1" s="7" t="s">
        <v>107</v>
      </c>
      <c r="B1"/>
      <c r="C1"/>
      <c r="D1"/>
      <c r="E1"/>
      <c r="F1"/>
      <c r="G1"/>
      <c r="H1"/>
      <c r="I1"/>
      <c r="J1"/>
      <c r="K1" s="7" t="s">
        <v>15</v>
      </c>
      <c r="L1"/>
      <c r="M1" s="32"/>
      <c r="N1" s="32"/>
      <c r="O1" s="32"/>
    </row>
    <row r="2" spans="1:15" ht="15.75">
      <c r="A2" s="30" t="s">
        <v>35</v>
      </c>
      <c r="B2"/>
      <c r="C2"/>
      <c r="D2"/>
      <c r="E2"/>
      <c r="F2"/>
      <c r="G2"/>
      <c r="H2"/>
      <c r="I2"/>
      <c r="J2"/>
      <c r="K2" s="7" t="s">
        <v>106</v>
      </c>
      <c r="L2"/>
      <c r="M2" s="32"/>
      <c r="N2" s="32"/>
      <c r="O2" s="32"/>
    </row>
    <row r="3" spans="1:15" ht="15.75">
      <c r="A3" s="5" t="s">
        <v>124</v>
      </c>
      <c r="B3"/>
      <c r="C3"/>
      <c r="D3"/>
      <c r="E3"/>
      <c r="F3"/>
      <c r="G3"/>
      <c r="H3"/>
      <c r="I3"/>
      <c r="J3"/>
      <c r="K3" s="7" t="s">
        <v>733</v>
      </c>
      <c r="L3"/>
      <c r="M3" s="32"/>
      <c r="N3" s="32"/>
      <c r="O3" s="32"/>
    </row>
    <row r="4" spans="1:15" ht="15.75">
      <c r="A4" s="7" t="s">
        <v>108</v>
      </c>
      <c r="B4"/>
      <c r="C4"/>
      <c r="D4"/>
      <c r="E4"/>
      <c r="F4"/>
      <c r="G4"/>
      <c r="H4"/>
      <c r="I4"/>
      <c r="J4"/>
      <c r="K4" s="5"/>
      <c r="L4"/>
      <c r="M4" s="32"/>
      <c r="N4" s="32"/>
      <c r="O4" s="32"/>
    </row>
    <row r="5" spans="1:15" ht="15.75">
      <c r="A5"/>
      <c r="B5"/>
      <c r="C5"/>
      <c r="D5"/>
      <c r="E5"/>
      <c r="F5"/>
      <c r="G5"/>
      <c r="H5"/>
      <c r="I5"/>
      <c r="J5"/>
      <c r="K5"/>
      <c r="L5"/>
      <c r="M5" s="32"/>
      <c r="N5" s="32"/>
      <c r="O5" s="32"/>
    </row>
    <row r="6" spans="1:15" ht="15.75">
      <c r="A6" s="32"/>
      <c r="B6" s="32"/>
      <c r="C6" s="32"/>
      <c r="D6" s="32"/>
      <c r="E6" s="32"/>
      <c r="F6" s="32"/>
      <c r="G6" s="32"/>
      <c r="H6" s="32"/>
      <c r="I6" s="32"/>
      <c r="J6" s="32"/>
      <c r="K6" s="32"/>
      <c r="L6" s="32"/>
      <c r="M6" s="32"/>
      <c r="N6" s="32"/>
      <c r="O6" s="32"/>
    </row>
    <row r="7" spans="1:15" ht="15.75">
      <c r="A7" s="32"/>
      <c r="B7" s="32"/>
      <c r="C7" s="32"/>
      <c r="D7" s="32"/>
      <c r="E7" s="32"/>
      <c r="F7" s="32"/>
      <c r="G7" s="32"/>
      <c r="H7" s="32"/>
      <c r="I7" s="32"/>
      <c r="J7" s="32"/>
      <c r="K7" s="32"/>
      <c r="L7" s="32"/>
      <c r="M7" s="32"/>
      <c r="N7" s="32"/>
      <c r="O7" s="32"/>
    </row>
    <row r="8" spans="1:15" ht="15.75">
      <c r="A8"/>
      <c r="B8"/>
      <c r="C8"/>
      <c r="D8"/>
      <c r="E8"/>
      <c r="F8"/>
      <c r="G8" s="1"/>
      <c r="H8" s="1"/>
      <c r="I8" s="1" t="s">
        <v>14</v>
      </c>
      <c r="J8" s="1"/>
      <c r="K8" s="1"/>
      <c r="L8" s="1"/>
      <c r="M8" s="1"/>
      <c r="N8" s="1"/>
      <c r="O8" s="1" t="s">
        <v>20</v>
      </c>
    </row>
    <row r="9" spans="1:15" ht="15.75">
      <c r="A9" s="4"/>
      <c r="B9"/>
      <c r="C9" s="2" t="s">
        <v>10</v>
      </c>
      <c r="D9" s="4"/>
      <c r="E9" s="26"/>
      <c r="F9"/>
      <c r="G9" s="17" t="s">
        <v>22</v>
      </c>
      <c r="H9" s="1"/>
      <c r="I9" s="17" t="s">
        <v>17</v>
      </c>
      <c r="J9" s="1"/>
      <c r="K9" s="17" t="s">
        <v>18</v>
      </c>
      <c r="L9" s="1"/>
      <c r="M9" s="18" t="s">
        <v>21</v>
      </c>
      <c r="N9" s="1"/>
      <c r="O9" s="17" t="s">
        <v>19</v>
      </c>
    </row>
    <row r="10" spans="1:15" ht="15.75">
      <c r="A10"/>
      <c r="B10"/>
      <c r="C10"/>
      <c r="D10"/>
      <c r="E10"/>
      <c r="F10"/>
      <c r="G10"/>
      <c r="H10"/>
      <c r="I10"/>
      <c r="J10"/>
      <c r="K10"/>
      <c r="L10"/>
      <c r="M10"/>
      <c r="N10"/>
      <c r="O10"/>
    </row>
    <row r="11" spans="1:15" ht="15.75">
      <c r="A11"/>
      <c r="B11"/>
      <c r="C11" s="3" t="s">
        <v>33</v>
      </c>
      <c r="D11"/>
      <c r="E11"/>
      <c r="F11"/>
      <c r="G11"/>
      <c r="H11"/>
      <c r="I11"/>
      <c r="J11"/>
      <c r="K11"/>
      <c r="L11"/>
      <c r="M11"/>
      <c r="N11"/>
      <c r="O11"/>
    </row>
    <row r="12" spans="1:15" ht="15.75">
      <c r="A12"/>
      <c r="B12"/>
      <c r="C12" s="4"/>
      <c r="D12" s="4"/>
      <c r="E12" s="4"/>
      <c r="F12" s="4"/>
      <c r="G12" s="20"/>
      <c r="H12" s="37"/>
      <c r="I12" s="20"/>
      <c r="J12" s="20"/>
      <c r="K12" s="29"/>
      <c r="L12" s="20"/>
      <c r="M12" s="31"/>
      <c r="N12" s="20"/>
      <c r="O12" s="20"/>
    </row>
    <row r="13" spans="1:15" ht="15.75">
      <c r="A13" s="33"/>
      <c r="B13" s="33"/>
      <c r="C13" s="44" t="s">
        <v>148</v>
      </c>
      <c r="D13" s="35"/>
      <c r="E13" s="35"/>
      <c r="F13" s="35"/>
      <c r="G13" s="35">
        <v>408</v>
      </c>
      <c r="H13" s="35"/>
      <c r="I13" s="35">
        <f>I30</f>
        <v>-11662988.508697987</v>
      </c>
      <c r="J13" s="35"/>
      <c r="K13" s="62" t="s">
        <v>42</v>
      </c>
      <c r="L13" s="35"/>
      <c r="M13" s="95">
        <v>0.4221</v>
      </c>
      <c r="N13" s="35"/>
      <c r="O13" s="35">
        <f>I13*M13</f>
        <v>-4922947.44952142</v>
      </c>
    </row>
    <row r="14" spans="1:15" ht="15.75">
      <c r="A14"/>
      <c r="B14" s="33"/>
      <c r="C14" s="44"/>
      <c r="D14" s="35"/>
      <c r="E14" s="35"/>
      <c r="F14" s="35"/>
      <c r="G14" s="79"/>
      <c r="H14" s="35"/>
      <c r="I14" s="35"/>
      <c r="J14" s="35"/>
      <c r="K14" s="29"/>
      <c r="L14" s="20"/>
      <c r="M14" s="31"/>
      <c r="N14" s="20"/>
      <c r="O14" s="20"/>
    </row>
    <row r="15" spans="1:23" ht="15.75">
      <c r="A15"/>
      <c r="B15" s="33"/>
      <c r="C15" s="44"/>
      <c r="D15" s="35"/>
      <c r="E15" s="35"/>
      <c r="F15" s="35"/>
      <c r="G15" s="68"/>
      <c r="H15" s="35"/>
      <c r="I15" s="35"/>
      <c r="J15" s="35"/>
      <c r="K15" s="62"/>
      <c r="L15" s="35"/>
      <c r="M15" s="46"/>
      <c r="N15" s="35"/>
      <c r="O15" s="35"/>
      <c r="P15" s="37"/>
      <c r="Q15" s="37"/>
      <c r="R15" s="37"/>
      <c r="S15" s="37"/>
      <c r="T15" s="37"/>
      <c r="U15" s="37"/>
      <c r="V15" s="37"/>
      <c r="W15" s="37"/>
    </row>
    <row r="16" spans="1:23" ht="15.75">
      <c r="A16"/>
      <c r="C16" s="38"/>
      <c r="D16" s="37"/>
      <c r="E16" s="37"/>
      <c r="F16" s="37"/>
      <c r="G16" s="69"/>
      <c r="H16" s="37"/>
      <c r="I16" s="37"/>
      <c r="J16" s="37"/>
      <c r="K16" s="65"/>
      <c r="L16" s="37"/>
      <c r="M16" s="39"/>
      <c r="N16" s="37"/>
      <c r="O16" s="37"/>
      <c r="P16" s="37"/>
      <c r="Q16" s="37"/>
      <c r="R16" s="37"/>
      <c r="S16" s="37"/>
      <c r="T16" s="37"/>
      <c r="U16" s="37"/>
      <c r="V16" s="37"/>
      <c r="W16" s="37"/>
    </row>
    <row r="17" spans="1:23" ht="18">
      <c r="A17"/>
      <c r="C17" s="47"/>
      <c r="D17" s="37"/>
      <c r="E17" s="37"/>
      <c r="F17" s="37"/>
      <c r="G17" s="69"/>
      <c r="H17" s="37"/>
      <c r="I17" s="37"/>
      <c r="J17" s="37"/>
      <c r="K17" s="66"/>
      <c r="L17" s="37"/>
      <c r="M17" s="37"/>
      <c r="N17" s="37"/>
      <c r="O17" s="37"/>
      <c r="P17" s="37"/>
      <c r="Q17" s="37"/>
      <c r="R17" s="37"/>
      <c r="S17" s="37"/>
      <c r="T17" s="37"/>
      <c r="U17" s="37"/>
      <c r="V17" s="37"/>
      <c r="W17" s="37"/>
    </row>
    <row r="18" spans="1:23" ht="15.75">
      <c r="A18"/>
      <c r="C18" s="38"/>
      <c r="D18" s="37"/>
      <c r="E18" s="37"/>
      <c r="F18" s="37"/>
      <c r="G18" s="70"/>
      <c r="H18" s="37"/>
      <c r="I18" s="37"/>
      <c r="J18" s="37"/>
      <c r="K18" s="65"/>
      <c r="L18" s="37"/>
      <c r="M18" s="64"/>
      <c r="N18" s="37"/>
      <c r="O18" s="20"/>
      <c r="P18" s="37"/>
      <c r="Q18" s="37"/>
      <c r="R18" s="37"/>
      <c r="S18" s="37"/>
      <c r="T18" s="37"/>
      <c r="U18" s="37"/>
      <c r="V18" s="37"/>
      <c r="W18" s="37"/>
    </row>
    <row r="19" spans="1:23" ht="15.75">
      <c r="A19"/>
      <c r="C19" s="38" t="s">
        <v>140</v>
      </c>
      <c r="D19" s="37"/>
      <c r="E19" s="37"/>
      <c r="F19" s="37"/>
      <c r="G19" s="70"/>
      <c r="H19" s="37"/>
      <c r="I19" s="37"/>
      <c r="J19" s="37"/>
      <c r="K19" s="65"/>
      <c r="L19" s="37"/>
      <c r="M19" s="64"/>
      <c r="N19" s="37"/>
      <c r="O19" s="20"/>
      <c r="P19" s="37"/>
      <c r="Q19" s="37"/>
      <c r="R19" s="37"/>
      <c r="S19" s="37"/>
      <c r="T19" s="37"/>
      <c r="U19" s="37"/>
      <c r="V19" s="37"/>
      <c r="W19" s="37"/>
    </row>
    <row r="20" spans="1:23" ht="18">
      <c r="A20"/>
      <c r="C20" s="47" t="s">
        <v>139</v>
      </c>
      <c r="D20" s="37"/>
      <c r="E20" s="37"/>
      <c r="F20" s="37"/>
      <c r="G20" s="70"/>
      <c r="H20" s="37"/>
      <c r="I20" s="37"/>
      <c r="J20" s="37"/>
      <c r="K20" s="65"/>
      <c r="L20" s="37"/>
      <c r="M20" s="64"/>
      <c r="N20" s="37"/>
      <c r="O20" s="20"/>
      <c r="P20" s="37"/>
      <c r="Q20" s="37"/>
      <c r="R20" s="37"/>
      <c r="S20" s="37"/>
      <c r="T20" s="37"/>
      <c r="U20" s="37"/>
      <c r="V20" s="37"/>
      <c r="W20" s="37"/>
    </row>
    <row r="21" spans="1:23" ht="15.75">
      <c r="A21"/>
      <c r="C21" s="4" t="s">
        <v>126</v>
      </c>
      <c r="D21" s="35"/>
      <c r="E21" s="35"/>
      <c r="F21" s="35"/>
      <c r="G21" s="35"/>
      <c r="H21" s="35"/>
      <c r="I21" s="84">
        <v>69102427</v>
      </c>
      <c r="J21" s="37"/>
      <c r="K21" s="65"/>
      <c r="L21" s="37"/>
      <c r="M21" s="64"/>
      <c r="N21" s="37"/>
      <c r="O21" s="20"/>
      <c r="P21" s="37"/>
      <c r="Q21" s="37"/>
      <c r="R21" s="37"/>
      <c r="S21" s="37"/>
      <c r="T21" s="37"/>
      <c r="U21" s="37"/>
      <c r="V21" s="37"/>
      <c r="W21" s="37"/>
    </row>
    <row r="22" spans="1:23" ht="15.75">
      <c r="A22"/>
      <c r="C22" s="4" t="s">
        <v>144</v>
      </c>
      <c r="D22" s="4"/>
      <c r="E22" s="4"/>
      <c r="F22" s="4"/>
      <c r="G22" s="20"/>
      <c r="H22" s="20"/>
      <c r="I22" s="93">
        <f>PropTaxb!K14</f>
        <v>0.023640783142132048</v>
      </c>
      <c r="J22" s="20"/>
      <c r="K22" s="48" t="str">
        <f>PropTaxb!H3</f>
        <v>Exhibit CCS 2.9.1</v>
      </c>
      <c r="L22" s="20"/>
      <c r="M22" s="31"/>
      <c r="N22" s="20"/>
      <c r="O22" s="20"/>
      <c r="P22" s="37"/>
      <c r="Q22" s="37"/>
      <c r="R22" s="37"/>
      <c r="S22" s="37"/>
      <c r="T22" s="37"/>
      <c r="U22" s="37"/>
      <c r="V22" s="37"/>
      <c r="W22" s="37"/>
    </row>
    <row r="23" spans="1:23" ht="15.75">
      <c r="A23"/>
      <c r="C23" s="4"/>
      <c r="D23" s="4"/>
      <c r="E23" s="4"/>
      <c r="F23" s="4"/>
      <c r="G23" s="20"/>
      <c r="H23" s="20"/>
      <c r="I23" s="20"/>
      <c r="J23" s="20"/>
      <c r="K23" s="48"/>
      <c r="L23" s="20"/>
      <c r="M23" s="31"/>
      <c r="N23" s="20"/>
      <c r="O23" s="20"/>
      <c r="P23" s="37"/>
      <c r="Q23" s="37"/>
      <c r="R23" s="37"/>
      <c r="S23" s="37"/>
      <c r="T23" s="37"/>
      <c r="U23" s="37"/>
      <c r="V23" s="37"/>
      <c r="W23" s="37"/>
    </row>
    <row r="24" spans="1:23" ht="15.75">
      <c r="A24"/>
      <c r="C24" s="4" t="s">
        <v>141</v>
      </c>
      <c r="D24" s="37"/>
      <c r="E24" s="37"/>
      <c r="F24" s="37"/>
      <c r="G24" s="37"/>
      <c r="H24" s="37"/>
      <c r="I24" s="84">
        <f>I21*(1+I22)</f>
        <v>70736062.49130201</v>
      </c>
      <c r="J24" s="63"/>
      <c r="K24" s="71"/>
      <c r="L24" s="91"/>
      <c r="M24" s="71"/>
      <c r="N24" s="35"/>
      <c r="O24" s="35"/>
      <c r="P24" s="37"/>
      <c r="Q24" s="37"/>
      <c r="R24" s="37"/>
      <c r="S24" s="37"/>
      <c r="T24" s="37"/>
      <c r="U24" s="37"/>
      <c r="V24" s="37"/>
      <c r="W24" s="37"/>
    </row>
    <row r="25" spans="1:23" ht="15.75">
      <c r="A25"/>
      <c r="C25" s="38" t="s">
        <v>142</v>
      </c>
      <c r="D25" s="37"/>
      <c r="E25" s="37"/>
      <c r="F25" s="37"/>
      <c r="G25" s="37"/>
      <c r="H25" s="37"/>
      <c r="I25" s="92">
        <v>69347000</v>
      </c>
      <c r="J25" s="63"/>
      <c r="K25" s="71"/>
      <c r="L25" s="72"/>
      <c r="M25" s="71"/>
      <c r="N25" s="35"/>
      <c r="O25" s="35"/>
      <c r="P25" s="37"/>
      <c r="Q25" s="37"/>
      <c r="R25" s="37"/>
      <c r="S25" s="37"/>
      <c r="T25" s="37"/>
      <c r="U25" s="37"/>
      <c r="V25" s="37"/>
      <c r="W25" s="37"/>
    </row>
    <row r="26" spans="1:23" ht="15.75">
      <c r="A26"/>
      <c r="C26" s="38"/>
      <c r="D26" s="37"/>
      <c r="E26" s="37"/>
      <c r="F26" s="37"/>
      <c r="G26" s="37"/>
      <c r="H26" s="37"/>
      <c r="I26" s="84"/>
      <c r="J26" s="63"/>
      <c r="K26" s="20"/>
      <c r="L26" s="20"/>
      <c r="M26" s="20"/>
      <c r="N26" s="20"/>
      <c r="O26" s="20"/>
      <c r="P26" s="37"/>
      <c r="Q26" s="37"/>
      <c r="R26" s="37"/>
      <c r="S26" s="37"/>
      <c r="T26" s="37"/>
      <c r="U26" s="37"/>
      <c r="V26" s="37"/>
      <c r="W26" s="37"/>
    </row>
    <row r="27" spans="1:23" ht="15.75">
      <c r="A27"/>
      <c r="C27" s="38" t="s">
        <v>143</v>
      </c>
      <c r="D27" s="37"/>
      <c r="E27" s="37"/>
      <c r="F27" s="37"/>
      <c r="G27" s="37"/>
      <c r="H27" s="37"/>
      <c r="I27" s="84">
        <f>I24-I25</f>
        <v>1389062.4913020134</v>
      </c>
      <c r="J27" s="63"/>
      <c r="K27" s="20"/>
      <c r="L27" s="20"/>
      <c r="M27" s="20"/>
      <c r="N27" s="20"/>
      <c r="O27" s="20"/>
      <c r="P27" s="37"/>
      <c r="Q27" s="37"/>
      <c r="R27" s="37"/>
      <c r="S27" s="37"/>
      <c r="T27" s="37"/>
      <c r="U27" s="37"/>
      <c r="V27" s="37"/>
      <c r="W27" s="37"/>
    </row>
    <row r="28" spans="1:23" ht="15.75">
      <c r="A28"/>
      <c r="C28" s="38" t="s">
        <v>145</v>
      </c>
      <c r="D28" s="37"/>
      <c r="E28" s="37"/>
      <c r="F28" s="37"/>
      <c r="G28" s="37"/>
      <c r="H28" s="37"/>
      <c r="I28" s="92">
        <v>13052051</v>
      </c>
      <c r="J28" s="63"/>
      <c r="K28" s="20" t="s">
        <v>146</v>
      </c>
      <c r="L28" s="20"/>
      <c r="M28" s="20"/>
      <c r="N28" s="20"/>
      <c r="O28" s="20"/>
      <c r="P28" s="37"/>
      <c r="Q28" s="37"/>
      <c r="R28" s="37"/>
      <c r="S28" s="37"/>
      <c r="T28" s="37"/>
      <c r="U28" s="37"/>
      <c r="V28" s="37"/>
      <c r="W28" s="37"/>
    </row>
    <row r="29" spans="1:23" ht="15.75">
      <c r="A29"/>
      <c r="C29" s="38"/>
      <c r="D29" s="37"/>
      <c r="E29" s="37"/>
      <c r="F29" s="37"/>
      <c r="G29" s="37"/>
      <c r="H29" s="37"/>
      <c r="I29" s="84"/>
      <c r="J29" s="63"/>
      <c r="K29" s="20"/>
      <c r="L29" s="20"/>
      <c r="M29" s="20"/>
      <c r="N29" s="20"/>
      <c r="O29" s="20"/>
      <c r="P29" s="37"/>
      <c r="Q29" s="37"/>
      <c r="R29" s="37"/>
      <c r="S29" s="37"/>
      <c r="T29" s="37"/>
      <c r="U29" s="37"/>
      <c r="V29" s="37"/>
      <c r="W29" s="37"/>
    </row>
    <row r="30" spans="1:23" ht="16.5" thickBot="1">
      <c r="A30"/>
      <c r="C30" s="38" t="s">
        <v>147</v>
      </c>
      <c r="D30" s="37"/>
      <c r="E30" s="37"/>
      <c r="F30" s="37"/>
      <c r="G30" s="37"/>
      <c r="H30" s="37"/>
      <c r="I30" s="94">
        <f>I27-I28</f>
        <v>-11662988.508697987</v>
      </c>
      <c r="J30" s="63"/>
      <c r="K30" s="20"/>
      <c r="L30" s="20"/>
      <c r="M30" s="20"/>
      <c r="N30" s="20"/>
      <c r="O30" s="20"/>
      <c r="P30" s="37"/>
      <c r="Q30" s="37"/>
      <c r="R30" s="37"/>
      <c r="S30" s="37"/>
      <c r="T30" s="37"/>
      <c r="U30" s="37"/>
      <c r="V30" s="37"/>
      <c r="W30" s="37"/>
    </row>
    <row r="31" spans="1:23" ht="16.5" thickTop="1">
      <c r="A31"/>
      <c r="C31" s="38"/>
      <c r="D31" s="37"/>
      <c r="E31" s="37"/>
      <c r="F31" s="37"/>
      <c r="G31" s="37"/>
      <c r="H31" s="37"/>
      <c r="I31" s="84"/>
      <c r="J31" s="63"/>
      <c r="K31" s="20"/>
      <c r="L31" s="20"/>
      <c r="M31" s="20"/>
      <c r="N31" s="20"/>
      <c r="O31" s="20"/>
      <c r="P31" s="37"/>
      <c r="Q31" s="37"/>
      <c r="R31" s="37"/>
      <c r="S31" s="37"/>
      <c r="T31" s="37"/>
      <c r="U31" s="37"/>
      <c r="V31" s="37"/>
      <c r="W31" s="37"/>
    </row>
    <row r="32" spans="1:23" ht="15.75">
      <c r="A32"/>
      <c r="C32" s="38"/>
      <c r="D32" s="37"/>
      <c r="E32" s="37"/>
      <c r="F32" s="37"/>
      <c r="G32" s="37"/>
      <c r="H32" s="37"/>
      <c r="I32" s="63"/>
      <c r="J32" s="63"/>
      <c r="K32" s="6"/>
      <c r="L32" s="6"/>
      <c r="M32" s="6"/>
      <c r="N32" s="6"/>
      <c r="O32" s="6"/>
      <c r="P32" s="37"/>
      <c r="Q32" s="37"/>
      <c r="R32" s="37"/>
      <c r="S32" s="37"/>
      <c r="T32" s="37"/>
      <c r="U32" s="37"/>
      <c r="V32" s="37"/>
      <c r="W32" s="37"/>
    </row>
    <row r="33" spans="3:23" ht="15.75">
      <c r="C33" s="38" t="s">
        <v>16</v>
      </c>
      <c r="D33" s="37"/>
      <c r="E33" s="37"/>
      <c r="F33" s="37"/>
      <c r="G33" s="37"/>
      <c r="H33" s="37"/>
      <c r="I33" s="37"/>
      <c r="J33" s="37"/>
      <c r="K33" s="38"/>
      <c r="L33" s="37"/>
      <c r="M33" s="39"/>
      <c r="N33" s="37"/>
      <c r="O33" s="37"/>
      <c r="P33" s="37"/>
      <c r="Q33" s="37"/>
      <c r="R33" s="37"/>
      <c r="S33" s="37"/>
      <c r="T33" s="37"/>
      <c r="U33" s="37"/>
      <c r="V33" s="37"/>
      <c r="W33" s="37"/>
    </row>
    <row r="34" spans="3:23" ht="15.75">
      <c r="C34" s="38"/>
      <c r="D34" s="37"/>
      <c r="E34" s="37"/>
      <c r="F34" s="37"/>
      <c r="G34" s="37"/>
      <c r="H34" s="37"/>
      <c r="I34" s="37"/>
      <c r="J34" s="37"/>
      <c r="K34" s="38"/>
      <c r="L34" s="37"/>
      <c r="M34" s="39"/>
      <c r="N34" s="37"/>
      <c r="O34" s="37"/>
      <c r="P34" s="37"/>
      <c r="Q34" s="37"/>
      <c r="R34" s="37"/>
      <c r="S34" s="37"/>
      <c r="T34" s="37"/>
      <c r="U34" s="37"/>
      <c r="V34" s="37"/>
      <c r="W34" s="37"/>
    </row>
    <row r="35" spans="3:23" ht="15.75">
      <c r="C35" s="197" t="s">
        <v>149</v>
      </c>
      <c r="D35" s="198"/>
      <c r="E35" s="198"/>
      <c r="F35" s="198"/>
      <c r="G35" s="198"/>
      <c r="H35" s="198"/>
      <c r="I35" s="198"/>
      <c r="J35" s="198"/>
      <c r="K35" s="198"/>
      <c r="L35" s="198"/>
      <c r="M35" s="198"/>
      <c r="N35" s="198"/>
      <c r="O35" s="198"/>
      <c r="P35" s="50"/>
      <c r="Q35" s="37"/>
      <c r="R35" s="37"/>
      <c r="S35" s="37"/>
      <c r="T35" s="37"/>
      <c r="U35" s="37"/>
      <c r="V35" s="37"/>
      <c r="W35" s="37"/>
    </row>
    <row r="36" spans="3:23" ht="15.75">
      <c r="C36" s="199"/>
      <c r="D36" s="200"/>
      <c r="E36" s="200"/>
      <c r="F36" s="200"/>
      <c r="G36" s="200"/>
      <c r="H36" s="200"/>
      <c r="I36" s="200"/>
      <c r="J36" s="200"/>
      <c r="K36" s="200"/>
      <c r="L36" s="200"/>
      <c r="M36" s="200"/>
      <c r="N36" s="200"/>
      <c r="O36" s="200"/>
      <c r="P36" s="51"/>
      <c r="Q36" s="37"/>
      <c r="R36" s="37"/>
      <c r="S36" s="37"/>
      <c r="T36" s="37"/>
      <c r="U36" s="37"/>
      <c r="V36" s="37"/>
      <c r="W36" s="37"/>
    </row>
    <row r="37" spans="3:23" ht="15.75">
      <c r="C37" s="199"/>
      <c r="D37" s="200"/>
      <c r="E37" s="200"/>
      <c r="F37" s="200"/>
      <c r="G37" s="200"/>
      <c r="H37" s="200"/>
      <c r="I37" s="200"/>
      <c r="J37" s="200"/>
      <c r="K37" s="200"/>
      <c r="L37" s="200"/>
      <c r="M37" s="200"/>
      <c r="N37" s="200"/>
      <c r="O37" s="200"/>
      <c r="P37" s="51"/>
      <c r="Q37" s="37"/>
      <c r="R37" s="37"/>
      <c r="S37" s="37"/>
      <c r="T37" s="37"/>
      <c r="U37" s="37"/>
      <c r="V37" s="37"/>
      <c r="W37" s="37"/>
    </row>
    <row r="38" spans="3:23" ht="15.75">
      <c r="C38" s="199"/>
      <c r="D38" s="200"/>
      <c r="E38" s="200"/>
      <c r="F38" s="200"/>
      <c r="G38" s="200"/>
      <c r="H38" s="200"/>
      <c r="I38" s="200"/>
      <c r="J38" s="200"/>
      <c r="K38" s="200"/>
      <c r="L38" s="200"/>
      <c r="M38" s="200"/>
      <c r="N38" s="200"/>
      <c r="O38" s="200"/>
      <c r="P38" s="51"/>
      <c r="Q38" s="37"/>
      <c r="R38" s="37"/>
      <c r="S38" s="37"/>
      <c r="T38" s="37"/>
      <c r="U38" s="37"/>
      <c r="V38" s="37"/>
      <c r="W38" s="37"/>
    </row>
    <row r="39" spans="3:23" ht="15.75">
      <c r="C39" s="201"/>
      <c r="D39" s="202"/>
      <c r="E39" s="202"/>
      <c r="F39" s="202"/>
      <c r="G39" s="202"/>
      <c r="H39" s="202"/>
      <c r="I39" s="202"/>
      <c r="J39" s="202"/>
      <c r="K39" s="202"/>
      <c r="L39" s="202"/>
      <c r="M39" s="202"/>
      <c r="N39" s="202"/>
      <c r="O39" s="202"/>
      <c r="P39" s="53"/>
      <c r="Q39" s="37"/>
      <c r="R39" s="37"/>
      <c r="S39" s="37"/>
      <c r="T39" s="37"/>
      <c r="U39" s="37"/>
      <c r="V39" s="37"/>
      <c r="W39" s="37"/>
    </row>
    <row r="40" spans="3:23" ht="15.75">
      <c r="C40" s="98"/>
      <c r="D40" s="99"/>
      <c r="E40" s="99"/>
      <c r="F40" s="99"/>
      <c r="G40" s="99"/>
      <c r="H40" s="99"/>
      <c r="I40" s="99"/>
      <c r="J40" s="99"/>
      <c r="K40" s="99"/>
      <c r="L40" s="99"/>
      <c r="M40" s="99"/>
      <c r="N40" s="99"/>
      <c r="O40" s="99"/>
      <c r="P40" s="37"/>
      <c r="Q40" s="37"/>
      <c r="R40" s="37"/>
      <c r="S40" s="37"/>
      <c r="T40" s="37"/>
      <c r="U40" s="37"/>
      <c r="V40" s="37"/>
      <c r="W40" s="37"/>
    </row>
    <row r="41" spans="3:23" ht="15.75">
      <c r="C41" s="98"/>
      <c r="D41" s="99"/>
      <c r="E41" s="99"/>
      <c r="F41" s="99"/>
      <c r="G41" s="99"/>
      <c r="H41" s="99"/>
      <c r="I41" s="99"/>
      <c r="J41" s="99"/>
      <c r="K41" s="99"/>
      <c r="L41" s="99"/>
      <c r="M41" s="99"/>
      <c r="N41" s="99"/>
      <c r="O41" s="99"/>
      <c r="P41" s="37"/>
      <c r="Q41" s="37"/>
      <c r="R41" s="37"/>
      <c r="S41" s="37"/>
      <c r="T41" s="37"/>
      <c r="U41" s="37"/>
      <c r="V41" s="37"/>
      <c r="W41" s="37"/>
    </row>
    <row r="42" spans="3:23" ht="15.75">
      <c r="C42" s="96"/>
      <c r="D42" s="97"/>
      <c r="E42" s="97"/>
      <c r="F42" s="97"/>
      <c r="G42" s="97"/>
      <c r="H42" s="97"/>
      <c r="I42" s="97"/>
      <c r="J42" s="97"/>
      <c r="K42" s="97"/>
      <c r="L42" s="97"/>
      <c r="M42" s="97"/>
      <c r="N42" s="97"/>
      <c r="O42" s="97"/>
      <c r="P42" s="37"/>
      <c r="Q42" s="37"/>
      <c r="R42" s="37"/>
      <c r="S42" s="37"/>
      <c r="T42" s="37"/>
      <c r="U42" s="37"/>
      <c r="V42" s="37"/>
      <c r="W42" s="37"/>
    </row>
    <row r="43" spans="3:23" ht="15.75">
      <c r="C43" s="38"/>
      <c r="D43" s="37"/>
      <c r="E43" s="37"/>
      <c r="F43" s="37"/>
      <c r="G43" s="37"/>
      <c r="H43" s="37"/>
      <c r="I43" s="37"/>
      <c r="J43" s="37"/>
      <c r="K43" s="37"/>
      <c r="L43" s="37"/>
      <c r="M43" s="37"/>
      <c r="N43" s="37"/>
      <c r="O43" s="37"/>
      <c r="P43" s="37"/>
      <c r="Q43" s="37"/>
      <c r="R43" s="37"/>
      <c r="S43" s="37"/>
      <c r="T43" s="37"/>
      <c r="U43" s="37"/>
      <c r="V43" s="37"/>
      <c r="W43" s="37"/>
    </row>
    <row r="44" spans="3:23" ht="15.75">
      <c r="C44" s="4"/>
      <c r="D44" s="4"/>
      <c r="E44" s="4"/>
      <c r="F44" s="4"/>
      <c r="G44" s="20"/>
      <c r="H44" s="20"/>
      <c r="I44" s="20"/>
      <c r="J44" s="20"/>
      <c r="K44" s="48"/>
      <c r="L44" s="20"/>
      <c r="M44" s="31"/>
      <c r="N44" s="20"/>
      <c r="O44" s="20"/>
      <c r="P44" s="37"/>
      <c r="Q44" s="37"/>
      <c r="R44" s="37"/>
      <c r="S44" s="37"/>
      <c r="T44" s="37"/>
      <c r="U44" s="37"/>
      <c r="V44" s="37"/>
      <c r="W44" s="37"/>
    </row>
    <row r="45" spans="3:23" ht="15.75">
      <c r="C45" s="44"/>
      <c r="D45" s="35"/>
      <c r="E45" s="35"/>
      <c r="F45" s="35"/>
      <c r="G45" s="35"/>
      <c r="H45" s="35"/>
      <c r="I45" s="35"/>
      <c r="J45" s="35"/>
      <c r="K45" s="45"/>
      <c r="L45" s="35"/>
      <c r="M45" s="44"/>
      <c r="N45" s="35"/>
      <c r="O45" s="35"/>
      <c r="P45" s="37"/>
      <c r="Q45" s="37"/>
      <c r="R45" s="37"/>
      <c r="S45" s="37"/>
      <c r="T45" s="37"/>
      <c r="U45" s="37"/>
      <c r="V45" s="37"/>
      <c r="W45" s="37"/>
    </row>
    <row r="46" spans="3:23" ht="15.75">
      <c r="C46" s="44"/>
      <c r="D46" s="35"/>
      <c r="E46" s="35"/>
      <c r="F46" s="35"/>
      <c r="G46" s="35"/>
      <c r="H46" s="35"/>
      <c r="I46" s="35"/>
      <c r="J46" s="35"/>
      <c r="K46" s="45"/>
      <c r="L46" s="35"/>
      <c r="M46" s="46"/>
      <c r="N46" s="35"/>
      <c r="O46" s="35"/>
      <c r="P46" s="37"/>
      <c r="Q46" s="37"/>
      <c r="R46" s="37"/>
      <c r="S46" s="37"/>
      <c r="T46" s="37"/>
      <c r="U46" s="37"/>
      <c r="V46" s="37"/>
      <c r="W46" s="37"/>
    </row>
    <row r="47" spans="3:23" ht="15.75">
      <c r="C47" s="44"/>
      <c r="D47" s="35"/>
      <c r="E47" s="35"/>
      <c r="F47" s="35"/>
      <c r="G47" s="35"/>
      <c r="H47" s="35"/>
      <c r="I47" s="35"/>
      <c r="J47" s="35"/>
      <c r="K47" s="45"/>
      <c r="L47" s="35"/>
      <c r="M47" s="46"/>
      <c r="N47" s="35"/>
      <c r="O47" s="35"/>
      <c r="P47" s="37"/>
      <c r="Q47" s="37"/>
      <c r="R47" s="37"/>
      <c r="S47" s="37"/>
      <c r="T47" s="37"/>
      <c r="U47" s="37"/>
      <c r="V47" s="37"/>
      <c r="W47" s="37"/>
    </row>
    <row r="48" spans="3:23" ht="15.75">
      <c r="C48" s="38"/>
      <c r="D48" s="37"/>
      <c r="E48" s="37"/>
      <c r="F48" s="37"/>
      <c r="G48" s="35"/>
      <c r="H48" s="37"/>
      <c r="I48" s="37"/>
      <c r="J48" s="37"/>
      <c r="K48" s="38"/>
      <c r="L48" s="37"/>
      <c r="M48" s="39"/>
      <c r="N48" s="37"/>
      <c r="O48" s="37"/>
      <c r="P48" s="37"/>
      <c r="Q48" s="37"/>
      <c r="R48" s="37"/>
      <c r="S48" s="37"/>
      <c r="T48" s="37"/>
      <c r="U48" s="37"/>
      <c r="V48" s="37"/>
      <c r="W48" s="37"/>
    </row>
    <row r="49" spans="3:23" ht="15.75">
      <c r="C49" s="38"/>
      <c r="D49" s="37"/>
      <c r="E49" s="37"/>
      <c r="F49" s="37"/>
      <c r="G49" s="35"/>
      <c r="H49" s="37"/>
      <c r="I49" s="37"/>
      <c r="J49" s="37"/>
      <c r="K49" s="38"/>
      <c r="L49" s="37"/>
      <c r="M49" s="39"/>
      <c r="N49" s="37"/>
      <c r="O49" s="37"/>
      <c r="P49" s="37"/>
      <c r="Q49" s="37"/>
      <c r="R49" s="37"/>
      <c r="S49" s="37"/>
      <c r="T49" s="37"/>
      <c r="U49" s="37"/>
      <c r="V49" s="37"/>
      <c r="W49" s="37"/>
    </row>
    <row r="50" spans="3:23" ht="15.75">
      <c r="C50" s="38"/>
      <c r="D50" s="37"/>
      <c r="E50" s="37"/>
      <c r="F50" s="37"/>
      <c r="G50" s="35"/>
      <c r="H50" s="37"/>
      <c r="I50" s="37"/>
      <c r="J50" s="37"/>
      <c r="K50" s="38"/>
      <c r="L50" s="37"/>
      <c r="M50" s="39"/>
      <c r="N50" s="37"/>
      <c r="O50" s="37"/>
      <c r="P50" s="37"/>
      <c r="Q50" s="37"/>
      <c r="R50" s="37"/>
      <c r="S50" s="37"/>
      <c r="T50" s="37"/>
      <c r="U50" s="37"/>
      <c r="V50" s="37"/>
      <c r="W50" s="37"/>
    </row>
    <row r="51" spans="3:23" ht="15.75">
      <c r="C51" s="37"/>
      <c r="D51" s="37"/>
      <c r="E51" s="37"/>
      <c r="F51" s="37"/>
      <c r="G51" s="37"/>
      <c r="H51" s="37"/>
      <c r="I51" s="37"/>
      <c r="J51" s="37"/>
      <c r="K51" s="37"/>
      <c r="L51" s="37"/>
      <c r="M51" s="37"/>
      <c r="N51" s="37"/>
      <c r="O51" s="37"/>
      <c r="P51" s="37"/>
      <c r="Q51" s="37"/>
      <c r="R51" s="37"/>
      <c r="S51" s="37"/>
      <c r="T51" s="37"/>
      <c r="U51" s="37"/>
      <c r="V51" s="37"/>
      <c r="W51" s="37"/>
    </row>
    <row r="52" spans="3:23" ht="18">
      <c r="C52" s="47"/>
      <c r="D52" s="37"/>
      <c r="E52" s="37"/>
      <c r="F52" s="37"/>
      <c r="G52" s="37"/>
      <c r="H52" s="37"/>
      <c r="I52" s="37"/>
      <c r="J52" s="37"/>
      <c r="K52" s="37"/>
      <c r="L52" s="37"/>
      <c r="M52" s="37"/>
      <c r="N52" s="37"/>
      <c r="O52" s="37"/>
      <c r="P52" s="37"/>
      <c r="Q52" s="37"/>
      <c r="R52" s="37"/>
      <c r="S52" s="37"/>
      <c r="T52" s="37"/>
      <c r="U52" s="37"/>
      <c r="V52" s="37"/>
      <c r="W52" s="37"/>
    </row>
    <row r="53" spans="3:23" ht="15.75">
      <c r="C53" s="38"/>
      <c r="D53" s="37"/>
      <c r="E53" s="37"/>
      <c r="F53" s="37"/>
      <c r="G53" s="37"/>
      <c r="H53" s="37"/>
      <c r="I53" s="37"/>
      <c r="J53" s="37"/>
      <c r="K53" s="38"/>
      <c r="L53" s="37"/>
      <c r="M53" s="39"/>
      <c r="N53" s="37"/>
      <c r="O53" s="37"/>
      <c r="P53" s="37"/>
      <c r="Q53" s="37"/>
      <c r="R53" s="37"/>
      <c r="S53" s="37"/>
      <c r="T53" s="37"/>
      <c r="U53" s="37"/>
      <c r="V53" s="37"/>
      <c r="W53" s="37"/>
    </row>
    <row r="54" spans="3:23" ht="15.75">
      <c r="C54" s="37"/>
      <c r="D54" s="37"/>
      <c r="E54" s="37"/>
      <c r="F54" s="37"/>
      <c r="G54" s="37"/>
      <c r="H54" s="37"/>
      <c r="I54" s="37"/>
      <c r="J54" s="37"/>
      <c r="K54" s="37"/>
      <c r="L54" s="37"/>
      <c r="M54" s="37"/>
      <c r="N54" s="37"/>
      <c r="O54" s="37"/>
      <c r="P54" s="37"/>
      <c r="Q54" s="37"/>
      <c r="R54" s="37"/>
      <c r="S54" s="37"/>
      <c r="T54" s="37"/>
      <c r="U54" s="37"/>
      <c r="V54" s="37"/>
      <c r="W54" s="37"/>
    </row>
    <row r="55" spans="3:23" ht="15.75">
      <c r="C55" s="38"/>
      <c r="D55" s="37"/>
      <c r="E55" s="37"/>
      <c r="F55" s="37"/>
      <c r="G55" s="38"/>
      <c r="H55" s="37"/>
      <c r="I55" s="37"/>
      <c r="J55" s="37"/>
      <c r="K55" s="38"/>
      <c r="L55" s="37"/>
      <c r="M55" s="39"/>
      <c r="N55" s="37"/>
      <c r="O55" s="37"/>
      <c r="P55" s="37"/>
      <c r="Q55" s="37"/>
      <c r="R55" s="37"/>
      <c r="S55" s="37"/>
      <c r="T55" s="37"/>
      <c r="U55" s="37"/>
      <c r="V55" s="37"/>
      <c r="W55" s="37"/>
    </row>
    <row r="56" spans="3:23" ht="15.75">
      <c r="C56" s="38"/>
      <c r="D56" s="37"/>
      <c r="E56" s="37"/>
      <c r="F56" s="37"/>
      <c r="G56" s="38"/>
      <c r="H56" s="37"/>
      <c r="I56" s="37"/>
      <c r="J56" s="37"/>
      <c r="K56" s="38"/>
      <c r="L56" s="37"/>
      <c r="M56" s="39"/>
      <c r="N56" s="37"/>
      <c r="O56" s="37"/>
      <c r="P56" s="37"/>
      <c r="Q56" s="37"/>
      <c r="R56" s="37"/>
      <c r="S56" s="37"/>
      <c r="T56" s="37"/>
      <c r="U56" s="37"/>
      <c r="V56" s="37"/>
      <c r="W56" s="37"/>
    </row>
    <row r="57" spans="3:23" ht="15.75">
      <c r="C57" s="37"/>
      <c r="D57" s="37"/>
      <c r="E57" s="37"/>
      <c r="F57" s="37"/>
      <c r="G57" s="37"/>
      <c r="H57" s="37"/>
      <c r="I57" s="37"/>
      <c r="J57" s="37"/>
      <c r="K57" s="37"/>
      <c r="L57" s="37"/>
      <c r="M57" s="37"/>
      <c r="N57" s="37"/>
      <c r="O57" s="37"/>
      <c r="P57" s="37"/>
      <c r="Q57" s="37"/>
      <c r="R57" s="37"/>
      <c r="S57" s="37"/>
      <c r="T57" s="37"/>
      <c r="U57" s="37"/>
      <c r="V57" s="37"/>
      <c r="W57" s="37"/>
    </row>
    <row r="58" spans="3:23" ht="15.75">
      <c r="C58" s="38"/>
      <c r="D58" s="37"/>
      <c r="E58" s="37"/>
      <c r="F58" s="37"/>
      <c r="G58" s="49"/>
      <c r="H58" s="37"/>
      <c r="I58" s="37"/>
      <c r="J58" s="37"/>
      <c r="K58" s="38"/>
      <c r="L58" s="37"/>
      <c r="M58" s="39"/>
      <c r="N58" s="37"/>
      <c r="O58" s="37"/>
      <c r="P58" s="37"/>
      <c r="Q58" s="37"/>
      <c r="R58" s="37"/>
      <c r="S58" s="37"/>
      <c r="T58" s="37"/>
      <c r="U58" s="37"/>
      <c r="V58" s="37"/>
      <c r="W58" s="37"/>
    </row>
    <row r="59" spans="3:23" ht="15.75">
      <c r="C59" s="37"/>
      <c r="D59" s="37"/>
      <c r="E59" s="37"/>
      <c r="F59" s="37"/>
      <c r="G59" s="37"/>
      <c r="H59" s="37"/>
      <c r="I59" s="37"/>
      <c r="J59" s="37"/>
      <c r="K59" s="37"/>
      <c r="L59" s="37"/>
      <c r="M59" s="37"/>
      <c r="N59" s="37"/>
      <c r="O59" s="37"/>
      <c r="P59" s="37"/>
      <c r="Q59" s="37"/>
      <c r="R59" s="37"/>
      <c r="S59" s="37"/>
      <c r="T59" s="37"/>
      <c r="U59" s="37"/>
      <c r="V59" s="37"/>
      <c r="W59" s="37"/>
    </row>
    <row r="60" spans="3:23" ht="15.75">
      <c r="C60" s="37"/>
      <c r="D60" s="37"/>
      <c r="E60" s="37"/>
      <c r="F60" s="37"/>
      <c r="G60" s="37"/>
      <c r="H60" s="37"/>
      <c r="I60" s="37"/>
      <c r="J60" s="37"/>
      <c r="K60" s="37"/>
      <c r="L60" s="37"/>
      <c r="M60" s="37"/>
      <c r="N60" s="37"/>
      <c r="O60" s="37"/>
      <c r="P60" s="37"/>
      <c r="Q60" s="37"/>
      <c r="R60" s="37"/>
      <c r="S60" s="37"/>
      <c r="T60" s="37"/>
      <c r="U60" s="37"/>
      <c r="V60" s="37"/>
      <c r="W60" s="37"/>
    </row>
    <row r="61" spans="3:23" ht="15.75">
      <c r="C61" s="44"/>
      <c r="D61" s="35"/>
      <c r="E61" s="35"/>
      <c r="F61" s="35"/>
      <c r="G61" s="35"/>
      <c r="H61" s="35"/>
      <c r="I61" s="35"/>
      <c r="J61" s="35"/>
      <c r="K61" s="35"/>
      <c r="L61" s="35"/>
      <c r="M61" s="46"/>
      <c r="N61" s="35"/>
      <c r="O61" s="35"/>
      <c r="P61" s="37"/>
      <c r="Q61" s="37"/>
      <c r="R61" s="37"/>
      <c r="S61" s="37"/>
      <c r="T61" s="37"/>
      <c r="U61" s="37"/>
      <c r="V61" s="37"/>
      <c r="W61" s="37"/>
    </row>
    <row r="62" spans="3:23" ht="15.75">
      <c r="C62" s="44"/>
      <c r="D62" s="35"/>
      <c r="E62" s="35"/>
      <c r="F62" s="35"/>
      <c r="G62" s="35"/>
      <c r="H62" s="35"/>
      <c r="I62" s="35"/>
      <c r="J62" s="35"/>
      <c r="K62" s="35"/>
      <c r="L62" s="35"/>
      <c r="M62" s="40"/>
      <c r="N62" s="35"/>
      <c r="O62" s="35"/>
      <c r="P62" s="37"/>
      <c r="Q62" s="37"/>
      <c r="R62" s="37"/>
      <c r="S62" s="37"/>
      <c r="T62" s="37"/>
      <c r="U62" s="37"/>
      <c r="V62" s="37"/>
      <c r="W62" s="37"/>
    </row>
    <row r="63" spans="3:23" ht="15.75">
      <c r="C63" s="44"/>
      <c r="D63" s="35"/>
      <c r="E63" s="35"/>
      <c r="F63" s="35"/>
      <c r="G63" s="35"/>
      <c r="H63" s="35"/>
      <c r="I63" s="35"/>
      <c r="J63" s="35"/>
      <c r="K63" s="35"/>
      <c r="L63" s="35"/>
      <c r="M63" s="40"/>
      <c r="N63" s="35"/>
      <c r="O63" s="35"/>
      <c r="P63" s="37"/>
      <c r="Q63" s="37"/>
      <c r="R63" s="37"/>
      <c r="S63" s="37"/>
      <c r="T63" s="37"/>
      <c r="U63" s="37"/>
      <c r="V63" s="37"/>
      <c r="W63" s="37"/>
    </row>
    <row r="64" spans="3:23" ht="15.75">
      <c r="C64" s="44"/>
      <c r="D64" s="35"/>
      <c r="E64" s="35"/>
      <c r="F64" s="35"/>
      <c r="G64" s="35"/>
      <c r="H64" s="35"/>
      <c r="I64" s="35"/>
      <c r="J64" s="35"/>
      <c r="K64" s="35"/>
      <c r="L64" s="35"/>
      <c r="M64" s="40"/>
      <c r="N64" s="35"/>
      <c r="O64" s="35"/>
      <c r="P64" s="37"/>
      <c r="Q64" s="37"/>
      <c r="R64" s="37"/>
      <c r="S64" s="37"/>
      <c r="T64" s="37"/>
      <c r="U64" s="37"/>
      <c r="V64" s="37"/>
      <c r="W64" s="37"/>
    </row>
    <row r="65" spans="3:23" ht="15.75">
      <c r="C65" s="35"/>
      <c r="D65" s="35"/>
      <c r="E65" s="35"/>
      <c r="F65" s="35"/>
      <c r="G65" s="35"/>
      <c r="H65" s="35"/>
      <c r="I65" s="35"/>
      <c r="J65" s="35"/>
      <c r="K65" s="35"/>
      <c r="L65" s="35"/>
      <c r="M65" s="40"/>
      <c r="N65" s="35"/>
      <c r="O65" s="35"/>
      <c r="P65" s="37"/>
      <c r="Q65" s="37"/>
      <c r="R65" s="37"/>
      <c r="S65" s="37"/>
      <c r="T65" s="37"/>
      <c r="U65" s="37"/>
      <c r="V65" s="37"/>
      <c r="W65" s="37"/>
    </row>
    <row r="66" spans="3:23" ht="15.75">
      <c r="C66" s="37"/>
      <c r="D66" s="37"/>
      <c r="E66" s="37"/>
      <c r="F66" s="37"/>
      <c r="G66" s="37"/>
      <c r="H66" s="37"/>
      <c r="I66" s="37"/>
      <c r="J66" s="37"/>
      <c r="K66" s="37"/>
      <c r="L66" s="37"/>
      <c r="M66" s="37"/>
      <c r="N66" s="37"/>
      <c r="O66" s="37"/>
      <c r="P66" s="37"/>
      <c r="Q66" s="37"/>
      <c r="R66" s="37"/>
      <c r="S66" s="37"/>
      <c r="T66" s="37"/>
      <c r="U66" s="37"/>
      <c r="V66" s="37"/>
      <c r="W66" s="37"/>
    </row>
    <row r="67" spans="3:23" ht="15.75">
      <c r="C67" s="37"/>
      <c r="D67" s="37"/>
      <c r="E67" s="37"/>
      <c r="F67" s="37"/>
      <c r="G67" s="37"/>
      <c r="H67" s="37"/>
      <c r="I67" s="37"/>
      <c r="J67" s="37"/>
      <c r="K67" s="37"/>
      <c r="L67" s="37"/>
      <c r="M67" s="37"/>
      <c r="N67" s="37"/>
      <c r="O67" s="37"/>
      <c r="P67" s="37"/>
      <c r="Q67" s="37"/>
      <c r="R67" s="37"/>
      <c r="S67" s="37"/>
      <c r="T67" s="37"/>
      <c r="U67" s="37"/>
      <c r="V67" s="37"/>
      <c r="W67" s="37"/>
    </row>
    <row r="68" spans="3:23" ht="15.75">
      <c r="C68" s="37"/>
      <c r="D68" s="37"/>
      <c r="E68" s="37"/>
      <c r="F68" s="37"/>
      <c r="G68" s="37"/>
      <c r="H68" s="37"/>
      <c r="I68" s="37"/>
      <c r="J68" s="37"/>
      <c r="K68" s="37"/>
      <c r="L68" s="37"/>
      <c r="M68" s="37"/>
      <c r="N68" s="37"/>
      <c r="O68" s="37"/>
      <c r="P68" s="37"/>
      <c r="Q68" s="37"/>
      <c r="R68" s="37"/>
      <c r="S68" s="37"/>
      <c r="T68" s="37"/>
      <c r="U68" s="37"/>
      <c r="V68" s="37"/>
      <c r="W68" s="37"/>
    </row>
    <row r="69" spans="3:23" ht="15.75">
      <c r="C69" s="37"/>
      <c r="D69" s="37"/>
      <c r="E69" s="37"/>
      <c r="F69" s="37"/>
      <c r="G69" s="37"/>
      <c r="H69" s="37"/>
      <c r="I69" s="37"/>
      <c r="J69" s="37"/>
      <c r="K69" s="37"/>
      <c r="L69" s="37"/>
      <c r="M69" s="37"/>
      <c r="N69" s="37"/>
      <c r="O69" s="37"/>
      <c r="P69" s="37"/>
      <c r="Q69" s="37"/>
      <c r="R69" s="37"/>
      <c r="S69" s="37"/>
      <c r="T69" s="37"/>
      <c r="U69" s="37"/>
      <c r="V69" s="37"/>
      <c r="W69" s="37"/>
    </row>
    <row r="70" spans="3:23" ht="15.75">
      <c r="C70" s="37"/>
      <c r="D70" s="37"/>
      <c r="E70" s="37"/>
      <c r="F70" s="37"/>
      <c r="G70" s="37"/>
      <c r="H70" s="37"/>
      <c r="I70" s="37"/>
      <c r="J70" s="37"/>
      <c r="K70" s="37"/>
      <c r="L70" s="37"/>
      <c r="M70" s="37"/>
      <c r="N70" s="37"/>
      <c r="O70" s="37"/>
      <c r="P70" s="37"/>
      <c r="Q70" s="37"/>
      <c r="R70" s="37"/>
      <c r="S70" s="37"/>
      <c r="T70" s="37"/>
      <c r="U70" s="37"/>
      <c r="V70" s="37"/>
      <c r="W70" s="37"/>
    </row>
    <row r="71" spans="3:23" ht="15.75">
      <c r="C71" s="37"/>
      <c r="D71" s="37"/>
      <c r="E71" s="37"/>
      <c r="F71" s="37"/>
      <c r="G71" s="37"/>
      <c r="H71" s="37"/>
      <c r="I71" s="37"/>
      <c r="J71" s="37"/>
      <c r="K71" s="37"/>
      <c r="L71" s="37"/>
      <c r="M71" s="37"/>
      <c r="N71" s="37"/>
      <c r="O71" s="37"/>
      <c r="P71" s="37"/>
      <c r="Q71" s="37"/>
      <c r="R71" s="37"/>
      <c r="S71" s="37"/>
      <c r="T71" s="37"/>
      <c r="U71" s="37"/>
      <c r="V71" s="37"/>
      <c r="W71" s="37"/>
    </row>
    <row r="72" spans="3:23" ht="15.75">
      <c r="C72" s="37"/>
      <c r="D72" s="37"/>
      <c r="E72" s="37"/>
      <c r="F72" s="37"/>
      <c r="G72" s="37"/>
      <c r="H72" s="37"/>
      <c r="I72" s="37"/>
      <c r="J72" s="37"/>
      <c r="K72" s="37"/>
      <c r="L72" s="37"/>
      <c r="M72" s="37"/>
      <c r="N72" s="37"/>
      <c r="O72" s="37"/>
      <c r="P72" s="37"/>
      <c r="Q72" s="37"/>
      <c r="R72" s="37"/>
      <c r="S72" s="37"/>
      <c r="T72" s="37"/>
      <c r="U72" s="37"/>
      <c r="V72" s="37"/>
      <c r="W72" s="37"/>
    </row>
    <row r="73" spans="3:23" ht="15.75">
      <c r="C73" s="37"/>
      <c r="D73" s="37"/>
      <c r="E73" s="37"/>
      <c r="F73" s="37"/>
      <c r="G73" s="37"/>
      <c r="H73" s="37"/>
      <c r="I73" s="37"/>
      <c r="J73" s="37"/>
      <c r="K73" s="37"/>
      <c r="L73" s="37"/>
      <c r="M73" s="37"/>
      <c r="N73" s="37"/>
      <c r="O73" s="37"/>
      <c r="P73" s="37"/>
      <c r="Q73" s="37"/>
      <c r="R73" s="37"/>
      <c r="S73" s="37"/>
      <c r="T73" s="37"/>
      <c r="U73" s="37"/>
      <c r="V73" s="37"/>
      <c r="W73" s="37"/>
    </row>
    <row r="74" spans="3:23" ht="15.75">
      <c r="C74" s="37"/>
      <c r="D74" s="37"/>
      <c r="E74" s="37"/>
      <c r="F74" s="37"/>
      <c r="G74" s="37"/>
      <c r="H74" s="37"/>
      <c r="I74" s="37"/>
      <c r="J74" s="37"/>
      <c r="K74" s="37"/>
      <c r="L74" s="37"/>
      <c r="M74" s="37"/>
      <c r="N74" s="37"/>
      <c r="O74" s="37"/>
      <c r="P74" s="37"/>
      <c r="Q74" s="37"/>
      <c r="R74" s="37"/>
      <c r="S74" s="37"/>
      <c r="T74" s="37"/>
      <c r="U74" s="37"/>
      <c r="V74" s="37"/>
      <c r="W74" s="37"/>
    </row>
    <row r="75" spans="3:23" ht="15.75">
      <c r="C75" s="37"/>
      <c r="D75" s="37"/>
      <c r="E75" s="37"/>
      <c r="F75" s="37"/>
      <c r="G75" s="37"/>
      <c r="H75" s="37"/>
      <c r="I75" s="37"/>
      <c r="J75" s="37"/>
      <c r="K75" s="37"/>
      <c r="L75" s="37"/>
      <c r="M75" s="37"/>
      <c r="N75" s="37"/>
      <c r="O75" s="37"/>
      <c r="P75" s="37"/>
      <c r="Q75" s="37"/>
      <c r="R75" s="37"/>
      <c r="S75" s="37"/>
      <c r="T75" s="37"/>
      <c r="U75" s="37"/>
      <c r="V75" s="37"/>
      <c r="W75" s="37"/>
    </row>
    <row r="76" spans="3:23" ht="15.75">
      <c r="C76" s="37"/>
      <c r="D76" s="37"/>
      <c r="E76" s="37"/>
      <c r="F76" s="37"/>
      <c r="G76" s="37"/>
      <c r="H76" s="37"/>
      <c r="I76" s="37"/>
      <c r="J76" s="37"/>
      <c r="K76" s="37"/>
      <c r="L76" s="37"/>
      <c r="M76" s="37"/>
      <c r="N76" s="37"/>
      <c r="O76" s="37"/>
      <c r="P76" s="37"/>
      <c r="Q76" s="37"/>
      <c r="R76" s="37"/>
      <c r="S76" s="37"/>
      <c r="T76" s="37"/>
      <c r="U76" s="37"/>
      <c r="V76" s="37"/>
      <c r="W76" s="37"/>
    </row>
    <row r="77" spans="3:23" ht="15.75">
      <c r="C77" s="37"/>
      <c r="D77" s="37"/>
      <c r="E77" s="37"/>
      <c r="F77" s="37"/>
      <c r="G77" s="37"/>
      <c r="H77" s="37"/>
      <c r="I77" s="37"/>
      <c r="J77" s="37"/>
      <c r="K77" s="37"/>
      <c r="L77" s="37"/>
      <c r="M77" s="37"/>
      <c r="N77" s="37"/>
      <c r="O77" s="37"/>
      <c r="P77" s="37"/>
      <c r="Q77" s="37"/>
      <c r="R77" s="37"/>
      <c r="S77" s="37"/>
      <c r="T77" s="37"/>
      <c r="U77" s="37"/>
      <c r="V77" s="37"/>
      <c r="W77" s="37"/>
    </row>
    <row r="78" spans="3:23" ht="15.75">
      <c r="C78" s="37"/>
      <c r="D78" s="37"/>
      <c r="E78" s="37"/>
      <c r="F78" s="37"/>
      <c r="G78" s="37"/>
      <c r="H78" s="37"/>
      <c r="I78" s="37"/>
      <c r="J78" s="37"/>
      <c r="K78" s="37"/>
      <c r="L78" s="37"/>
      <c r="M78" s="37"/>
      <c r="N78" s="37"/>
      <c r="O78" s="37"/>
      <c r="P78" s="37"/>
      <c r="Q78" s="37"/>
      <c r="R78" s="37"/>
      <c r="S78" s="37"/>
      <c r="T78" s="37"/>
      <c r="U78" s="37"/>
      <c r="V78" s="37"/>
      <c r="W78" s="37"/>
    </row>
    <row r="79" spans="3:23" ht="15.75">
      <c r="C79" s="37"/>
      <c r="D79" s="37"/>
      <c r="E79" s="37"/>
      <c r="F79" s="37"/>
      <c r="G79" s="37"/>
      <c r="H79" s="37"/>
      <c r="I79" s="37"/>
      <c r="J79" s="37"/>
      <c r="K79" s="37"/>
      <c r="L79" s="37"/>
      <c r="M79" s="37"/>
      <c r="N79" s="37"/>
      <c r="O79" s="37"/>
      <c r="P79" s="37"/>
      <c r="Q79" s="37"/>
      <c r="R79" s="37"/>
      <c r="S79" s="37"/>
      <c r="T79" s="37"/>
      <c r="U79" s="37"/>
      <c r="V79" s="37"/>
      <c r="W79" s="37"/>
    </row>
    <row r="80" spans="3:23" ht="15.75">
      <c r="C80" s="37"/>
      <c r="D80" s="37"/>
      <c r="E80" s="37"/>
      <c r="F80" s="37"/>
      <c r="G80" s="37"/>
      <c r="H80" s="37"/>
      <c r="I80" s="37"/>
      <c r="J80" s="37"/>
      <c r="K80" s="37"/>
      <c r="L80" s="37"/>
      <c r="M80" s="37"/>
      <c r="N80" s="37"/>
      <c r="O80" s="37"/>
      <c r="P80" s="37"/>
      <c r="Q80" s="37"/>
      <c r="R80" s="37"/>
      <c r="S80" s="37"/>
      <c r="T80" s="37"/>
      <c r="U80" s="37"/>
      <c r="V80" s="37"/>
      <c r="W80" s="37"/>
    </row>
    <row r="81" spans="3:23" ht="15.75">
      <c r="C81" s="37"/>
      <c r="D81" s="37"/>
      <c r="E81" s="37"/>
      <c r="F81" s="37"/>
      <c r="G81" s="37"/>
      <c r="H81" s="37"/>
      <c r="I81" s="37"/>
      <c r="J81" s="37"/>
      <c r="K81" s="37"/>
      <c r="L81" s="37"/>
      <c r="M81" s="37"/>
      <c r="N81" s="37"/>
      <c r="O81" s="37"/>
      <c r="P81" s="37"/>
      <c r="Q81" s="37"/>
      <c r="R81" s="37"/>
      <c r="S81" s="37"/>
      <c r="T81" s="37"/>
      <c r="U81" s="37"/>
      <c r="V81" s="37"/>
      <c r="W81" s="37"/>
    </row>
    <row r="82" spans="3:23" ht="15.75">
      <c r="C82" s="37"/>
      <c r="D82" s="37"/>
      <c r="E82" s="37"/>
      <c r="F82" s="37"/>
      <c r="G82" s="37"/>
      <c r="H82" s="37"/>
      <c r="I82" s="37"/>
      <c r="J82" s="37"/>
      <c r="K82" s="37"/>
      <c r="L82" s="37"/>
      <c r="M82" s="37"/>
      <c r="N82" s="37"/>
      <c r="O82" s="37"/>
      <c r="P82" s="37"/>
      <c r="Q82" s="37"/>
      <c r="R82" s="37"/>
      <c r="S82" s="37"/>
      <c r="T82" s="37"/>
      <c r="U82" s="37"/>
      <c r="V82" s="37"/>
      <c r="W82" s="37"/>
    </row>
    <row r="83" spans="3:23" ht="15.75">
      <c r="C83" s="37"/>
      <c r="D83" s="37"/>
      <c r="E83" s="37"/>
      <c r="F83" s="37"/>
      <c r="G83" s="37"/>
      <c r="H83" s="37"/>
      <c r="I83" s="37"/>
      <c r="J83" s="37"/>
      <c r="K83" s="37"/>
      <c r="L83" s="37"/>
      <c r="M83" s="37"/>
      <c r="N83" s="37"/>
      <c r="O83" s="37"/>
      <c r="P83" s="37"/>
      <c r="Q83" s="37"/>
      <c r="R83" s="37"/>
      <c r="S83" s="37"/>
      <c r="T83" s="37"/>
      <c r="U83" s="37"/>
      <c r="V83" s="37"/>
      <c r="W83" s="37"/>
    </row>
    <row r="84" spans="3:23" ht="15.75">
      <c r="C84" s="37"/>
      <c r="D84" s="37"/>
      <c r="E84" s="37"/>
      <c r="F84" s="37"/>
      <c r="G84" s="37"/>
      <c r="H84" s="37"/>
      <c r="I84" s="37"/>
      <c r="J84" s="37"/>
      <c r="K84" s="37"/>
      <c r="L84" s="37"/>
      <c r="M84" s="37"/>
      <c r="N84" s="37"/>
      <c r="O84" s="37"/>
      <c r="P84" s="37"/>
      <c r="Q84" s="37"/>
      <c r="R84" s="37"/>
      <c r="S84" s="37"/>
      <c r="T84" s="37"/>
      <c r="U84" s="37"/>
      <c r="V84" s="37"/>
      <c r="W84" s="37"/>
    </row>
    <row r="85" spans="3:23" ht="15.75">
      <c r="C85" s="37"/>
      <c r="D85" s="37"/>
      <c r="E85" s="37"/>
      <c r="F85" s="37"/>
      <c r="G85" s="37"/>
      <c r="H85" s="37"/>
      <c r="I85" s="37"/>
      <c r="J85" s="37"/>
      <c r="K85" s="37"/>
      <c r="L85" s="37"/>
      <c r="M85" s="37"/>
      <c r="N85" s="37"/>
      <c r="O85" s="37"/>
      <c r="P85" s="37"/>
      <c r="Q85" s="37"/>
      <c r="R85" s="37"/>
      <c r="S85" s="37"/>
      <c r="T85" s="37"/>
      <c r="U85" s="37"/>
      <c r="V85" s="37"/>
      <c r="W85" s="37"/>
    </row>
    <row r="86" spans="3:23" ht="15.75">
      <c r="C86" s="37"/>
      <c r="D86" s="37"/>
      <c r="E86" s="37"/>
      <c r="F86" s="37"/>
      <c r="G86" s="37"/>
      <c r="H86" s="37"/>
      <c r="I86" s="37"/>
      <c r="J86" s="37"/>
      <c r="K86" s="37"/>
      <c r="L86" s="37"/>
      <c r="M86" s="37"/>
      <c r="N86" s="37"/>
      <c r="O86" s="37"/>
      <c r="P86" s="37"/>
      <c r="Q86" s="37"/>
      <c r="R86" s="37"/>
      <c r="S86" s="37"/>
      <c r="T86" s="37"/>
      <c r="U86" s="37"/>
      <c r="V86" s="37"/>
      <c r="W86" s="37"/>
    </row>
    <row r="87" spans="3:23" ht="15.75">
      <c r="C87" s="37"/>
      <c r="D87" s="37"/>
      <c r="E87" s="37"/>
      <c r="F87" s="37"/>
      <c r="G87" s="37"/>
      <c r="H87" s="37"/>
      <c r="I87" s="37"/>
      <c r="J87" s="37"/>
      <c r="K87" s="37"/>
      <c r="L87" s="37"/>
      <c r="M87" s="37"/>
      <c r="N87" s="37"/>
      <c r="O87" s="37"/>
      <c r="P87" s="37"/>
      <c r="Q87" s="37"/>
      <c r="R87" s="37"/>
      <c r="S87" s="37"/>
      <c r="T87" s="37"/>
      <c r="U87" s="37"/>
      <c r="V87" s="37"/>
      <c r="W87" s="37"/>
    </row>
    <row r="88" spans="3:23" ht="15.75">
      <c r="C88" s="37"/>
      <c r="D88" s="37"/>
      <c r="E88" s="37"/>
      <c r="F88" s="37"/>
      <c r="G88" s="37"/>
      <c r="H88" s="37"/>
      <c r="I88" s="37"/>
      <c r="J88" s="37"/>
      <c r="K88" s="37"/>
      <c r="L88" s="37"/>
      <c r="M88" s="37"/>
      <c r="N88" s="37"/>
      <c r="O88" s="37"/>
      <c r="P88" s="37"/>
      <c r="Q88" s="37"/>
      <c r="R88" s="37"/>
      <c r="S88" s="37"/>
      <c r="T88" s="37"/>
      <c r="U88" s="37"/>
      <c r="V88" s="37"/>
      <c r="W88" s="37"/>
    </row>
    <row r="89" spans="3:23" ht="15.75">
      <c r="C89" s="37"/>
      <c r="D89" s="37"/>
      <c r="E89" s="37"/>
      <c r="F89" s="37"/>
      <c r="G89" s="37"/>
      <c r="H89" s="37"/>
      <c r="I89" s="37"/>
      <c r="J89" s="37"/>
      <c r="K89" s="37"/>
      <c r="L89" s="37"/>
      <c r="M89" s="37"/>
      <c r="N89" s="37"/>
      <c r="O89" s="37"/>
      <c r="P89" s="37"/>
      <c r="Q89" s="37"/>
      <c r="R89" s="37"/>
      <c r="S89" s="37"/>
      <c r="T89" s="37"/>
      <c r="U89" s="37"/>
      <c r="V89" s="37"/>
      <c r="W89" s="37"/>
    </row>
    <row r="90" spans="3:23" ht="15.75">
      <c r="C90" s="37"/>
      <c r="D90" s="37"/>
      <c r="E90" s="37"/>
      <c r="F90" s="37"/>
      <c r="G90" s="37"/>
      <c r="H90" s="37"/>
      <c r="I90" s="37"/>
      <c r="J90" s="37"/>
      <c r="K90" s="37"/>
      <c r="L90" s="37"/>
      <c r="M90" s="37"/>
      <c r="N90" s="37"/>
      <c r="O90" s="37"/>
      <c r="P90" s="37"/>
      <c r="Q90" s="37"/>
      <c r="R90" s="37"/>
      <c r="S90" s="37"/>
      <c r="T90" s="37"/>
      <c r="U90" s="37"/>
      <c r="V90" s="37"/>
      <c r="W90" s="37"/>
    </row>
    <row r="91" spans="3:23" ht="15.75">
      <c r="C91" s="37"/>
      <c r="D91" s="37"/>
      <c r="E91" s="37"/>
      <c r="F91" s="37"/>
      <c r="G91" s="37"/>
      <c r="H91" s="37"/>
      <c r="I91" s="37"/>
      <c r="J91" s="37"/>
      <c r="K91" s="37"/>
      <c r="L91" s="37"/>
      <c r="M91" s="37"/>
      <c r="N91" s="37"/>
      <c r="O91" s="37"/>
      <c r="P91" s="37"/>
      <c r="Q91" s="37"/>
      <c r="R91" s="37"/>
      <c r="S91" s="37"/>
      <c r="T91" s="37"/>
      <c r="U91" s="37"/>
      <c r="V91" s="37"/>
      <c r="W91" s="37"/>
    </row>
    <row r="92" spans="3:23" ht="15.75">
      <c r="C92" s="37"/>
      <c r="D92" s="37"/>
      <c r="E92" s="37"/>
      <c r="F92" s="37"/>
      <c r="G92" s="37"/>
      <c r="H92" s="37"/>
      <c r="I92" s="37"/>
      <c r="J92" s="37"/>
      <c r="K92" s="37"/>
      <c r="L92" s="37"/>
      <c r="M92" s="37"/>
      <c r="N92" s="37"/>
      <c r="O92" s="37"/>
      <c r="P92" s="37"/>
      <c r="Q92" s="37"/>
      <c r="R92" s="37"/>
      <c r="S92" s="37"/>
      <c r="T92" s="37"/>
      <c r="U92" s="37"/>
      <c r="V92" s="37"/>
      <c r="W92" s="37"/>
    </row>
    <row r="93" spans="3:23" ht="15.75">
      <c r="C93" s="37"/>
      <c r="D93" s="37"/>
      <c r="E93" s="37"/>
      <c r="F93" s="37"/>
      <c r="G93" s="37"/>
      <c r="H93" s="37"/>
      <c r="I93" s="37"/>
      <c r="J93" s="37"/>
      <c r="K93" s="37"/>
      <c r="L93" s="37"/>
      <c r="M93" s="37"/>
      <c r="N93" s="37"/>
      <c r="O93" s="37"/>
      <c r="P93" s="37"/>
      <c r="Q93" s="37"/>
      <c r="R93" s="37"/>
      <c r="S93" s="37"/>
      <c r="T93" s="37"/>
      <c r="U93" s="37"/>
      <c r="V93" s="37"/>
      <c r="W93" s="37"/>
    </row>
    <row r="94" spans="3:23" ht="15.75">
      <c r="C94" s="37"/>
      <c r="D94" s="37"/>
      <c r="E94" s="37"/>
      <c r="F94" s="37"/>
      <c r="G94" s="37"/>
      <c r="H94" s="37"/>
      <c r="I94" s="37"/>
      <c r="J94" s="37"/>
      <c r="K94" s="37"/>
      <c r="L94" s="37"/>
      <c r="M94" s="37"/>
      <c r="N94" s="37"/>
      <c r="O94" s="37"/>
      <c r="P94" s="37"/>
      <c r="Q94" s="37"/>
      <c r="R94" s="37"/>
      <c r="S94" s="37"/>
      <c r="T94" s="37"/>
      <c r="U94" s="37"/>
      <c r="V94" s="37"/>
      <c r="W94" s="37"/>
    </row>
    <row r="95" spans="3:23" ht="15.75">
      <c r="C95" s="37"/>
      <c r="D95" s="37"/>
      <c r="E95" s="37"/>
      <c r="F95" s="37"/>
      <c r="G95" s="37"/>
      <c r="H95" s="37"/>
      <c r="I95" s="37"/>
      <c r="J95" s="37"/>
      <c r="K95" s="37"/>
      <c r="L95" s="37"/>
      <c r="M95" s="37"/>
      <c r="N95" s="37"/>
      <c r="O95" s="37"/>
      <c r="P95" s="37"/>
      <c r="Q95" s="37"/>
      <c r="R95" s="37"/>
      <c r="S95" s="37"/>
      <c r="T95" s="37"/>
      <c r="U95" s="37"/>
      <c r="V95" s="37"/>
      <c r="W95" s="37"/>
    </row>
    <row r="96" spans="3:23" ht="15.75">
      <c r="C96" s="37"/>
      <c r="D96" s="37"/>
      <c r="E96" s="37"/>
      <c r="F96" s="37"/>
      <c r="G96" s="37"/>
      <c r="H96" s="37"/>
      <c r="I96" s="37"/>
      <c r="J96" s="37"/>
      <c r="K96" s="37"/>
      <c r="L96" s="37"/>
      <c r="M96" s="37"/>
      <c r="N96" s="37"/>
      <c r="O96" s="37"/>
      <c r="P96" s="37"/>
      <c r="Q96" s="37"/>
      <c r="R96" s="37"/>
      <c r="S96" s="37"/>
      <c r="T96" s="37"/>
      <c r="U96" s="37"/>
      <c r="V96" s="37"/>
      <c r="W96" s="37"/>
    </row>
    <row r="97" spans="3:23" ht="15.75">
      <c r="C97" s="37"/>
      <c r="D97" s="37"/>
      <c r="E97" s="37"/>
      <c r="F97" s="37"/>
      <c r="G97" s="37"/>
      <c r="H97" s="37"/>
      <c r="I97" s="37"/>
      <c r="J97" s="37"/>
      <c r="K97" s="37"/>
      <c r="L97" s="37"/>
      <c r="M97" s="37"/>
      <c r="N97" s="37"/>
      <c r="O97" s="37"/>
      <c r="P97" s="37"/>
      <c r="Q97" s="37"/>
      <c r="R97" s="37"/>
      <c r="S97" s="37"/>
      <c r="T97" s="37"/>
      <c r="U97" s="37"/>
      <c r="V97" s="37"/>
      <c r="W97" s="37"/>
    </row>
    <row r="98" spans="3:23" ht="15.75">
      <c r="C98" s="37"/>
      <c r="D98" s="37"/>
      <c r="E98" s="37"/>
      <c r="F98" s="37"/>
      <c r="G98" s="37"/>
      <c r="H98" s="37"/>
      <c r="I98" s="37"/>
      <c r="J98" s="37"/>
      <c r="K98" s="37"/>
      <c r="L98" s="37"/>
      <c r="M98" s="37"/>
      <c r="N98" s="37"/>
      <c r="O98" s="37"/>
      <c r="P98" s="37"/>
      <c r="Q98" s="37"/>
      <c r="R98" s="37"/>
      <c r="S98" s="37"/>
      <c r="T98" s="37"/>
      <c r="U98" s="37"/>
      <c r="V98" s="37"/>
      <c r="W98" s="37"/>
    </row>
    <row r="99" spans="3:23" ht="15.75">
      <c r="C99" s="37"/>
      <c r="D99" s="37"/>
      <c r="E99" s="37"/>
      <c r="F99" s="37"/>
      <c r="G99" s="37"/>
      <c r="H99" s="37"/>
      <c r="I99" s="37"/>
      <c r="J99" s="37"/>
      <c r="K99" s="37"/>
      <c r="L99" s="37"/>
      <c r="M99" s="37"/>
      <c r="N99" s="37"/>
      <c r="O99" s="37"/>
      <c r="P99" s="37"/>
      <c r="Q99" s="37"/>
      <c r="R99" s="37"/>
      <c r="S99" s="37"/>
      <c r="T99" s="37"/>
      <c r="U99" s="37"/>
      <c r="V99" s="37"/>
      <c r="W99" s="37"/>
    </row>
    <row r="100" spans="3:23" ht="15.75">
      <c r="C100" s="37"/>
      <c r="D100" s="37"/>
      <c r="E100" s="37"/>
      <c r="F100" s="37"/>
      <c r="G100" s="37"/>
      <c r="H100" s="37"/>
      <c r="I100" s="37"/>
      <c r="J100" s="37"/>
      <c r="K100" s="37"/>
      <c r="L100" s="37"/>
      <c r="M100" s="37"/>
      <c r="N100" s="37"/>
      <c r="O100" s="37"/>
      <c r="P100" s="37"/>
      <c r="Q100" s="37"/>
      <c r="R100" s="37"/>
      <c r="S100" s="37"/>
      <c r="T100" s="37"/>
      <c r="U100" s="37"/>
      <c r="V100" s="37"/>
      <c r="W100" s="37"/>
    </row>
    <row r="101" spans="3:23" ht="15.75">
      <c r="C101" s="37"/>
      <c r="D101" s="37"/>
      <c r="E101" s="37"/>
      <c r="F101" s="37"/>
      <c r="G101" s="37"/>
      <c r="H101" s="37"/>
      <c r="I101" s="37"/>
      <c r="J101" s="37"/>
      <c r="K101" s="37"/>
      <c r="L101" s="37"/>
      <c r="M101" s="37"/>
      <c r="N101" s="37"/>
      <c r="O101" s="37"/>
      <c r="P101" s="37"/>
      <c r="Q101" s="37"/>
      <c r="R101" s="37"/>
      <c r="S101" s="37"/>
      <c r="T101" s="37"/>
      <c r="U101" s="37"/>
      <c r="V101" s="37"/>
      <c r="W101" s="37"/>
    </row>
    <row r="102" spans="3:23" ht="15.75">
      <c r="C102" s="37"/>
      <c r="D102" s="37"/>
      <c r="E102" s="37"/>
      <c r="F102" s="37"/>
      <c r="G102" s="37"/>
      <c r="H102" s="37"/>
      <c r="I102" s="37"/>
      <c r="J102" s="37"/>
      <c r="K102" s="37"/>
      <c r="L102" s="37"/>
      <c r="M102" s="37"/>
      <c r="N102" s="37"/>
      <c r="O102" s="37"/>
      <c r="P102" s="37"/>
      <c r="Q102" s="37"/>
      <c r="R102" s="37"/>
      <c r="S102" s="37"/>
      <c r="T102" s="37"/>
      <c r="U102" s="37"/>
      <c r="V102" s="37"/>
      <c r="W102" s="37"/>
    </row>
    <row r="103" spans="3:23" ht="15.75">
      <c r="C103" s="37"/>
      <c r="D103" s="37"/>
      <c r="E103" s="37"/>
      <c r="F103" s="37"/>
      <c r="G103" s="37"/>
      <c r="H103" s="37"/>
      <c r="I103" s="37"/>
      <c r="J103" s="37"/>
      <c r="K103" s="37"/>
      <c r="L103" s="37"/>
      <c r="M103" s="37"/>
      <c r="N103" s="37"/>
      <c r="O103" s="37"/>
      <c r="P103" s="37"/>
      <c r="Q103" s="37"/>
      <c r="R103" s="37"/>
      <c r="S103" s="37"/>
      <c r="T103" s="37"/>
      <c r="U103" s="37"/>
      <c r="V103" s="37"/>
      <c r="W103" s="37"/>
    </row>
    <row r="104" spans="3:23" ht="15.75">
      <c r="C104" s="37"/>
      <c r="D104" s="37"/>
      <c r="E104" s="37"/>
      <c r="F104" s="37"/>
      <c r="G104" s="37"/>
      <c r="H104" s="37"/>
      <c r="I104" s="37"/>
      <c r="J104" s="37"/>
      <c r="K104" s="37"/>
      <c r="L104" s="37"/>
      <c r="M104" s="37"/>
      <c r="N104" s="37"/>
      <c r="O104" s="37"/>
      <c r="P104" s="37"/>
      <c r="Q104" s="37"/>
      <c r="R104" s="37"/>
      <c r="S104" s="37"/>
      <c r="T104" s="37"/>
      <c r="U104" s="37"/>
      <c r="V104" s="37"/>
      <c r="W104" s="37"/>
    </row>
    <row r="105" spans="3:23" ht="15.75">
      <c r="C105" s="37"/>
      <c r="D105" s="37"/>
      <c r="E105" s="37"/>
      <c r="F105" s="37"/>
      <c r="G105" s="37"/>
      <c r="H105" s="37"/>
      <c r="I105" s="37"/>
      <c r="J105" s="37"/>
      <c r="K105" s="37"/>
      <c r="L105" s="37"/>
      <c r="M105" s="37"/>
      <c r="N105" s="37"/>
      <c r="O105" s="37"/>
      <c r="P105" s="37"/>
      <c r="Q105" s="37"/>
      <c r="R105" s="37"/>
      <c r="S105" s="37"/>
      <c r="T105" s="37"/>
      <c r="U105" s="37"/>
      <c r="V105" s="37"/>
      <c r="W105" s="37"/>
    </row>
    <row r="106" spans="3:23" ht="15.75">
      <c r="C106" s="37"/>
      <c r="D106" s="37"/>
      <c r="E106" s="37"/>
      <c r="F106" s="37"/>
      <c r="G106" s="37"/>
      <c r="H106" s="37"/>
      <c r="I106" s="37"/>
      <c r="J106" s="37"/>
      <c r="K106" s="37"/>
      <c r="L106" s="37"/>
      <c r="M106" s="37"/>
      <c r="N106" s="37"/>
      <c r="O106" s="37"/>
      <c r="P106" s="37"/>
      <c r="Q106" s="37"/>
      <c r="R106" s="37"/>
      <c r="S106" s="37"/>
      <c r="T106" s="37"/>
      <c r="U106" s="37"/>
      <c r="V106" s="37"/>
      <c r="W106" s="37"/>
    </row>
    <row r="107" spans="3:23" ht="15.75">
      <c r="C107" s="37"/>
      <c r="D107" s="37"/>
      <c r="E107" s="37"/>
      <c r="F107" s="37"/>
      <c r="G107" s="37"/>
      <c r="H107" s="37"/>
      <c r="I107" s="37"/>
      <c r="J107" s="37"/>
      <c r="K107" s="37"/>
      <c r="L107" s="37"/>
      <c r="M107" s="37"/>
      <c r="N107" s="37"/>
      <c r="O107" s="37"/>
      <c r="P107" s="37"/>
      <c r="Q107" s="37"/>
      <c r="R107" s="37"/>
      <c r="S107" s="37"/>
      <c r="T107" s="37"/>
      <c r="U107" s="37"/>
      <c r="V107" s="37"/>
      <c r="W107" s="37"/>
    </row>
    <row r="108" spans="3:23" ht="15.75">
      <c r="C108" s="37"/>
      <c r="D108" s="37"/>
      <c r="E108" s="37"/>
      <c r="F108" s="37"/>
      <c r="G108" s="37"/>
      <c r="H108" s="37"/>
      <c r="I108" s="37"/>
      <c r="J108" s="37"/>
      <c r="K108" s="37"/>
      <c r="L108" s="37"/>
      <c r="M108" s="37"/>
      <c r="N108" s="37"/>
      <c r="O108" s="37"/>
      <c r="P108" s="37"/>
      <c r="Q108" s="37"/>
      <c r="R108" s="37"/>
      <c r="S108" s="37"/>
      <c r="T108" s="37"/>
      <c r="U108" s="37"/>
      <c r="V108" s="37"/>
      <c r="W108" s="37"/>
    </row>
    <row r="109" spans="3:23" ht="15.75">
      <c r="C109" s="37"/>
      <c r="D109" s="37"/>
      <c r="E109" s="37"/>
      <c r="F109" s="37"/>
      <c r="G109" s="37"/>
      <c r="H109" s="37"/>
      <c r="I109" s="37"/>
      <c r="J109" s="37"/>
      <c r="K109" s="37"/>
      <c r="L109" s="37"/>
      <c r="M109" s="37"/>
      <c r="N109" s="37"/>
      <c r="O109" s="37"/>
      <c r="P109" s="37"/>
      <c r="Q109" s="37"/>
      <c r="R109" s="37"/>
      <c r="S109" s="37"/>
      <c r="T109" s="37"/>
      <c r="U109" s="37"/>
      <c r="V109" s="37"/>
      <c r="W109" s="37"/>
    </row>
    <row r="110" spans="3:23" ht="15.75">
      <c r="C110" s="37"/>
      <c r="D110" s="37"/>
      <c r="E110" s="37"/>
      <c r="F110" s="37"/>
      <c r="G110" s="37"/>
      <c r="H110" s="37"/>
      <c r="I110" s="37"/>
      <c r="J110" s="37"/>
      <c r="K110" s="37"/>
      <c r="L110" s="37"/>
      <c r="M110" s="37"/>
      <c r="N110" s="37"/>
      <c r="O110" s="37"/>
      <c r="P110" s="37"/>
      <c r="Q110" s="37"/>
      <c r="R110" s="37"/>
      <c r="S110" s="37"/>
      <c r="T110" s="37"/>
      <c r="U110" s="37"/>
      <c r="V110" s="37"/>
      <c r="W110" s="37"/>
    </row>
    <row r="111" spans="3:23" ht="15.75">
      <c r="C111" s="37"/>
      <c r="D111" s="37"/>
      <c r="E111" s="37"/>
      <c r="F111" s="37"/>
      <c r="G111" s="37"/>
      <c r="H111" s="37"/>
      <c r="I111" s="37"/>
      <c r="J111" s="37"/>
      <c r="K111" s="37"/>
      <c r="L111" s="37"/>
      <c r="M111" s="37"/>
      <c r="N111" s="37"/>
      <c r="O111" s="37"/>
      <c r="P111" s="37"/>
      <c r="Q111" s="37"/>
      <c r="R111" s="37"/>
      <c r="S111" s="37"/>
      <c r="T111" s="37"/>
      <c r="U111" s="37"/>
      <c r="V111" s="37"/>
      <c r="W111" s="37"/>
    </row>
    <row r="112" spans="3:23" ht="15.75">
      <c r="C112" s="37"/>
      <c r="D112" s="37"/>
      <c r="E112" s="37"/>
      <c r="F112" s="37"/>
      <c r="G112" s="37"/>
      <c r="H112" s="37"/>
      <c r="I112" s="37"/>
      <c r="J112" s="37"/>
      <c r="K112" s="37"/>
      <c r="L112" s="37"/>
      <c r="M112" s="37"/>
      <c r="N112" s="37"/>
      <c r="O112" s="37"/>
      <c r="P112" s="37"/>
      <c r="Q112" s="37"/>
      <c r="R112" s="37"/>
      <c r="S112" s="37"/>
      <c r="T112" s="37"/>
      <c r="U112" s="37"/>
      <c r="V112" s="37"/>
      <c r="W112" s="37"/>
    </row>
    <row r="113" spans="3:23" ht="15.75">
      <c r="C113" s="37"/>
      <c r="D113" s="37"/>
      <c r="E113" s="37"/>
      <c r="F113" s="37"/>
      <c r="G113" s="37"/>
      <c r="H113" s="37"/>
      <c r="I113" s="37"/>
      <c r="J113" s="37"/>
      <c r="K113" s="37"/>
      <c r="L113" s="37"/>
      <c r="M113" s="37"/>
      <c r="N113" s="37"/>
      <c r="O113" s="37"/>
      <c r="P113" s="37"/>
      <c r="Q113" s="37"/>
      <c r="R113" s="37"/>
      <c r="S113" s="37"/>
      <c r="T113" s="37"/>
      <c r="U113" s="37"/>
      <c r="V113" s="37"/>
      <c r="W113" s="37"/>
    </row>
    <row r="114" spans="3:23" ht="15.75">
      <c r="C114" s="37"/>
      <c r="D114" s="37"/>
      <c r="E114" s="37"/>
      <c r="F114" s="37"/>
      <c r="G114" s="37"/>
      <c r="H114" s="37"/>
      <c r="I114" s="37"/>
      <c r="J114" s="37"/>
      <c r="K114" s="37"/>
      <c r="L114" s="37"/>
      <c r="M114" s="37"/>
      <c r="N114" s="37"/>
      <c r="O114" s="37"/>
      <c r="P114" s="37"/>
      <c r="Q114" s="37"/>
      <c r="R114" s="37"/>
      <c r="S114" s="37"/>
      <c r="T114" s="37"/>
      <c r="U114" s="37"/>
      <c r="V114" s="37"/>
      <c r="W114" s="37"/>
    </row>
    <row r="115" spans="3:23" ht="15.75">
      <c r="C115" s="37"/>
      <c r="D115" s="37"/>
      <c r="E115" s="37"/>
      <c r="F115" s="37"/>
      <c r="G115" s="37"/>
      <c r="H115" s="37"/>
      <c r="I115" s="37"/>
      <c r="J115" s="37"/>
      <c r="K115" s="37"/>
      <c r="L115" s="37"/>
      <c r="M115" s="37"/>
      <c r="N115" s="37"/>
      <c r="O115" s="37"/>
      <c r="P115" s="37"/>
      <c r="Q115" s="37"/>
      <c r="R115" s="37"/>
      <c r="S115" s="37"/>
      <c r="T115" s="37"/>
      <c r="U115" s="37"/>
      <c r="V115" s="37"/>
      <c r="W115" s="37"/>
    </row>
    <row r="116" spans="3:23" ht="15.75">
      <c r="C116" s="37"/>
      <c r="D116" s="37"/>
      <c r="E116" s="37"/>
      <c r="F116" s="37"/>
      <c r="G116" s="37"/>
      <c r="H116" s="37"/>
      <c r="I116" s="37"/>
      <c r="J116" s="37"/>
      <c r="K116" s="37"/>
      <c r="L116" s="37"/>
      <c r="M116" s="37"/>
      <c r="N116" s="37"/>
      <c r="O116" s="37"/>
      <c r="P116" s="37"/>
      <c r="Q116" s="37"/>
      <c r="R116" s="37"/>
      <c r="S116" s="37"/>
      <c r="T116" s="37"/>
      <c r="U116" s="37"/>
      <c r="V116" s="37"/>
      <c r="W116" s="37"/>
    </row>
    <row r="117" spans="3:23" ht="15.75">
      <c r="C117" s="37"/>
      <c r="D117" s="37"/>
      <c r="E117" s="37"/>
      <c r="F117" s="37"/>
      <c r="G117" s="37"/>
      <c r="H117" s="37"/>
      <c r="I117" s="37"/>
      <c r="J117" s="37"/>
      <c r="K117" s="37"/>
      <c r="L117" s="37"/>
      <c r="M117" s="37"/>
      <c r="N117" s="37"/>
      <c r="O117" s="37"/>
      <c r="P117" s="37"/>
      <c r="Q117" s="37"/>
      <c r="R117" s="37"/>
      <c r="S117" s="37"/>
      <c r="T117" s="37"/>
      <c r="U117" s="37"/>
      <c r="V117" s="37"/>
      <c r="W117" s="37"/>
    </row>
    <row r="118" spans="3:23" ht="15.75">
      <c r="C118" s="37"/>
      <c r="D118" s="37"/>
      <c r="E118" s="37"/>
      <c r="F118" s="37"/>
      <c r="G118" s="37"/>
      <c r="H118" s="37"/>
      <c r="I118" s="37"/>
      <c r="J118" s="37"/>
      <c r="K118" s="37"/>
      <c r="L118" s="37"/>
      <c r="M118" s="37"/>
      <c r="N118" s="37"/>
      <c r="O118" s="37"/>
      <c r="P118" s="37"/>
      <c r="Q118" s="37"/>
      <c r="R118" s="37"/>
      <c r="S118" s="37"/>
      <c r="T118" s="37"/>
      <c r="U118" s="37"/>
      <c r="V118" s="37"/>
      <c r="W118" s="37"/>
    </row>
    <row r="119" spans="3:23" ht="15.75">
      <c r="C119" s="37"/>
      <c r="D119" s="37"/>
      <c r="E119" s="37"/>
      <c r="F119" s="37"/>
      <c r="G119" s="37"/>
      <c r="H119" s="37"/>
      <c r="I119" s="37"/>
      <c r="J119" s="37"/>
      <c r="K119" s="37"/>
      <c r="L119" s="37"/>
      <c r="M119" s="37"/>
      <c r="N119" s="37"/>
      <c r="O119" s="37"/>
      <c r="P119" s="37"/>
      <c r="Q119" s="37"/>
      <c r="R119" s="37"/>
      <c r="S119" s="37"/>
      <c r="T119" s="37"/>
      <c r="U119" s="37"/>
      <c r="V119" s="37"/>
      <c r="W119" s="37"/>
    </row>
    <row r="120" spans="3:23" ht="15.75">
      <c r="C120" s="37"/>
      <c r="D120" s="37"/>
      <c r="E120" s="37"/>
      <c r="F120" s="37"/>
      <c r="G120" s="37"/>
      <c r="H120" s="37"/>
      <c r="I120" s="37"/>
      <c r="J120" s="37"/>
      <c r="K120" s="37"/>
      <c r="L120" s="37"/>
      <c r="M120" s="37"/>
      <c r="N120" s="37"/>
      <c r="O120" s="37"/>
      <c r="P120" s="37"/>
      <c r="Q120" s="37"/>
      <c r="R120" s="37"/>
      <c r="S120" s="37"/>
      <c r="T120" s="37"/>
      <c r="U120" s="37"/>
      <c r="V120" s="37"/>
      <c r="W120" s="37"/>
    </row>
    <row r="121" spans="3:23" ht="15.75">
      <c r="C121" s="37"/>
      <c r="D121" s="37"/>
      <c r="E121" s="37"/>
      <c r="F121" s="37"/>
      <c r="G121" s="37"/>
      <c r="H121" s="37"/>
      <c r="I121" s="37"/>
      <c r="J121" s="37"/>
      <c r="K121" s="37"/>
      <c r="L121" s="37"/>
      <c r="M121" s="37"/>
      <c r="N121" s="37"/>
      <c r="O121" s="37"/>
      <c r="P121" s="37"/>
      <c r="Q121" s="37"/>
      <c r="R121" s="37"/>
      <c r="S121" s="37"/>
      <c r="T121" s="37"/>
      <c r="U121" s="37"/>
      <c r="V121" s="37"/>
      <c r="W121" s="37"/>
    </row>
    <row r="122" spans="3:23" ht="15.75">
      <c r="C122" s="37"/>
      <c r="D122" s="37"/>
      <c r="E122" s="37"/>
      <c r="F122" s="37"/>
      <c r="G122" s="37"/>
      <c r="H122" s="37"/>
      <c r="I122" s="37"/>
      <c r="J122" s="37"/>
      <c r="K122" s="37"/>
      <c r="L122" s="37"/>
      <c r="M122" s="37"/>
      <c r="N122" s="37"/>
      <c r="O122" s="37"/>
      <c r="P122" s="37"/>
      <c r="Q122" s="37"/>
      <c r="R122" s="37"/>
      <c r="S122" s="37"/>
      <c r="T122" s="37"/>
      <c r="U122" s="37"/>
      <c r="V122" s="37"/>
      <c r="W122" s="37"/>
    </row>
    <row r="123" spans="3:23" ht="15.75">
      <c r="C123" s="37"/>
      <c r="D123" s="37"/>
      <c r="E123" s="37"/>
      <c r="F123" s="37"/>
      <c r="G123" s="37"/>
      <c r="H123" s="37"/>
      <c r="I123" s="37"/>
      <c r="J123" s="37"/>
      <c r="K123" s="37"/>
      <c r="L123" s="37"/>
      <c r="M123" s="37"/>
      <c r="N123" s="37"/>
      <c r="O123" s="37"/>
      <c r="P123" s="37"/>
      <c r="Q123" s="37"/>
      <c r="R123" s="37"/>
      <c r="S123" s="37"/>
      <c r="T123" s="37"/>
      <c r="U123" s="37"/>
      <c r="V123" s="37"/>
      <c r="W123" s="37"/>
    </row>
    <row r="124" spans="3:23" ht="15.75">
      <c r="C124" s="37"/>
      <c r="D124" s="37"/>
      <c r="E124" s="37"/>
      <c r="F124" s="37"/>
      <c r="G124" s="37"/>
      <c r="H124" s="37"/>
      <c r="I124" s="37"/>
      <c r="J124" s="37"/>
      <c r="K124" s="37"/>
      <c r="L124" s="37"/>
      <c r="M124" s="37"/>
      <c r="N124" s="37"/>
      <c r="O124" s="37"/>
      <c r="P124" s="37"/>
      <c r="Q124" s="37"/>
      <c r="R124" s="37"/>
      <c r="S124" s="37"/>
      <c r="T124" s="37"/>
      <c r="U124" s="37"/>
      <c r="V124" s="37"/>
      <c r="W124" s="37"/>
    </row>
    <row r="125" spans="3:23" ht="15.75">
      <c r="C125" s="37"/>
      <c r="D125" s="37"/>
      <c r="E125" s="37"/>
      <c r="F125" s="37"/>
      <c r="G125" s="37"/>
      <c r="H125" s="37"/>
      <c r="I125" s="37"/>
      <c r="J125" s="37"/>
      <c r="K125" s="37"/>
      <c r="L125" s="37"/>
      <c r="M125" s="37"/>
      <c r="N125" s="37"/>
      <c r="O125" s="37"/>
      <c r="P125" s="37"/>
      <c r="Q125" s="37"/>
      <c r="R125" s="37"/>
      <c r="S125" s="37"/>
      <c r="T125" s="37"/>
      <c r="U125" s="37"/>
      <c r="V125" s="37"/>
      <c r="W125" s="37"/>
    </row>
    <row r="126" spans="3:23" ht="15.75">
      <c r="C126" s="37"/>
      <c r="D126" s="37"/>
      <c r="E126" s="37"/>
      <c r="F126" s="37"/>
      <c r="G126" s="37"/>
      <c r="H126" s="37"/>
      <c r="I126" s="37"/>
      <c r="J126" s="37"/>
      <c r="K126" s="37"/>
      <c r="L126" s="37"/>
      <c r="M126" s="37"/>
      <c r="N126" s="37"/>
      <c r="O126" s="37"/>
      <c r="P126" s="37"/>
      <c r="Q126" s="37"/>
      <c r="R126" s="37"/>
      <c r="S126" s="37"/>
      <c r="T126" s="37"/>
      <c r="U126" s="37"/>
      <c r="V126" s="37"/>
      <c r="W126" s="37"/>
    </row>
    <row r="127" spans="3:23" ht="15.75">
      <c r="C127" s="37"/>
      <c r="D127" s="37"/>
      <c r="E127" s="37"/>
      <c r="F127" s="37"/>
      <c r="G127" s="37"/>
      <c r="H127" s="37"/>
      <c r="I127" s="37"/>
      <c r="J127" s="37"/>
      <c r="K127" s="37"/>
      <c r="L127" s="37"/>
      <c r="M127" s="37"/>
      <c r="N127" s="37"/>
      <c r="O127" s="37"/>
      <c r="P127" s="37"/>
      <c r="Q127" s="37"/>
      <c r="R127" s="37"/>
      <c r="S127" s="37"/>
      <c r="T127" s="37"/>
      <c r="U127" s="37"/>
      <c r="V127" s="37"/>
      <c r="W127" s="37"/>
    </row>
    <row r="128" spans="3:23" ht="15.75">
      <c r="C128" s="37"/>
      <c r="D128" s="37"/>
      <c r="E128" s="37"/>
      <c r="F128" s="37"/>
      <c r="G128" s="37"/>
      <c r="H128" s="37"/>
      <c r="I128" s="37"/>
      <c r="J128" s="37"/>
      <c r="K128" s="37"/>
      <c r="L128" s="37"/>
      <c r="M128" s="37"/>
      <c r="N128" s="37"/>
      <c r="O128" s="37"/>
      <c r="P128" s="37"/>
      <c r="Q128" s="37"/>
      <c r="R128" s="37"/>
      <c r="S128" s="37"/>
      <c r="T128" s="37"/>
      <c r="U128" s="37"/>
      <c r="V128" s="37"/>
      <c r="W128" s="37"/>
    </row>
    <row r="129" spans="3:23" ht="15.75">
      <c r="C129" s="37"/>
      <c r="D129" s="37"/>
      <c r="E129" s="37"/>
      <c r="F129" s="37"/>
      <c r="G129" s="37"/>
      <c r="H129" s="37"/>
      <c r="I129" s="37"/>
      <c r="J129" s="37"/>
      <c r="K129" s="37"/>
      <c r="L129" s="37"/>
      <c r="M129" s="37"/>
      <c r="N129" s="37"/>
      <c r="O129" s="37"/>
      <c r="P129" s="37"/>
      <c r="Q129" s="37"/>
      <c r="R129" s="37"/>
      <c r="S129" s="37"/>
      <c r="T129" s="37"/>
      <c r="U129" s="37"/>
      <c r="V129" s="37"/>
      <c r="W129" s="37"/>
    </row>
    <row r="130" spans="3:23" ht="15.75">
      <c r="C130" s="37"/>
      <c r="D130" s="37"/>
      <c r="E130" s="37"/>
      <c r="F130" s="37"/>
      <c r="G130" s="37"/>
      <c r="H130" s="37"/>
      <c r="I130" s="37"/>
      <c r="J130" s="37"/>
      <c r="K130" s="37"/>
      <c r="L130" s="37"/>
      <c r="M130" s="37"/>
      <c r="N130" s="37"/>
      <c r="O130" s="37"/>
      <c r="P130" s="37"/>
      <c r="Q130" s="37"/>
      <c r="R130" s="37"/>
      <c r="S130" s="37"/>
      <c r="T130" s="37"/>
      <c r="U130" s="37"/>
      <c r="V130" s="37"/>
      <c r="W130" s="37"/>
    </row>
    <row r="131" spans="3:23" ht="15.75">
      <c r="C131" s="37"/>
      <c r="D131" s="37"/>
      <c r="E131" s="37"/>
      <c r="F131" s="37"/>
      <c r="G131" s="37"/>
      <c r="H131" s="37"/>
      <c r="I131" s="37"/>
      <c r="J131" s="37"/>
      <c r="K131" s="37"/>
      <c r="L131" s="37"/>
      <c r="M131" s="37"/>
      <c r="N131" s="37"/>
      <c r="O131" s="37"/>
      <c r="P131" s="37"/>
      <c r="Q131" s="37"/>
      <c r="R131" s="37"/>
      <c r="S131" s="37"/>
      <c r="T131" s="37"/>
      <c r="U131" s="37"/>
      <c r="V131" s="37"/>
      <c r="W131" s="37"/>
    </row>
    <row r="132" spans="3:23" ht="15.75">
      <c r="C132" s="37"/>
      <c r="D132" s="37"/>
      <c r="E132" s="37"/>
      <c r="F132" s="37"/>
      <c r="G132" s="37"/>
      <c r="H132" s="37"/>
      <c r="I132" s="37"/>
      <c r="J132" s="37"/>
      <c r="K132" s="37"/>
      <c r="L132" s="37"/>
      <c r="M132" s="37"/>
      <c r="N132" s="37"/>
      <c r="O132" s="37"/>
      <c r="P132" s="37"/>
      <c r="Q132" s="37"/>
      <c r="R132" s="37"/>
      <c r="S132" s="37"/>
      <c r="T132" s="37"/>
      <c r="U132" s="37"/>
      <c r="V132" s="37"/>
      <c r="W132" s="37"/>
    </row>
    <row r="133" spans="3:23" ht="15.75">
      <c r="C133" s="37"/>
      <c r="D133" s="37"/>
      <c r="E133" s="37"/>
      <c r="F133" s="37"/>
      <c r="G133" s="37"/>
      <c r="H133" s="37"/>
      <c r="I133" s="37"/>
      <c r="J133" s="37"/>
      <c r="K133" s="37"/>
      <c r="L133" s="37"/>
      <c r="M133" s="37"/>
      <c r="N133" s="37"/>
      <c r="O133" s="37"/>
      <c r="P133" s="37"/>
      <c r="Q133" s="37"/>
      <c r="R133" s="37"/>
      <c r="S133" s="37"/>
      <c r="T133" s="37"/>
      <c r="U133" s="37"/>
      <c r="V133" s="37"/>
      <c r="W133" s="37"/>
    </row>
    <row r="134" spans="3:23" ht="15.75">
      <c r="C134" s="37"/>
      <c r="D134" s="37"/>
      <c r="E134" s="37"/>
      <c r="F134" s="37"/>
      <c r="G134" s="37"/>
      <c r="H134" s="37"/>
      <c r="I134" s="37"/>
      <c r="J134" s="37"/>
      <c r="K134" s="37"/>
      <c r="L134" s="37"/>
      <c r="M134" s="37"/>
      <c r="N134" s="37"/>
      <c r="O134" s="37"/>
      <c r="P134" s="37"/>
      <c r="Q134" s="37"/>
      <c r="R134" s="37"/>
      <c r="S134" s="37"/>
      <c r="T134" s="37"/>
      <c r="U134" s="37"/>
      <c r="V134" s="37"/>
      <c r="W134" s="37"/>
    </row>
    <row r="135" spans="3:23" ht="15.75">
      <c r="C135" s="37"/>
      <c r="D135" s="37"/>
      <c r="E135" s="37"/>
      <c r="F135" s="37"/>
      <c r="G135" s="37"/>
      <c r="H135" s="37"/>
      <c r="I135" s="37"/>
      <c r="J135" s="37"/>
      <c r="K135" s="37"/>
      <c r="L135" s="37"/>
      <c r="M135" s="37"/>
      <c r="N135" s="37"/>
      <c r="O135" s="37"/>
      <c r="P135" s="37"/>
      <c r="Q135" s="37"/>
      <c r="R135" s="37"/>
      <c r="S135" s="37"/>
      <c r="T135" s="37"/>
      <c r="U135" s="37"/>
      <c r="V135" s="37"/>
      <c r="W135" s="37"/>
    </row>
    <row r="136" spans="3:23" ht="15.75">
      <c r="C136" s="37"/>
      <c r="D136" s="37"/>
      <c r="E136" s="37"/>
      <c r="F136" s="37"/>
      <c r="G136" s="37"/>
      <c r="H136" s="37"/>
      <c r="I136" s="37"/>
      <c r="J136" s="37"/>
      <c r="K136" s="37"/>
      <c r="L136" s="37"/>
      <c r="M136" s="37"/>
      <c r="N136" s="37"/>
      <c r="O136" s="37"/>
      <c r="P136" s="37"/>
      <c r="Q136" s="37"/>
      <c r="R136" s="37"/>
      <c r="S136" s="37"/>
      <c r="T136" s="37"/>
      <c r="U136" s="37"/>
      <c r="V136" s="37"/>
      <c r="W136" s="37"/>
    </row>
    <row r="137" spans="3:23" ht="15.75">
      <c r="C137" s="37"/>
      <c r="D137" s="37"/>
      <c r="E137" s="37"/>
      <c r="F137" s="37"/>
      <c r="G137" s="37"/>
      <c r="H137" s="37"/>
      <c r="I137" s="37"/>
      <c r="J137" s="37"/>
      <c r="K137" s="37"/>
      <c r="L137" s="37"/>
      <c r="M137" s="37"/>
      <c r="N137" s="37"/>
      <c r="O137" s="37"/>
      <c r="P137" s="37"/>
      <c r="Q137" s="37"/>
      <c r="R137" s="37"/>
      <c r="S137" s="37"/>
      <c r="T137" s="37"/>
      <c r="U137" s="37"/>
      <c r="V137" s="37"/>
      <c r="W137" s="37"/>
    </row>
    <row r="138" spans="3:23" ht="15.75">
      <c r="C138" s="37"/>
      <c r="D138" s="37"/>
      <c r="E138" s="37"/>
      <c r="F138" s="37"/>
      <c r="G138" s="37"/>
      <c r="H138" s="37"/>
      <c r="I138" s="37"/>
      <c r="J138" s="37"/>
      <c r="K138" s="37"/>
      <c r="L138" s="37"/>
      <c r="M138" s="37"/>
      <c r="N138" s="37"/>
      <c r="O138" s="37"/>
      <c r="P138" s="37"/>
      <c r="Q138" s="37"/>
      <c r="R138" s="37"/>
      <c r="S138" s="37"/>
      <c r="T138" s="37"/>
      <c r="U138" s="37"/>
      <c r="V138" s="37"/>
      <c r="W138" s="37"/>
    </row>
    <row r="139" spans="3:23" ht="15.75">
      <c r="C139" s="37"/>
      <c r="D139" s="37"/>
      <c r="E139" s="37"/>
      <c r="F139" s="37"/>
      <c r="G139" s="37"/>
      <c r="H139" s="37"/>
      <c r="I139" s="37"/>
      <c r="J139" s="37"/>
      <c r="K139" s="37"/>
      <c r="L139" s="37"/>
      <c r="M139" s="37"/>
      <c r="N139" s="37"/>
      <c r="O139" s="37"/>
      <c r="P139" s="37"/>
      <c r="Q139" s="37"/>
      <c r="R139" s="37"/>
      <c r="S139" s="37"/>
      <c r="T139" s="37"/>
      <c r="U139" s="37"/>
      <c r="V139" s="37"/>
      <c r="W139" s="37"/>
    </row>
    <row r="140" spans="3:23" ht="15.75">
      <c r="C140" s="37"/>
      <c r="D140" s="37"/>
      <c r="E140" s="37"/>
      <c r="F140" s="37"/>
      <c r="G140" s="37"/>
      <c r="H140" s="37"/>
      <c r="I140" s="37"/>
      <c r="J140" s="37"/>
      <c r="K140" s="37"/>
      <c r="L140" s="37"/>
      <c r="M140" s="37"/>
      <c r="N140" s="37"/>
      <c r="O140" s="37"/>
      <c r="P140" s="37"/>
      <c r="Q140" s="37"/>
      <c r="R140" s="37"/>
      <c r="S140" s="37"/>
      <c r="T140" s="37"/>
      <c r="U140" s="37"/>
      <c r="V140" s="37"/>
      <c r="W140" s="37"/>
    </row>
    <row r="141" spans="3:23" ht="15.75">
      <c r="C141" s="37"/>
      <c r="D141" s="37"/>
      <c r="E141" s="37"/>
      <c r="F141" s="37"/>
      <c r="G141" s="37"/>
      <c r="H141" s="37"/>
      <c r="I141" s="37"/>
      <c r="J141" s="37"/>
      <c r="K141" s="37"/>
      <c r="L141" s="37"/>
      <c r="M141" s="37"/>
      <c r="N141" s="37"/>
      <c r="O141" s="37"/>
      <c r="P141" s="37"/>
      <c r="Q141" s="37"/>
      <c r="R141" s="37"/>
      <c r="S141" s="37"/>
      <c r="T141" s="37"/>
      <c r="U141" s="37"/>
      <c r="V141" s="37"/>
      <c r="W141" s="37"/>
    </row>
    <row r="142" spans="3:23" ht="15.75">
      <c r="C142" s="37"/>
      <c r="D142" s="37"/>
      <c r="E142" s="37"/>
      <c r="F142" s="37"/>
      <c r="G142" s="37"/>
      <c r="H142" s="37"/>
      <c r="I142" s="37"/>
      <c r="J142" s="37"/>
      <c r="K142" s="37"/>
      <c r="L142" s="37"/>
      <c r="M142" s="37"/>
      <c r="N142" s="37"/>
      <c r="O142" s="37"/>
      <c r="P142" s="37"/>
      <c r="Q142" s="37"/>
      <c r="R142" s="37"/>
      <c r="S142" s="37"/>
      <c r="T142" s="37"/>
      <c r="U142" s="37"/>
      <c r="V142" s="37"/>
      <c r="W142" s="37"/>
    </row>
    <row r="143" spans="3:23" ht="15.75">
      <c r="C143" s="37"/>
      <c r="D143" s="37"/>
      <c r="E143" s="37"/>
      <c r="F143" s="37"/>
      <c r="G143" s="37"/>
      <c r="H143" s="37"/>
      <c r="I143" s="37"/>
      <c r="J143" s="37"/>
      <c r="K143" s="37"/>
      <c r="L143" s="37"/>
      <c r="M143" s="37"/>
      <c r="N143" s="37"/>
      <c r="O143" s="37"/>
      <c r="P143" s="37"/>
      <c r="Q143" s="37"/>
      <c r="R143" s="37"/>
      <c r="S143" s="37"/>
      <c r="T143" s="37"/>
      <c r="U143" s="37"/>
      <c r="V143" s="37"/>
      <c r="W143" s="37"/>
    </row>
    <row r="144" spans="3:23" ht="15.75">
      <c r="C144" s="37"/>
      <c r="D144" s="37"/>
      <c r="E144" s="37"/>
      <c r="F144" s="37"/>
      <c r="G144" s="37"/>
      <c r="H144" s="37"/>
      <c r="I144" s="37"/>
      <c r="J144" s="37"/>
      <c r="K144" s="37"/>
      <c r="L144" s="37"/>
      <c r="M144" s="37"/>
      <c r="N144" s="37"/>
      <c r="O144" s="37"/>
      <c r="P144" s="37"/>
      <c r="Q144" s="37"/>
      <c r="R144" s="37"/>
      <c r="S144" s="37"/>
      <c r="T144" s="37"/>
      <c r="U144" s="37"/>
      <c r="V144" s="37"/>
      <c r="W144" s="37"/>
    </row>
    <row r="145" spans="3:23" ht="15.75">
      <c r="C145" s="37"/>
      <c r="D145" s="37"/>
      <c r="E145" s="37"/>
      <c r="F145" s="37"/>
      <c r="G145" s="37"/>
      <c r="H145" s="37"/>
      <c r="I145" s="37"/>
      <c r="J145" s="37"/>
      <c r="K145" s="37"/>
      <c r="L145" s="37"/>
      <c r="M145" s="37"/>
      <c r="N145" s="37"/>
      <c r="O145" s="37"/>
      <c r="P145" s="37"/>
      <c r="Q145" s="37"/>
      <c r="R145" s="37"/>
      <c r="S145" s="37"/>
      <c r="T145" s="37"/>
      <c r="U145" s="37"/>
      <c r="V145" s="37"/>
      <c r="W145" s="37"/>
    </row>
    <row r="146" spans="3:23" ht="15.75">
      <c r="C146" s="37"/>
      <c r="D146" s="37"/>
      <c r="E146" s="37"/>
      <c r="F146" s="37"/>
      <c r="G146" s="37"/>
      <c r="H146" s="37"/>
      <c r="I146" s="37"/>
      <c r="J146" s="37"/>
      <c r="K146" s="37"/>
      <c r="L146" s="37"/>
      <c r="M146" s="37"/>
      <c r="N146" s="37"/>
      <c r="O146" s="37"/>
      <c r="P146" s="37"/>
      <c r="Q146" s="37"/>
      <c r="R146" s="37"/>
      <c r="S146" s="37"/>
      <c r="T146" s="37"/>
      <c r="U146" s="37"/>
      <c r="V146" s="37"/>
      <c r="W146" s="37"/>
    </row>
    <row r="147" spans="3:23" ht="15.75">
      <c r="C147" s="37"/>
      <c r="D147" s="37"/>
      <c r="E147" s="37"/>
      <c r="F147" s="37"/>
      <c r="G147" s="37"/>
      <c r="H147" s="37"/>
      <c r="I147" s="37"/>
      <c r="J147" s="37"/>
      <c r="K147" s="37"/>
      <c r="L147" s="37"/>
      <c r="M147" s="37"/>
      <c r="N147" s="37"/>
      <c r="O147" s="37"/>
      <c r="P147" s="37"/>
      <c r="Q147" s="37"/>
      <c r="R147" s="37"/>
      <c r="S147" s="37"/>
      <c r="T147" s="37"/>
      <c r="U147" s="37"/>
      <c r="V147" s="37"/>
      <c r="W147" s="37"/>
    </row>
    <row r="148" spans="3:23" ht="15.75">
      <c r="C148" s="37"/>
      <c r="D148" s="37"/>
      <c r="E148" s="37"/>
      <c r="F148" s="37"/>
      <c r="G148" s="37"/>
      <c r="H148" s="37"/>
      <c r="I148" s="37"/>
      <c r="J148" s="37"/>
      <c r="K148" s="37"/>
      <c r="L148" s="37"/>
      <c r="M148" s="37"/>
      <c r="N148" s="37"/>
      <c r="O148" s="37"/>
      <c r="P148" s="37"/>
      <c r="Q148" s="37"/>
      <c r="R148" s="37"/>
      <c r="S148" s="37"/>
      <c r="T148" s="37"/>
      <c r="U148" s="37"/>
      <c r="V148" s="37"/>
      <c r="W148" s="37"/>
    </row>
    <row r="149" spans="3:23" ht="15.75">
      <c r="C149" s="37"/>
      <c r="D149" s="37"/>
      <c r="E149" s="37"/>
      <c r="F149" s="37"/>
      <c r="G149" s="37"/>
      <c r="H149" s="37"/>
      <c r="I149" s="37"/>
      <c r="J149" s="37"/>
      <c r="K149" s="37"/>
      <c r="L149" s="37"/>
      <c r="M149" s="37"/>
      <c r="N149" s="37"/>
      <c r="O149" s="37"/>
      <c r="P149" s="37"/>
      <c r="Q149" s="37"/>
      <c r="R149" s="37"/>
      <c r="S149" s="37"/>
      <c r="T149" s="37"/>
      <c r="U149" s="37"/>
      <c r="V149" s="37"/>
      <c r="W149" s="37"/>
    </row>
    <row r="150" spans="3:23" ht="15.75">
      <c r="C150" s="37"/>
      <c r="D150" s="37"/>
      <c r="E150" s="37"/>
      <c r="F150" s="37"/>
      <c r="G150" s="37"/>
      <c r="H150" s="37"/>
      <c r="I150" s="37"/>
      <c r="J150" s="37"/>
      <c r="K150" s="37"/>
      <c r="L150" s="37"/>
      <c r="M150" s="37"/>
      <c r="N150" s="37"/>
      <c r="O150" s="37"/>
      <c r="P150" s="37"/>
      <c r="Q150" s="37"/>
      <c r="R150" s="37"/>
      <c r="S150" s="37"/>
      <c r="T150" s="37"/>
      <c r="U150" s="37"/>
      <c r="V150" s="37"/>
      <c r="W150" s="37"/>
    </row>
    <row r="151" spans="3:23" ht="15.75">
      <c r="C151" s="37"/>
      <c r="D151" s="37"/>
      <c r="E151" s="37"/>
      <c r="F151" s="37"/>
      <c r="G151" s="37"/>
      <c r="H151" s="37"/>
      <c r="I151" s="37"/>
      <c r="J151" s="37"/>
      <c r="K151" s="37"/>
      <c r="L151" s="37"/>
      <c r="M151" s="37"/>
      <c r="N151" s="37"/>
      <c r="O151" s="37"/>
      <c r="P151" s="37"/>
      <c r="Q151" s="37"/>
      <c r="R151" s="37"/>
      <c r="S151" s="37"/>
      <c r="T151" s="37"/>
      <c r="U151" s="37"/>
      <c r="V151" s="37"/>
      <c r="W151" s="37"/>
    </row>
    <row r="152" spans="3:23" ht="15.75">
      <c r="C152" s="37"/>
      <c r="D152" s="37"/>
      <c r="E152" s="37"/>
      <c r="F152" s="37"/>
      <c r="G152" s="37"/>
      <c r="H152" s="37"/>
      <c r="I152" s="37"/>
      <c r="J152" s="37"/>
      <c r="K152" s="37"/>
      <c r="L152" s="37"/>
      <c r="M152" s="37"/>
      <c r="N152" s="37"/>
      <c r="O152" s="37"/>
      <c r="P152" s="37"/>
      <c r="Q152" s="37"/>
      <c r="R152" s="37"/>
      <c r="S152" s="37"/>
      <c r="T152" s="37"/>
      <c r="U152" s="37"/>
      <c r="V152" s="37"/>
      <c r="W152" s="37"/>
    </row>
    <row r="153" spans="3:23" ht="15.75">
      <c r="C153" s="37"/>
      <c r="D153" s="37"/>
      <c r="E153" s="37"/>
      <c r="F153" s="37"/>
      <c r="G153" s="37"/>
      <c r="H153" s="37"/>
      <c r="I153" s="37"/>
      <c r="J153" s="37"/>
      <c r="K153" s="37"/>
      <c r="L153" s="37"/>
      <c r="M153" s="37"/>
      <c r="N153" s="37"/>
      <c r="O153" s="37"/>
      <c r="P153" s="37"/>
      <c r="Q153" s="37"/>
      <c r="R153" s="37"/>
      <c r="S153" s="37"/>
      <c r="T153" s="37"/>
      <c r="U153" s="37"/>
      <c r="V153" s="37"/>
      <c r="W153" s="37"/>
    </row>
    <row r="154" spans="3:23" ht="15.75">
      <c r="C154" s="37"/>
      <c r="D154" s="37"/>
      <c r="E154" s="37"/>
      <c r="F154" s="37"/>
      <c r="G154" s="37"/>
      <c r="H154" s="37"/>
      <c r="I154" s="37"/>
      <c r="J154" s="37"/>
      <c r="K154" s="37"/>
      <c r="L154" s="37"/>
      <c r="M154" s="37"/>
      <c r="N154" s="37"/>
      <c r="O154" s="37"/>
      <c r="P154" s="37"/>
      <c r="Q154" s="37"/>
      <c r="R154" s="37"/>
      <c r="S154" s="37"/>
      <c r="T154" s="37"/>
      <c r="U154" s="37"/>
      <c r="V154" s="37"/>
      <c r="W154" s="37"/>
    </row>
    <row r="155" spans="3:23" ht="15.75">
      <c r="C155" s="37"/>
      <c r="D155" s="37"/>
      <c r="E155" s="37"/>
      <c r="F155" s="37"/>
      <c r="G155" s="37"/>
      <c r="H155" s="37"/>
      <c r="I155" s="37"/>
      <c r="J155" s="37"/>
      <c r="K155" s="37"/>
      <c r="L155" s="37"/>
      <c r="M155" s="37"/>
      <c r="N155" s="37"/>
      <c r="O155" s="37"/>
      <c r="P155" s="37"/>
      <c r="Q155" s="37"/>
      <c r="R155" s="37"/>
      <c r="S155" s="37"/>
      <c r="T155" s="37"/>
      <c r="U155" s="37"/>
      <c r="V155" s="37"/>
      <c r="W155" s="37"/>
    </row>
    <row r="156" spans="3:23" ht="15.75">
      <c r="C156" s="37"/>
      <c r="D156" s="37"/>
      <c r="E156" s="37"/>
      <c r="F156" s="37"/>
      <c r="G156" s="37"/>
      <c r="H156" s="37"/>
      <c r="I156" s="37"/>
      <c r="J156" s="37"/>
      <c r="K156" s="37"/>
      <c r="L156" s="37"/>
      <c r="M156" s="37"/>
      <c r="N156" s="37"/>
      <c r="O156" s="37"/>
      <c r="P156" s="37"/>
      <c r="Q156" s="37"/>
      <c r="R156" s="37"/>
      <c r="S156" s="37"/>
      <c r="T156" s="37"/>
      <c r="U156" s="37"/>
      <c r="V156" s="37"/>
      <c r="W156" s="37"/>
    </row>
    <row r="157" spans="3:23" ht="15.75">
      <c r="C157" s="37"/>
      <c r="D157" s="37"/>
      <c r="E157" s="37"/>
      <c r="F157" s="37"/>
      <c r="G157" s="37"/>
      <c r="H157" s="37"/>
      <c r="I157" s="37"/>
      <c r="J157" s="37"/>
      <c r="K157" s="37"/>
      <c r="L157" s="37"/>
      <c r="M157" s="37"/>
      <c r="N157" s="37"/>
      <c r="O157" s="37"/>
      <c r="P157" s="37"/>
      <c r="Q157" s="37"/>
      <c r="R157" s="37"/>
      <c r="S157" s="37"/>
      <c r="T157" s="37"/>
      <c r="U157" s="37"/>
      <c r="V157" s="37"/>
      <c r="W157" s="37"/>
    </row>
  </sheetData>
  <mergeCells count="1">
    <mergeCell ref="C35:O39"/>
  </mergeCells>
  <printOptions/>
  <pageMargins left="0.75" right="0.75" top="1" bottom="1" header="0.5" footer="0.5"/>
  <pageSetup fitToHeight="1"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pageSetUpPr fitToPage="1"/>
  </sheetPr>
  <dimension ref="A1:P35"/>
  <sheetViews>
    <sheetView workbookViewId="0" topLeftCell="A1">
      <selection activeCell="H4" sqref="H4"/>
    </sheetView>
  </sheetViews>
  <sheetFormatPr defaultColWidth="9.00390625" defaultRowHeight="15.75"/>
  <cols>
    <col min="1" max="1" width="3.375" style="0" customWidth="1"/>
    <col min="2" max="2" width="1.625" style="0" customWidth="1"/>
    <col min="3" max="3" width="37.625" style="0" customWidth="1"/>
    <col min="4" max="4" width="4.00390625" style="0" customWidth="1"/>
    <col min="5" max="6" width="1.25" style="0" customWidth="1"/>
    <col min="7" max="7" width="9.625" style="0" customWidth="1"/>
    <col min="8" max="8" width="1.25" style="0" customWidth="1"/>
    <col min="9" max="9" width="12.50390625" style="0" customWidth="1"/>
    <col min="10" max="10" width="1.75390625" style="0" customWidth="1"/>
    <col min="11" max="11" width="12.75390625" style="0" customWidth="1"/>
    <col min="12" max="12" width="1.875" style="0" customWidth="1"/>
    <col min="13" max="13" width="10.00390625" style="0" customWidth="1"/>
    <col min="14" max="14" width="1.625" style="0" customWidth="1"/>
    <col min="15" max="15" width="12.50390625" style="0" customWidth="1"/>
  </cols>
  <sheetData>
    <row r="1" spans="1:15" ht="15.75">
      <c r="A1" s="7" t="s">
        <v>107</v>
      </c>
      <c r="H1" s="7" t="s">
        <v>15</v>
      </c>
      <c r="M1" s="32"/>
      <c r="N1" s="32"/>
      <c r="O1" s="32"/>
    </row>
    <row r="2" spans="1:15" ht="15.75">
      <c r="A2" s="30" t="s">
        <v>35</v>
      </c>
      <c r="H2" s="7" t="s">
        <v>106</v>
      </c>
      <c r="M2" s="32"/>
      <c r="N2" s="32"/>
      <c r="O2" s="32"/>
    </row>
    <row r="3" spans="1:15" ht="15.75">
      <c r="A3" s="5" t="s">
        <v>124</v>
      </c>
      <c r="H3" t="s">
        <v>607</v>
      </c>
      <c r="M3" s="32"/>
      <c r="N3" s="32"/>
      <c r="O3" s="32"/>
    </row>
    <row r="4" spans="1:15" ht="15.75">
      <c r="A4" s="7" t="s">
        <v>108</v>
      </c>
      <c r="K4" s="5"/>
      <c r="M4" s="32"/>
      <c r="N4" s="32"/>
      <c r="O4" s="32"/>
    </row>
    <row r="5" spans="13:15" ht="15.75">
      <c r="M5" s="32"/>
      <c r="N5" s="32"/>
      <c r="O5" s="32"/>
    </row>
    <row r="6" spans="3:15" ht="15.75">
      <c r="C6" s="34"/>
      <c r="I6" s="21"/>
      <c r="M6" s="32"/>
      <c r="N6" s="32"/>
      <c r="O6" s="32"/>
    </row>
    <row r="7" spans="1:15" ht="15.75">
      <c r="A7" s="32"/>
      <c r="B7" s="32"/>
      <c r="C7" s="32"/>
      <c r="D7" s="32"/>
      <c r="E7" s="32"/>
      <c r="F7" s="32"/>
      <c r="G7" s="32"/>
      <c r="H7" s="32"/>
      <c r="I7" s="32"/>
      <c r="J7" s="32"/>
      <c r="K7" s="32"/>
      <c r="L7" s="32"/>
      <c r="M7" s="32"/>
      <c r="N7" s="32"/>
      <c r="O7" s="32"/>
    </row>
    <row r="8" spans="1:16" ht="15.75">
      <c r="A8" s="80"/>
      <c r="B8" s="80"/>
      <c r="C8" s="80"/>
      <c r="D8" s="80"/>
      <c r="E8" s="80"/>
      <c r="F8" s="80"/>
      <c r="G8" s="80"/>
      <c r="H8" s="80"/>
      <c r="I8" s="80"/>
      <c r="J8" s="80"/>
      <c r="K8" s="80"/>
      <c r="L8" s="80"/>
      <c r="M8" s="80"/>
      <c r="N8" s="80"/>
      <c r="O8" s="80"/>
      <c r="P8" s="4"/>
    </row>
    <row r="9" spans="1:16" ht="15.75">
      <c r="A9" s="4"/>
      <c r="B9" s="4"/>
      <c r="D9" s="4"/>
      <c r="E9" s="4"/>
      <c r="F9" s="4"/>
      <c r="G9" s="8"/>
      <c r="H9" s="8"/>
      <c r="I9" s="8" t="s">
        <v>11</v>
      </c>
      <c r="J9" s="8"/>
      <c r="K9" s="81" t="s">
        <v>130</v>
      </c>
      <c r="L9" s="8"/>
      <c r="M9" s="8"/>
      <c r="N9" s="8"/>
      <c r="O9" s="8"/>
      <c r="P9" s="4"/>
    </row>
    <row r="10" spans="1:16" ht="15.75">
      <c r="A10" s="4"/>
      <c r="B10" s="4"/>
      <c r="C10" s="4" t="s">
        <v>128</v>
      </c>
      <c r="D10" s="4"/>
      <c r="E10" s="26"/>
      <c r="F10" s="4"/>
      <c r="G10" s="8"/>
      <c r="H10" s="8"/>
      <c r="I10" s="82">
        <v>67067823</v>
      </c>
      <c r="J10" s="8"/>
      <c r="K10" s="85"/>
      <c r="L10" s="8"/>
      <c r="M10" s="81"/>
      <c r="N10" s="8"/>
      <c r="O10" s="8"/>
      <c r="P10" s="4"/>
    </row>
    <row r="11" spans="1:16" ht="15.75">
      <c r="A11" s="4"/>
      <c r="B11" s="4"/>
      <c r="C11" s="4" t="s">
        <v>129</v>
      </c>
      <c r="D11" s="4"/>
      <c r="E11" s="4"/>
      <c r="F11" s="4"/>
      <c r="G11" s="4"/>
      <c r="H11" s="4"/>
      <c r="I11" s="83">
        <v>65005807</v>
      </c>
      <c r="J11" s="4"/>
      <c r="K11" s="86">
        <f>(I11-I10)/I10</f>
        <v>-0.030745235312021384</v>
      </c>
      <c r="L11" s="4"/>
      <c r="M11" s="4"/>
      <c r="N11" s="4"/>
      <c r="O11" s="4"/>
      <c r="P11" s="4"/>
    </row>
    <row r="12" spans="1:16" ht="15.75">
      <c r="A12" s="4"/>
      <c r="B12" s="4"/>
      <c r="C12" s="4" t="s">
        <v>127</v>
      </c>
      <c r="D12" s="4"/>
      <c r="E12" s="4"/>
      <c r="F12" s="4"/>
      <c r="G12" s="4"/>
      <c r="H12" s="4"/>
      <c r="I12" s="83">
        <v>64942799</v>
      </c>
      <c r="J12" s="4"/>
      <c r="K12" s="86">
        <f aca="true" t="shared" si="0" ref="K12:K17">(I12-I11)/I11</f>
        <v>-0.000969267253308616</v>
      </c>
      <c r="L12" s="4"/>
      <c r="M12" s="4"/>
      <c r="N12" s="4"/>
      <c r="O12" s="4"/>
      <c r="P12" s="4"/>
    </row>
    <row r="13" spans="1:16" ht="15.75">
      <c r="A13" s="4"/>
      <c r="B13" s="4"/>
      <c r="C13" s="4" t="s">
        <v>125</v>
      </c>
      <c r="D13" s="4"/>
      <c r="E13" s="4"/>
      <c r="F13" s="4"/>
      <c r="G13" s="20"/>
      <c r="H13" s="37"/>
      <c r="I13" s="83">
        <v>67506520</v>
      </c>
      <c r="J13" s="20"/>
      <c r="K13" s="86">
        <f t="shared" si="0"/>
        <v>0.039476601555162416</v>
      </c>
      <c r="L13" s="20"/>
      <c r="M13" s="31"/>
      <c r="N13" s="20"/>
      <c r="O13" s="20"/>
      <c r="P13" s="4"/>
    </row>
    <row r="14" spans="1:16" ht="15.75">
      <c r="A14" s="35"/>
      <c r="B14" s="35"/>
      <c r="C14" s="4" t="s">
        <v>126</v>
      </c>
      <c r="D14" s="35"/>
      <c r="E14" s="35"/>
      <c r="F14" s="35"/>
      <c r="G14" s="35"/>
      <c r="H14" s="35"/>
      <c r="I14" s="84">
        <v>69102427</v>
      </c>
      <c r="J14" s="35"/>
      <c r="K14" s="86">
        <f t="shared" si="0"/>
        <v>0.023640783142132048</v>
      </c>
      <c r="L14" s="35"/>
      <c r="M14" s="44"/>
      <c r="N14" s="35"/>
      <c r="O14" s="35"/>
      <c r="P14" s="4"/>
    </row>
    <row r="15" spans="1:16" ht="15.75">
      <c r="A15" s="4"/>
      <c r="B15" s="35"/>
      <c r="C15" s="4"/>
      <c r="D15" s="35"/>
      <c r="E15" s="35"/>
      <c r="F15" s="35"/>
      <c r="G15" s="79"/>
      <c r="H15" s="35"/>
      <c r="I15" s="84"/>
      <c r="J15" s="35"/>
      <c r="K15" s="85"/>
      <c r="L15" s="20"/>
      <c r="M15" s="31"/>
      <c r="N15" s="20"/>
      <c r="O15" s="20"/>
      <c r="P15" s="4"/>
    </row>
    <row r="16" spans="1:16" ht="15.75">
      <c r="A16" s="4"/>
      <c r="B16" s="35"/>
      <c r="C16" s="43" t="s">
        <v>150</v>
      </c>
      <c r="D16" s="35"/>
      <c r="E16" s="35"/>
      <c r="F16" s="35"/>
      <c r="G16" s="79"/>
      <c r="H16" s="35"/>
      <c r="I16" s="84">
        <v>71352243</v>
      </c>
      <c r="J16" s="35"/>
      <c r="K16" s="86">
        <f>(I16-I13)/I13</f>
        <v>0.05696817137070612</v>
      </c>
      <c r="L16" s="20"/>
      <c r="M16" s="31"/>
      <c r="N16" s="20"/>
      <c r="O16" s="20"/>
      <c r="P16" s="4"/>
    </row>
    <row r="17" spans="1:16" ht="15.75">
      <c r="A17" s="4"/>
      <c r="B17" s="35"/>
      <c r="C17" s="43" t="s">
        <v>151</v>
      </c>
      <c r="D17" s="35"/>
      <c r="E17" s="35"/>
      <c r="F17" s="35"/>
      <c r="G17" s="68"/>
      <c r="H17" s="35"/>
      <c r="I17" s="84">
        <v>82400000</v>
      </c>
      <c r="J17" s="35"/>
      <c r="K17" s="86">
        <f t="shared" si="0"/>
        <v>0.15483405335975212</v>
      </c>
      <c r="L17" s="35"/>
      <c r="M17" s="46"/>
      <c r="N17" s="35"/>
      <c r="O17" s="35"/>
      <c r="P17" s="4"/>
    </row>
    <row r="18" spans="1:16" ht="15.75">
      <c r="A18" s="4"/>
      <c r="B18" s="37"/>
      <c r="C18" s="38"/>
      <c r="D18" s="37"/>
      <c r="E18" s="37"/>
      <c r="F18" s="37"/>
      <c r="G18" s="69"/>
      <c r="H18" s="37"/>
      <c r="I18" s="84"/>
      <c r="J18" s="37"/>
      <c r="K18" s="87"/>
      <c r="L18" s="37"/>
      <c r="M18" s="39"/>
      <c r="N18" s="37"/>
      <c r="O18" s="37"/>
      <c r="P18" s="4"/>
    </row>
    <row r="19" spans="1:16" ht="15.75">
      <c r="A19" s="4"/>
      <c r="B19" s="37"/>
      <c r="C19" s="88" t="s">
        <v>131</v>
      </c>
      <c r="D19" s="52"/>
      <c r="E19" s="52"/>
      <c r="F19" s="52"/>
      <c r="G19" s="89"/>
      <c r="H19" s="37"/>
      <c r="I19" s="84"/>
      <c r="J19" s="37"/>
      <c r="K19" s="66"/>
      <c r="L19" s="37"/>
      <c r="M19" s="37"/>
      <c r="N19" s="37"/>
      <c r="O19" s="37"/>
      <c r="P19" s="4"/>
    </row>
    <row r="20" spans="1:16" ht="15.75">
      <c r="A20" s="4"/>
      <c r="B20" s="37"/>
      <c r="C20" s="38" t="s">
        <v>132</v>
      </c>
      <c r="D20" s="37"/>
      <c r="E20" s="37"/>
      <c r="F20" s="37"/>
      <c r="G20" s="70"/>
      <c r="H20" s="37"/>
      <c r="I20" s="84"/>
      <c r="J20" s="37"/>
      <c r="K20" s="65">
        <v>71661000</v>
      </c>
      <c r="L20" s="37"/>
      <c r="M20" s="64"/>
      <c r="N20" s="37"/>
      <c r="O20" s="20"/>
      <c r="P20" s="4"/>
    </row>
    <row r="21" spans="1:16" ht="15.75">
      <c r="A21" s="4"/>
      <c r="B21" s="4"/>
      <c r="C21" s="4" t="s">
        <v>133</v>
      </c>
      <c r="D21" s="4"/>
      <c r="E21" s="4"/>
      <c r="F21" s="4"/>
      <c r="G21" s="4"/>
      <c r="H21" s="4"/>
      <c r="I21" s="83">
        <f>I12</f>
        <v>64942799</v>
      </c>
      <c r="J21" s="4"/>
      <c r="K21" s="4"/>
      <c r="L21" s="4"/>
      <c r="M21" s="4"/>
      <c r="N21" s="4"/>
      <c r="O21" s="4"/>
      <c r="P21" s="4"/>
    </row>
    <row r="22" spans="1:16" ht="15.75">
      <c r="A22" s="4"/>
      <c r="B22" s="4"/>
      <c r="C22" s="90" t="s">
        <v>134</v>
      </c>
      <c r="D22" s="4"/>
      <c r="E22" s="4"/>
      <c r="F22" s="4"/>
      <c r="G22" s="4"/>
      <c r="H22" s="4"/>
      <c r="I22" s="83">
        <f>I13</f>
        <v>67506520</v>
      </c>
      <c r="J22" s="4"/>
      <c r="K22" s="4"/>
      <c r="L22" s="4"/>
      <c r="M22" s="4"/>
      <c r="N22" s="4"/>
      <c r="O22" s="4"/>
      <c r="P22" s="4"/>
    </row>
    <row r="23" spans="1:16" ht="15.75">
      <c r="A23" s="4"/>
      <c r="B23" s="4"/>
      <c r="C23" s="4"/>
      <c r="D23" s="4"/>
      <c r="E23" s="4"/>
      <c r="F23" s="4"/>
      <c r="G23" s="4"/>
      <c r="H23" s="4"/>
      <c r="I23" s="4"/>
      <c r="J23" s="4"/>
      <c r="K23" s="4"/>
      <c r="L23" s="4"/>
      <c r="M23" s="4"/>
      <c r="N23" s="4"/>
      <c r="O23" s="4"/>
      <c r="P23" s="4"/>
    </row>
    <row r="24" spans="1:16" ht="15.75">
      <c r="A24" s="4"/>
      <c r="B24" s="4"/>
      <c r="C24" s="90" t="s">
        <v>135</v>
      </c>
      <c r="D24" s="4"/>
      <c r="E24" s="4"/>
      <c r="F24" s="4"/>
      <c r="G24" s="4"/>
      <c r="H24" s="4"/>
      <c r="I24" s="4"/>
      <c r="J24" s="4"/>
      <c r="K24" s="65">
        <v>75000000</v>
      </c>
      <c r="L24" s="4"/>
      <c r="M24" s="4"/>
      <c r="N24" s="4"/>
      <c r="O24" s="4"/>
      <c r="P24" s="4"/>
    </row>
    <row r="25" spans="1:16" ht="15.75">
      <c r="A25" s="4"/>
      <c r="B25" s="4"/>
      <c r="C25" s="90" t="s">
        <v>136</v>
      </c>
      <c r="D25" s="4"/>
      <c r="E25" s="4"/>
      <c r="F25" s="4"/>
      <c r="G25" s="4"/>
      <c r="H25" s="4"/>
      <c r="I25" s="20">
        <f>I14</f>
        <v>69102427</v>
      </c>
      <c r="J25" s="4"/>
      <c r="K25" s="4"/>
      <c r="L25" s="4"/>
      <c r="M25" s="4"/>
      <c r="N25" s="4"/>
      <c r="O25" s="4"/>
      <c r="P25" s="4"/>
    </row>
    <row r="29" spans="1:16" ht="15.75">
      <c r="A29" s="4"/>
      <c r="B29" s="4"/>
      <c r="C29" s="4"/>
      <c r="D29" s="4"/>
      <c r="E29" s="4"/>
      <c r="F29" s="4"/>
      <c r="G29" s="4"/>
      <c r="H29" s="4"/>
      <c r="I29" s="4"/>
      <c r="J29" s="4"/>
      <c r="K29" s="4"/>
      <c r="L29" s="4"/>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row r="33" spans="1:16" ht="15.75">
      <c r="A33" s="4"/>
      <c r="B33" s="4"/>
      <c r="C33" s="4"/>
      <c r="D33" s="4"/>
      <c r="E33" s="4"/>
      <c r="F33" s="4"/>
      <c r="G33" s="4"/>
      <c r="H33" s="4"/>
      <c r="I33" s="4"/>
      <c r="J33" s="4"/>
      <c r="K33" s="4"/>
      <c r="L33" s="4"/>
      <c r="M33" s="4"/>
      <c r="N33" s="4"/>
      <c r="O33" s="4"/>
      <c r="P33" s="4"/>
    </row>
    <row r="34" spans="1:16" ht="15.75">
      <c r="A34" s="4"/>
      <c r="B34" s="4"/>
      <c r="C34" s="4" t="s">
        <v>137</v>
      </c>
      <c r="D34" s="4"/>
      <c r="E34" s="4"/>
      <c r="F34" s="4"/>
      <c r="G34" s="4"/>
      <c r="H34" s="4"/>
      <c r="I34" s="4"/>
      <c r="J34" s="4"/>
      <c r="K34" s="4"/>
      <c r="L34" s="4"/>
      <c r="M34" s="4"/>
      <c r="N34" s="4"/>
      <c r="O34" s="4"/>
      <c r="P34" s="4"/>
    </row>
    <row r="35" ht="15.75">
      <c r="C35" t="s">
        <v>138</v>
      </c>
    </row>
  </sheetData>
  <printOptions/>
  <pageMargins left="0.75" right="0.75" top="1" bottom="1" header="0.5" footer="0.5"/>
  <pageSetup fitToHeight="1" fitToWidth="1" horizontalDpi="1200" verticalDpi="1200" orientation="portrait" scale="96" r:id="rId1"/>
</worksheet>
</file>

<file path=xl/worksheets/sheet12.xml><?xml version="1.0" encoding="utf-8"?>
<worksheet xmlns="http://schemas.openxmlformats.org/spreadsheetml/2006/main" xmlns:r="http://schemas.openxmlformats.org/officeDocument/2006/relationships">
  <sheetPr>
    <pageSetUpPr fitToPage="1"/>
  </sheetPr>
  <dimension ref="A1:O33"/>
  <sheetViews>
    <sheetView workbookViewId="0" topLeftCell="A34">
      <selection activeCell="K4" sqref="K4"/>
    </sheetView>
  </sheetViews>
  <sheetFormatPr defaultColWidth="9.00390625" defaultRowHeight="15.75"/>
  <cols>
    <col min="1" max="1" width="3.375" style="0" customWidth="1"/>
    <col min="2" max="2" width="1.625" style="0" customWidth="1"/>
    <col min="3" max="3" width="38.50390625" style="0" customWidth="1"/>
    <col min="4" max="4" width="4.00390625" style="0" customWidth="1"/>
    <col min="5" max="6" width="1.25" style="0" customWidth="1"/>
    <col min="7" max="7" width="9.625" style="0" customWidth="1"/>
    <col min="8" max="8" width="1.25" style="0" customWidth="1"/>
    <col min="9" max="9" width="12.50390625" style="0" customWidth="1"/>
    <col min="10" max="10" width="1.75390625" style="0" customWidth="1"/>
    <col min="11" max="11" width="9.875" style="0" customWidth="1"/>
    <col min="12" max="12" width="1.875" style="0" customWidth="1"/>
    <col min="13" max="13" width="10.00390625" style="0" customWidth="1"/>
    <col min="14" max="14" width="1.625" style="0" customWidth="1"/>
    <col min="15" max="15" width="12.50390625" style="0" customWidth="1"/>
  </cols>
  <sheetData>
    <row r="1" spans="1:15" ht="15.75">
      <c r="A1" s="7" t="s">
        <v>107</v>
      </c>
      <c r="K1" s="7" t="s">
        <v>15</v>
      </c>
      <c r="M1" s="32"/>
      <c r="N1" s="32"/>
      <c r="O1" s="32"/>
    </row>
    <row r="2" spans="1:15" ht="15.75">
      <c r="A2" s="30" t="s">
        <v>35</v>
      </c>
      <c r="K2" s="7" t="s">
        <v>106</v>
      </c>
      <c r="M2" s="32"/>
      <c r="N2" s="32"/>
      <c r="O2" s="32"/>
    </row>
    <row r="3" spans="1:15" ht="15.75">
      <c r="A3" s="5" t="s">
        <v>595</v>
      </c>
      <c r="K3" s="7" t="s">
        <v>734</v>
      </c>
      <c r="M3" s="32"/>
      <c r="N3" s="32"/>
      <c r="O3" s="32"/>
    </row>
    <row r="4" spans="1:15" ht="15.75">
      <c r="A4" s="7" t="s">
        <v>108</v>
      </c>
      <c r="K4" s="5"/>
      <c r="M4" s="32"/>
      <c r="N4" s="32"/>
      <c r="O4" s="32"/>
    </row>
    <row r="5" spans="13:15" ht="15.75">
      <c r="M5" s="32"/>
      <c r="N5" s="32"/>
      <c r="O5" s="32"/>
    </row>
    <row r="6" spans="1:15" ht="15.75">
      <c r="A6" s="32"/>
      <c r="B6" s="32"/>
      <c r="C6" s="32"/>
      <c r="D6" s="32"/>
      <c r="E6" s="32"/>
      <c r="F6" s="32"/>
      <c r="G6" s="32"/>
      <c r="H6" s="32"/>
      <c r="I6" s="32"/>
      <c r="J6" s="32"/>
      <c r="K6" s="32"/>
      <c r="L6" s="32"/>
      <c r="M6" s="32"/>
      <c r="N6" s="32"/>
      <c r="O6" s="32"/>
    </row>
    <row r="7" spans="1:15" ht="15.75">
      <c r="A7" s="32"/>
      <c r="B7" s="32"/>
      <c r="C7" s="32"/>
      <c r="D7" s="32"/>
      <c r="E7" s="32"/>
      <c r="F7" s="32"/>
      <c r="G7" s="32"/>
      <c r="H7" s="32"/>
      <c r="I7" s="32"/>
      <c r="J7" s="32"/>
      <c r="K7" s="32"/>
      <c r="L7" s="32"/>
      <c r="M7" s="32"/>
      <c r="N7" s="32"/>
      <c r="O7" s="32"/>
    </row>
    <row r="8" spans="7:15" ht="15.75">
      <c r="G8" s="1"/>
      <c r="H8" s="1"/>
      <c r="I8" s="1" t="s">
        <v>14</v>
      </c>
      <c r="J8" s="1"/>
      <c r="K8" s="1"/>
      <c r="L8" s="1"/>
      <c r="M8" s="1"/>
      <c r="N8" s="1"/>
      <c r="O8" s="1" t="s">
        <v>20</v>
      </c>
    </row>
    <row r="9" spans="1:15" ht="15.75">
      <c r="A9" s="4"/>
      <c r="C9" s="2" t="s">
        <v>10</v>
      </c>
      <c r="D9" s="4"/>
      <c r="E9" s="26"/>
      <c r="G9" s="17" t="s">
        <v>22</v>
      </c>
      <c r="H9" s="1"/>
      <c r="I9" s="17" t="s">
        <v>17</v>
      </c>
      <c r="J9" s="1"/>
      <c r="K9" s="17" t="s">
        <v>18</v>
      </c>
      <c r="L9" s="1"/>
      <c r="M9" s="18" t="s">
        <v>21</v>
      </c>
      <c r="N9" s="1"/>
      <c r="O9" s="17" t="s">
        <v>19</v>
      </c>
    </row>
    <row r="11" ht="15.75">
      <c r="C11" s="3" t="s">
        <v>33</v>
      </c>
    </row>
    <row r="12" spans="3:15" ht="15.75">
      <c r="C12" s="4"/>
      <c r="D12" s="4"/>
      <c r="E12" s="4"/>
      <c r="F12" s="4"/>
      <c r="G12" s="20"/>
      <c r="H12" s="37"/>
      <c r="I12" s="20"/>
      <c r="J12" s="20"/>
      <c r="K12" s="29"/>
      <c r="L12" s="20"/>
      <c r="M12" s="31"/>
      <c r="N12" s="20"/>
      <c r="O12" s="20"/>
    </row>
    <row r="13" spans="1:15" ht="15.75">
      <c r="A13" s="33"/>
      <c r="B13" s="33"/>
      <c r="C13" s="44" t="s">
        <v>596</v>
      </c>
      <c r="D13" s="35"/>
      <c r="E13" s="35"/>
      <c r="F13" s="35"/>
      <c r="G13" s="35">
        <v>506</v>
      </c>
      <c r="H13" s="35"/>
      <c r="I13" s="35">
        <f>I21</f>
        <v>-506250</v>
      </c>
      <c r="J13" s="35"/>
      <c r="K13" s="62" t="s">
        <v>39</v>
      </c>
      <c r="L13" s="35"/>
      <c r="M13" s="56">
        <v>0.423769</v>
      </c>
      <c r="N13" s="35"/>
      <c r="O13" s="35">
        <f>I13*M13</f>
        <v>-214533.05625</v>
      </c>
    </row>
    <row r="14" spans="2:15" ht="15.75">
      <c r="B14" s="33"/>
      <c r="C14" s="44"/>
      <c r="D14" s="35"/>
      <c r="E14" s="35"/>
      <c r="F14" s="35"/>
      <c r="G14" s="79"/>
      <c r="H14" s="35"/>
      <c r="I14" s="35"/>
      <c r="J14" s="35"/>
      <c r="K14" s="29"/>
      <c r="L14" s="20"/>
      <c r="M14" s="31"/>
      <c r="N14" s="20"/>
      <c r="O14" s="20"/>
    </row>
    <row r="17" ht="15.75">
      <c r="C17" s="3" t="s">
        <v>140</v>
      </c>
    </row>
    <row r="18" spans="3:9" ht="15.75">
      <c r="C18" t="s">
        <v>600</v>
      </c>
      <c r="I18" s="35">
        <v>500000</v>
      </c>
    </row>
    <row r="19" spans="3:9" ht="15.75">
      <c r="C19" t="s">
        <v>601</v>
      </c>
      <c r="I19" s="175">
        <v>0.0125</v>
      </c>
    </row>
    <row r="21" spans="3:9" ht="15.75">
      <c r="C21" t="s">
        <v>602</v>
      </c>
      <c r="I21" s="35">
        <f>-I18*(1+I19)</f>
        <v>-506250</v>
      </c>
    </row>
    <row r="22" ht="15.75">
      <c r="I22" s="35"/>
    </row>
    <row r="23" ht="15.75">
      <c r="I23" s="35"/>
    </row>
    <row r="24" ht="15.75">
      <c r="I24" s="35"/>
    </row>
    <row r="25" ht="15.75">
      <c r="I25" s="35"/>
    </row>
    <row r="27" ht="15.75">
      <c r="C27" t="s">
        <v>597</v>
      </c>
    </row>
    <row r="28" spans="3:15" ht="15.75">
      <c r="C28" s="197" t="s">
        <v>599</v>
      </c>
      <c r="D28" s="198"/>
      <c r="E28" s="198"/>
      <c r="F28" s="198"/>
      <c r="G28" s="198"/>
      <c r="H28" s="198"/>
      <c r="I28" s="198"/>
      <c r="J28" s="198"/>
      <c r="K28" s="198"/>
      <c r="L28" s="198"/>
      <c r="M28" s="198"/>
      <c r="N28" s="198"/>
      <c r="O28" s="12"/>
    </row>
    <row r="29" spans="3:15" ht="15.75">
      <c r="C29" s="199"/>
      <c r="D29" s="200"/>
      <c r="E29" s="200"/>
      <c r="F29" s="200"/>
      <c r="G29" s="200"/>
      <c r="H29" s="200"/>
      <c r="I29" s="200"/>
      <c r="J29" s="200"/>
      <c r="K29" s="200"/>
      <c r="L29" s="200"/>
      <c r="M29" s="200"/>
      <c r="N29" s="200"/>
      <c r="O29" s="14"/>
    </row>
    <row r="30" spans="3:15" ht="15.75">
      <c r="C30" s="199"/>
      <c r="D30" s="200"/>
      <c r="E30" s="200"/>
      <c r="F30" s="200"/>
      <c r="G30" s="200"/>
      <c r="H30" s="200"/>
      <c r="I30" s="200"/>
      <c r="J30" s="200"/>
      <c r="K30" s="200"/>
      <c r="L30" s="200"/>
      <c r="M30" s="200"/>
      <c r="N30" s="200"/>
      <c r="O30" s="14"/>
    </row>
    <row r="31" spans="3:15" ht="15.75">
      <c r="C31" s="199"/>
      <c r="D31" s="200"/>
      <c r="E31" s="200"/>
      <c r="F31" s="200"/>
      <c r="G31" s="200"/>
      <c r="H31" s="200"/>
      <c r="I31" s="200"/>
      <c r="J31" s="200"/>
      <c r="K31" s="200"/>
      <c r="L31" s="200"/>
      <c r="M31" s="200"/>
      <c r="N31" s="200"/>
      <c r="O31" s="14"/>
    </row>
    <row r="32" spans="3:15" ht="15.75">
      <c r="C32" s="199"/>
      <c r="D32" s="200"/>
      <c r="E32" s="200"/>
      <c r="F32" s="200"/>
      <c r="G32" s="200"/>
      <c r="H32" s="200"/>
      <c r="I32" s="200"/>
      <c r="J32" s="200"/>
      <c r="K32" s="200"/>
      <c r="L32" s="200"/>
      <c r="M32" s="200"/>
      <c r="N32" s="200"/>
      <c r="O32" s="14"/>
    </row>
    <row r="33" spans="3:15" ht="15.75">
      <c r="C33" s="201"/>
      <c r="D33" s="202"/>
      <c r="E33" s="202"/>
      <c r="F33" s="202"/>
      <c r="G33" s="202"/>
      <c r="H33" s="202"/>
      <c r="I33" s="202"/>
      <c r="J33" s="202"/>
      <c r="K33" s="202"/>
      <c r="L33" s="202"/>
      <c r="M33" s="202"/>
      <c r="N33" s="202"/>
      <c r="O33" s="16"/>
    </row>
  </sheetData>
  <mergeCells count="1">
    <mergeCell ref="C28:N33"/>
  </mergeCells>
  <printOptions/>
  <pageMargins left="0.75" right="0.75" top="1" bottom="1" header="0.5" footer="0.5"/>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G7" sqref="G7"/>
    </sheetView>
  </sheetViews>
  <sheetFormatPr defaultColWidth="9.00390625" defaultRowHeight="15.75"/>
  <cols>
    <col min="1" max="1" width="5.00390625" style="0" customWidth="1"/>
    <col min="2" max="2" width="1.37890625" style="0" customWidth="1"/>
    <col min="3" max="3" width="28.25390625" style="0" customWidth="1"/>
    <col min="4" max="4" width="6.625" style="0" customWidth="1"/>
    <col min="5" max="5" width="5.625" style="0" customWidth="1"/>
    <col min="6" max="6" width="7.375" style="0" customWidth="1"/>
    <col min="7" max="7" width="2.00390625" style="0" customWidth="1"/>
    <col min="8" max="8" width="12.625" style="0" customWidth="1"/>
    <col min="9" max="9" width="1.00390625" style="0" customWidth="1"/>
    <col min="10" max="10" width="7.50390625" style="0" customWidth="1"/>
    <col min="11" max="11" width="1.25" style="0" customWidth="1"/>
    <col min="13" max="13" width="1.625" style="0" customWidth="1"/>
    <col min="14" max="14" width="13.375" style="0" customWidth="1"/>
    <col min="15" max="15" width="4.125" style="0" customWidth="1"/>
  </cols>
  <sheetData>
    <row r="1" spans="1:10" ht="15.75">
      <c r="A1" s="7" t="s">
        <v>107</v>
      </c>
      <c r="J1" s="7" t="s">
        <v>15</v>
      </c>
    </row>
    <row r="2" spans="1:10" ht="15.75">
      <c r="A2" s="30" t="s">
        <v>35</v>
      </c>
      <c r="J2" s="7" t="s">
        <v>106</v>
      </c>
    </row>
    <row r="3" spans="1:10" ht="15.75">
      <c r="A3" s="5" t="s">
        <v>109</v>
      </c>
      <c r="J3" t="s">
        <v>604</v>
      </c>
    </row>
    <row r="4" spans="1:11" ht="15.75">
      <c r="A4" s="7" t="s">
        <v>108</v>
      </c>
      <c r="K4" s="5"/>
    </row>
    <row r="7" ht="15.75">
      <c r="C7" s="34"/>
    </row>
    <row r="8" spans="1:14" ht="15.75">
      <c r="A8" t="s">
        <v>9</v>
      </c>
      <c r="F8" s="1"/>
      <c r="G8" s="1"/>
      <c r="H8" s="1" t="s">
        <v>14</v>
      </c>
      <c r="I8" s="1"/>
      <c r="J8" s="1"/>
      <c r="K8" s="1"/>
      <c r="L8" s="1"/>
      <c r="M8" s="1"/>
      <c r="N8" s="1" t="s">
        <v>20</v>
      </c>
    </row>
    <row r="9" spans="1:14" ht="15.75">
      <c r="A9" s="2" t="s">
        <v>13</v>
      </c>
      <c r="C9" s="2" t="s">
        <v>10</v>
      </c>
      <c r="D9" s="4"/>
      <c r="F9" s="17" t="s">
        <v>22</v>
      </c>
      <c r="G9" s="1"/>
      <c r="H9" s="17" t="s">
        <v>17</v>
      </c>
      <c r="I9" s="1"/>
      <c r="J9" s="17" t="s">
        <v>18</v>
      </c>
      <c r="K9" s="1"/>
      <c r="L9" s="18" t="s">
        <v>21</v>
      </c>
      <c r="M9" s="1"/>
      <c r="N9" s="17" t="s">
        <v>19</v>
      </c>
    </row>
    <row r="11" ht="15.75">
      <c r="C11" s="3" t="s">
        <v>33</v>
      </c>
    </row>
    <row r="12" spans="1:14" ht="15.75">
      <c r="A12" s="54"/>
      <c r="B12" s="54"/>
      <c r="C12" s="54"/>
      <c r="D12" s="54"/>
      <c r="E12" s="54"/>
      <c r="F12" s="54"/>
      <c r="G12" s="54"/>
      <c r="H12" s="54"/>
      <c r="I12" s="54"/>
      <c r="K12" s="54"/>
      <c r="L12" s="54"/>
      <c r="M12" s="54"/>
      <c r="N12" s="54"/>
    </row>
    <row r="13" spans="1:14" ht="15.75">
      <c r="A13" s="54">
        <v>1</v>
      </c>
      <c r="B13" s="54"/>
      <c r="C13" s="55" t="s">
        <v>116</v>
      </c>
      <c r="D13" s="54"/>
      <c r="E13" s="54"/>
      <c r="F13" t="s">
        <v>117</v>
      </c>
      <c r="H13" s="54">
        <v>-1211786</v>
      </c>
      <c r="J13" s="55" t="s">
        <v>40</v>
      </c>
      <c r="K13" s="54"/>
      <c r="L13" s="56">
        <v>0.423769</v>
      </c>
      <c r="M13" s="54"/>
      <c r="N13" s="54">
        <f>ROUND(H13*L13,0)</f>
        <v>-513517</v>
      </c>
    </row>
    <row r="15" ht="15.75">
      <c r="C15" s="3" t="s">
        <v>7</v>
      </c>
    </row>
    <row r="17" spans="1:14" ht="15.75">
      <c r="A17">
        <v>2</v>
      </c>
      <c r="C17" t="s">
        <v>115</v>
      </c>
      <c r="F17" s="55" t="s">
        <v>110</v>
      </c>
      <c r="G17" s="54"/>
      <c r="H17" s="54">
        <f>-H24</f>
        <v>-5974107</v>
      </c>
      <c r="I17" s="54"/>
      <c r="J17" s="55" t="s">
        <v>40</v>
      </c>
      <c r="K17" s="54"/>
      <c r="L17" s="56">
        <v>0.423769</v>
      </c>
      <c r="M17" s="54"/>
      <c r="N17" s="54">
        <f>ROUND(H17*L17,0)</f>
        <v>-2531641</v>
      </c>
    </row>
    <row r="20" spans="1:8" ht="15.75">
      <c r="A20" s="78" t="s">
        <v>118</v>
      </c>
      <c r="C20" t="s">
        <v>111</v>
      </c>
      <c r="H20" s="54">
        <v>6580000</v>
      </c>
    </row>
    <row r="21" spans="1:8" ht="15.75">
      <c r="A21" s="78" t="s">
        <v>119</v>
      </c>
      <c r="C21" t="s">
        <v>112</v>
      </c>
      <c r="H21" s="57">
        <v>-1211786</v>
      </c>
    </row>
    <row r="22" spans="1:8" ht="15.75">
      <c r="A22" s="78" t="s">
        <v>120</v>
      </c>
      <c r="C22" t="s">
        <v>113</v>
      </c>
      <c r="H22" s="54">
        <f>SUM(H20:H21)</f>
        <v>5368214</v>
      </c>
    </row>
    <row r="23" spans="1:8" ht="15.75">
      <c r="A23" s="78"/>
      <c r="H23" s="54"/>
    </row>
    <row r="24" spans="1:8" ht="16.5" thickBot="1">
      <c r="A24" s="78" t="s">
        <v>121</v>
      </c>
      <c r="C24" t="s">
        <v>114</v>
      </c>
      <c r="H24" s="58">
        <f>(H20+H22)/2</f>
        <v>5974107</v>
      </c>
    </row>
    <row r="25" ht="16.5" thickTop="1">
      <c r="H25" s="54"/>
    </row>
    <row r="27" ht="15.75">
      <c r="C27" t="s">
        <v>16</v>
      </c>
    </row>
    <row r="28" spans="3:15" ht="15.75">
      <c r="C28" s="197" t="s">
        <v>122</v>
      </c>
      <c r="D28" s="198"/>
      <c r="E28" s="198"/>
      <c r="F28" s="198"/>
      <c r="G28" s="198"/>
      <c r="H28" s="198"/>
      <c r="I28" s="198"/>
      <c r="J28" s="198"/>
      <c r="K28" s="198"/>
      <c r="L28" s="198"/>
      <c r="M28" s="198"/>
      <c r="N28" s="198"/>
      <c r="O28" s="12"/>
    </row>
    <row r="29" spans="3:15" ht="15.75">
      <c r="C29" s="199"/>
      <c r="D29" s="200"/>
      <c r="E29" s="200"/>
      <c r="F29" s="200"/>
      <c r="G29" s="200"/>
      <c r="H29" s="200"/>
      <c r="I29" s="200"/>
      <c r="J29" s="200"/>
      <c r="K29" s="200"/>
      <c r="L29" s="200"/>
      <c r="M29" s="200"/>
      <c r="N29" s="200"/>
      <c r="O29" s="14"/>
    </row>
    <row r="30" spans="3:15" ht="15.75">
      <c r="C30" s="199"/>
      <c r="D30" s="200"/>
      <c r="E30" s="200"/>
      <c r="F30" s="200"/>
      <c r="G30" s="200"/>
      <c r="H30" s="200"/>
      <c r="I30" s="200"/>
      <c r="J30" s="200"/>
      <c r="K30" s="200"/>
      <c r="L30" s="200"/>
      <c r="M30" s="200"/>
      <c r="N30" s="200"/>
      <c r="O30" s="14"/>
    </row>
    <row r="31" spans="3:15" ht="15.75">
      <c r="C31" s="201"/>
      <c r="D31" s="202"/>
      <c r="E31" s="202"/>
      <c r="F31" s="202"/>
      <c r="G31" s="202"/>
      <c r="H31" s="202"/>
      <c r="I31" s="202"/>
      <c r="J31" s="202"/>
      <c r="K31" s="202"/>
      <c r="L31" s="202"/>
      <c r="M31" s="202"/>
      <c r="N31" s="202"/>
      <c r="O31" s="16"/>
    </row>
  </sheetData>
  <mergeCells count="1">
    <mergeCell ref="C28:N31"/>
  </mergeCells>
  <printOptions/>
  <pageMargins left="0.75" right="0.75" top="1" bottom="1" header="0.5" footer="0.5"/>
  <pageSetup fitToHeight="1"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workbookViewId="0" topLeftCell="A13">
      <selection activeCell="G11" sqref="G11"/>
    </sheetView>
  </sheetViews>
  <sheetFormatPr defaultColWidth="9.00390625" defaultRowHeight="15.75"/>
  <cols>
    <col min="1" max="1" width="3.625" style="67" customWidth="1"/>
    <col min="2" max="2" width="1.625" style="67" customWidth="1"/>
    <col min="3" max="3" width="37.25390625" style="67" customWidth="1"/>
    <col min="4" max="4" width="1.4921875" style="67" customWidth="1"/>
    <col min="5" max="5" width="7.25390625" style="67" customWidth="1"/>
    <col min="6" max="6" width="1.25" style="67" customWidth="1"/>
    <col min="7" max="7" width="15.00390625" style="67" customWidth="1"/>
    <col min="8" max="8" width="1.75390625" style="67" customWidth="1"/>
    <col min="9" max="9" width="8.125" style="67" customWidth="1"/>
    <col min="10" max="10" width="1.875" style="67" customWidth="1"/>
    <col min="11" max="11" width="10.00390625" style="67" customWidth="1"/>
    <col min="12" max="12" width="1.625" style="67" customWidth="1"/>
    <col min="13" max="13" width="12.625" style="67" customWidth="1"/>
    <col min="14" max="14" width="9.00390625" style="67" customWidth="1"/>
    <col min="15" max="16384" width="7.00390625" style="67" customWidth="1"/>
  </cols>
  <sheetData>
    <row r="1" spans="1:14" ht="15.75">
      <c r="A1" s="7" t="s">
        <v>107</v>
      </c>
      <c r="B1"/>
      <c r="C1"/>
      <c r="D1"/>
      <c r="E1"/>
      <c r="F1"/>
      <c r="G1"/>
      <c r="H1"/>
      <c r="I1" s="7" t="s">
        <v>15</v>
      </c>
      <c r="J1"/>
      <c r="K1"/>
      <c r="L1"/>
      <c r="M1"/>
      <c r="N1"/>
    </row>
    <row r="2" spans="1:14" ht="15.75">
      <c r="A2" s="30" t="s">
        <v>35</v>
      </c>
      <c r="B2"/>
      <c r="C2"/>
      <c r="D2"/>
      <c r="E2"/>
      <c r="F2"/>
      <c r="G2"/>
      <c r="H2"/>
      <c r="I2" s="7" t="s">
        <v>106</v>
      </c>
      <c r="J2"/>
      <c r="K2"/>
      <c r="L2"/>
      <c r="M2"/>
      <c r="N2"/>
    </row>
    <row r="3" spans="1:14" ht="15.75">
      <c r="A3" s="5" t="s">
        <v>1</v>
      </c>
      <c r="B3"/>
      <c r="C3"/>
      <c r="D3"/>
      <c r="E3"/>
      <c r="F3"/>
      <c r="G3"/>
      <c r="H3"/>
      <c r="I3" s="7" t="s">
        <v>728</v>
      </c>
      <c r="J3"/>
      <c r="K3"/>
      <c r="L3"/>
      <c r="M3"/>
      <c r="N3"/>
    </row>
    <row r="4" spans="1:14" ht="15.75">
      <c r="A4" s="7" t="s">
        <v>108</v>
      </c>
      <c r="B4"/>
      <c r="C4"/>
      <c r="D4"/>
      <c r="E4"/>
      <c r="F4"/>
      <c r="G4"/>
      <c r="H4"/>
      <c r="I4" s="5"/>
      <c r="J4"/>
      <c r="K4"/>
      <c r="L4"/>
      <c r="M4"/>
      <c r="N4"/>
    </row>
    <row r="5" spans="1:14" ht="15.75">
      <c r="A5"/>
      <c r="B5"/>
      <c r="C5"/>
      <c r="D5"/>
      <c r="E5"/>
      <c r="F5"/>
      <c r="G5"/>
      <c r="H5"/>
      <c r="I5"/>
      <c r="J5"/>
      <c r="K5"/>
      <c r="L5"/>
      <c r="M5"/>
      <c r="N5"/>
    </row>
    <row r="6" spans="1:14" ht="15.75">
      <c r="A6"/>
      <c r="B6"/>
      <c r="C6" s="34"/>
      <c r="D6"/>
      <c r="E6"/>
      <c r="F6"/>
      <c r="G6"/>
      <c r="H6"/>
      <c r="I6"/>
      <c r="J6"/>
      <c r="K6"/>
      <c r="L6"/>
      <c r="M6"/>
      <c r="N6"/>
    </row>
    <row r="7" spans="1:14" ht="15.75">
      <c r="A7"/>
      <c r="B7"/>
      <c r="C7"/>
      <c r="D7"/>
      <c r="E7"/>
      <c r="F7"/>
      <c r="G7"/>
      <c r="H7"/>
      <c r="I7"/>
      <c r="J7"/>
      <c r="K7"/>
      <c r="L7"/>
      <c r="M7"/>
      <c r="N7"/>
    </row>
    <row r="8" spans="1:14" ht="15.75">
      <c r="A8" t="s">
        <v>9</v>
      </c>
      <c r="B8"/>
      <c r="C8"/>
      <c r="D8"/>
      <c r="E8" s="1"/>
      <c r="F8" s="1"/>
      <c r="G8" s="1" t="s">
        <v>14</v>
      </c>
      <c r="H8" s="1"/>
      <c r="I8" s="1"/>
      <c r="J8" s="1"/>
      <c r="K8" s="1"/>
      <c r="L8" s="1"/>
      <c r="M8" s="1" t="s">
        <v>20</v>
      </c>
      <c r="N8"/>
    </row>
    <row r="9" spans="1:14" ht="15.75">
      <c r="A9" s="2" t="s">
        <v>13</v>
      </c>
      <c r="B9"/>
      <c r="C9" s="2" t="s">
        <v>10</v>
      </c>
      <c r="D9" s="4"/>
      <c r="E9" s="17" t="s">
        <v>22</v>
      </c>
      <c r="F9" s="1"/>
      <c r="G9" s="17" t="s">
        <v>17</v>
      </c>
      <c r="H9" s="1"/>
      <c r="I9" s="17" t="s">
        <v>18</v>
      </c>
      <c r="J9" s="1"/>
      <c r="K9" s="18" t="s">
        <v>21</v>
      </c>
      <c r="L9" s="1"/>
      <c r="M9" s="17" t="s">
        <v>19</v>
      </c>
      <c r="N9"/>
    </row>
    <row r="10" spans="1:14" ht="15.75">
      <c r="A10"/>
      <c r="B10"/>
      <c r="C10"/>
      <c r="D10"/>
      <c r="E10"/>
      <c r="F10"/>
      <c r="G10"/>
      <c r="H10"/>
      <c r="I10"/>
      <c r="J10"/>
      <c r="K10"/>
      <c r="L10"/>
      <c r="M10"/>
      <c r="N10"/>
    </row>
    <row r="11" spans="1:14" ht="15.75">
      <c r="A11"/>
      <c r="B11"/>
      <c r="C11" s="3" t="s">
        <v>25</v>
      </c>
      <c r="D11"/>
      <c r="E11"/>
      <c r="F11"/>
      <c r="G11"/>
      <c r="H11"/>
      <c r="I11"/>
      <c r="J11"/>
      <c r="K11"/>
      <c r="L11"/>
      <c r="M11"/>
      <c r="N11"/>
    </row>
    <row r="12" spans="1:14" ht="16.5" thickBot="1">
      <c r="A12">
        <v>1</v>
      </c>
      <c r="B12"/>
      <c r="C12" t="s">
        <v>26</v>
      </c>
      <c r="D12"/>
      <c r="E12" s="6" t="s">
        <v>29</v>
      </c>
      <c r="F12" s="6"/>
      <c r="G12" s="6">
        <f>G21</f>
        <v>-16330452.459999999</v>
      </c>
      <c r="H12" s="6"/>
      <c r="I12" s="27" t="s">
        <v>28</v>
      </c>
      <c r="J12" s="6"/>
      <c r="K12" s="24">
        <v>1</v>
      </c>
      <c r="L12" s="6"/>
      <c r="M12" s="23">
        <f>G12*K12</f>
        <v>-16330452.459999999</v>
      </c>
      <c r="N12"/>
    </row>
    <row r="13" spans="1:14" ht="16.5" thickTop="1">
      <c r="A13"/>
      <c r="B13"/>
      <c r="C13"/>
      <c r="D13"/>
      <c r="E13"/>
      <c r="F13"/>
      <c r="G13"/>
      <c r="H13"/>
      <c r="I13"/>
      <c r="J13"/>
      <c r="K13"/>
      <c r="L13"/>
      <c r="M13"/>
      <c r="N13"/>
    </row>
    <row r="14" spans="1:14" ht="15.75">
      <c r="A14"/>
      <c r="B14"/>
      <c r="C14"/>
      <c r="D14"/>
      <c r="E14"/>
      <c r="F14"/>
      <c r="G14" s="1"/>
      <c r="H14"/>
      <c r="I14"/>
      <c r="J14"/>
      <c r="K14"/>
      <c r="L14"/>
      <c r="M14"/>
      <c r="N14"/>
    </row>
    <row r="15" spans="1:14" ht="15.75">
      <c r="A15"/>
      <c r="B15"/>
      <c r="C15" s="2" t="s">
        <v>24</v>
      </c>
      <c r="D15"/>
      <c r="E15"/>
      <c r="F15"/>
      <c r="G15" s="17" t="s">
        <v>11</v>
      </c>
      <c r="H15"/>
      <c r="I15"/>
      <c r="J15"/>
      <c r="K15"/>
      <c r="L15"/>
      <c r="M15"/>
      <c r="N15"/>
    </row>
    <row r="16" spans="1:14" ht="15.75">
      <c r="A16">
        <v>2</v>
      </c>
      <c r="B16"/>
      <c r="C16" t="s">
        <v>2</v>
      </c>
      <c r="D16"/>
      <c r="E16"/>
      <c r="F16"/>
      <c r="H16"/>
      <c r="I16"/>
      <c r="J16"/>
      <c r="K16"/>
      <c r="L16"/>
      <c r="M16"/>
      <c r="N16"/>
    </row>
    <row r="17" spans="1:14" ht="15.75">
      <c r="A17"/>
      <c r="B17"/>
      <c r="C17" t="s">
        <v>3</v>
      </c>
      <c r="D17"/>
      <c r="E17"/>
      <c r="F17"/>
      <c r="G17" s="6">
        <v>128378661</v>
      </c>
      <c r="H17"/>
      <c r="I17"/>
      <c r="J17"/>
      <c r="K17"/>
      <c r="L17"/>
      <c r="M17" t="s">
        <v>48</v>
      </c>
      <c r="N17"/>
    </row>
    <row r="18" spans="1:14" ht="15.75">
      <c r="A18">
        <v>3</v>
      </c>
      <c r="B18"/>
      <c r="C18" t="s">
        <v>30</v>
      </c>
      <c r="D18"/>
      <c r="E18"/>
      <c r="F18"/>
      <c r="G18" s="19">
        <v>365</v>
      </c>
      <c r="H18"/>
      <c r="I18"/>
      <c r="J18"/>
      <c r="K18"/>
      <c r="L18"/>
      <c r="M18"/>
      <c r="N18"/>
    </row>
    <row r="19" spans="1:14" ht="15.75">
      <c r="A19">
        <v>4</v>
      </c>
      <c r="B19"/>
      <c r="C19" t="s">
        <v>27</v>
      </c>
      <c r="D19"/>
      <c r="E19"/>
      <c r="F19"/>
      <c r="G19" s="6">
        <f>ROUND(G17/G18,0)</f>
        <v>351722</v>
      </c>
      <c r="H19"/>
      <c r="I19"/>
      <c r="J19"/>
      <c r="K19"/>
      <c r="L19"/>
      <c r="M19"/>
      <c r="N19"/>
    </row>
    <row r="20" spans="1:14" ht="15.75">
      <c r="A20">
        <v>5</v>
      </c>
      <c r="B20"/>
      <c r="C20" t="s">
        <v>4</v>
      </c>
      <c r="D20"/>
      <c r="E20"/>
      <c r="F20"/>
      <c r="G20" s="42">
        <v>-46.43</v>
      </c>
      <c r="H20"/>
      <c r="I20" s="21" t="s">
        <v>5</v>
      </c>
      <c r="J20"/>
      <c r="K20"/>
      <c r="L20"/>
      <c r="M20"/>
      <c r="N20"/>
    </row>
    <row r="21" spans="1:14" ht="16.5" thickBot="1">
      <c r="A21">
        <v>6</v>
      </c>
      <c r="B21"/>
      <c r="C21" t="s">
        <v>31</v>
      </c>
      <c r="D21"/>
      <c r="E21"/>
      <c r="F21"/>
      <c r="G21" s="22">
        <f>G19*G20</f>
        <v>-16330452.459999999</v>
      </c>
      <c r="H21"/>
      <c r="I21" t="s">
        <v>6</v>
      </c>
      <c r="J21"/>
      <c r="K21"/>
      <c r="L21"/>
      <c r="M21"/>
      <c r="N21"/>
    </row>
    <row r="22" spans="1:14" ht="16.5" thickTop="1">
      <c r="A22"/>
      <c r="B22"/>
      <c r="C22"/>
      <c r="D22"/>
      <c r="E22"/>
      <c r="F22"/>
      <c r="G22" s="6"/>
      <c r="H22"/>
      <c r="I22"/>
      <c r="J22"/>
      <c r="K22"/>
      <c r="L22"/>
      <c r="M22"/>
      <c r="N22"/>
    </row>
    <row r="23" spans="1:14" ht="15.75">
      <c r="A23"/>
      <c r="B23"/>
      <c r="C23"/>
      <c r="D23"/>
      <c r="E23"/>
      <c r="F23"/>
      <c r="G23"/>
      <c r="H23"/>
      <c r="I23"/>
      <c r="J23"/>
      <c r="K23"/>
      <c r="L23"/>
      <c r="M23"/>
      <c r="N23"/>
    </row>
    <row r="24" spans="1:14" ht="15.75">
      <c r="A24"/>
      <c r="B24"/>
      <c r="C24" t="s">
        <v>16</v>
      </c>
      <c r="D24"/>
      <c r="E24"/>
      <c r="F24"/>
      <c r="G24"/>
      <c r="H24"/>
      <c r="I24"/>
      <c r="J24"/>
      <c r="K24"/>
      <c r="L24"/>
      <c r="M24"/>
      <c r="N24"/>
    </row>
    <row r="25" spans="1:14" ht="15.75">
      <c r="A25"/>
      <c r="B25"/>
      <c r="C25" s="10" t="s">
        <v>0</v>
      </c>
      <c r="D25" s="11"/>
      <c r="E25" s="11"/>
      <c r="F25" s="11"/>
      <c r="G25" s="11"/>
      <c r="H25" s="11"/>
      <c r="I25" s="11"/>
      <c r="J25" s="11"/>
      <c r="K25" s="11"/>
      <c r="L25" s="11"/>
      <c r="M25" s="12"/>
      <c r="N25"/>
    </row>
    <row r="26" spans="1:14" ht="15.75">
      <c r="A26"/>
      <c r="B26"/>
      <c r="C26" s="15"/>
      <c r="D26" s="2"/>
      <c r="E26" s="2"/>
      <c r="F26" s="2"/>
      <c r="G26" s="2"/>
      <c r="H26" s="2"/>
      <c r="I26" s="2"/>
      <c r="J26" s="2"/>
      <c r="K26" s="2"/>
      <c r="L26" s="2"/>
      <c r="M26" s="16"/>
      <c r="N26"/>
    </row>
    <row r="27" spans="1:14" ht="15.75">
      <c r="A27"/>
      <c r="B27"/>
      <c r="C27"/>
      <c r="D27"/>
      <c r="E27"/>
      <c r="F27"/>
      <c r="G27"/>
      <c r="H27"/>
      <c r="I27"/>
      <c r="J27"/>
      <c r="K27"/>
      <c r="L27"/>
      <c r="M27"/>
      <c r="N27"/>
    </row>
    <row r="28" spans="1:14" ht="15.75">
      <c r="A28"/>
      <c r="B28"/>
      <c r="C28"/>
      <c r="D28"/>
      <c r="E28"/>
      <c r="F28"/>
      <c r="G28"/>
      <c r="H28"/>
      <c r="I28"/>
      <c r="J28"/>
      <c r="K28"/>
      <c r="L28"/>
      <c r="M28"/>
      <c r="N28"/>
    </row>
    <row r="29" spans="1:14" ht="15.75">
      <c r="A29"/>
      <c r="B29"/>
      <c r="C29"/>
      <c r="D29"/>
      <c r="E29"/>
      <c r="F29"/>
      <c r="G29"/>
      <c r="H29"/>
      <c r="I29"/>
      <c r="J29"/>
      <c r="K29"/>
      <c r="L29"/>
      <c r="M29"/>
      <c r="N29"/>
    </row>
    <row r="30" spans="1:14" ht="15.75">
      <c r="A30"/>
      <c r="B30"/>
      <c r="C30"/>
      <c r="D30"/>
      <c r="E30"/>
      <c r="F30"/>
      <c r="G30"/>
      <c r="H30"/>
      <c r="I30"/>
      <c r="J30"/>
      <c r="K30"/>
      <c r="L30"/>
      <c r="M30"/>
      <c r="N30"/>
    </row>
    <row r="31" spans="1:14" ht="15.75">
      <c r="A31"/>
      <c r="B31"/>
      <c r="C31"/>
      <c r="D31"/>
      <c r="E31"/>
      <c r="F31"/>
      <c r="G31"/>
      <c r="H31"/>
      <c r="I31"/>
      <c r="J31"/>
      <c r="K31"/>
      <c r="L31"/>
      <c r="M31"/>
      <c r="N31"/>
    </row>
    <row r="32" spans="1:14" ht="15.75">
      <c r="A32"/>
      <c r="B32"/>
      <c r="C32"/>
      <c r="D32"/>
      <c r="E32"/>
      <c r="F32"/>
      <c r="G32"/>
      <c r="H32"/>
      <c r="I32"/>
      <c r="J32"/>
      <c r="K32"/>
      <c r="L32"/>
      <c r="M32"/>
      <c r="N32"/>
    </row>
  </sheetData>
  <printOptions/>
  <pageMargins left="0.75" right="0.75" top="1" bottom="1" header="0.5" footer="0.5"/>
  <pageSetup fitToHeight="1" fitToWidth="1" horizontalDpi="300" verticalDpi="3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L30" sqref="L30"/>
    </sheetView>
  </sheetViews>
  <sheetFormatPr defaultColWidth="9.00390625" defaultRowHeight="15.75"/>
  <cols>
    <col min="1" max="1" width="8.125" style="0" bestFit="1" customWidth="1"/>
    <col min="6" max="6" width="1.4921875" style="0" customWidth="1"/>
    <col min="7" max="7" width="13.00390625" style="0" customWidth="1"/>
    <col min="8" max="8" width="0.74609375" style="0" customWidth="1"/>
    <col min="9" max="9" width="15.50390625" style="0" customWidth="1"/>
    <col min="10" max="10" width="0.74609375" style="0" customWidth="1"/>
    <col min="11" max="11" width="14.625" style="0" customWidth="1"/>
  </cols>
  <sheetData>
    <row r="1" spans="1:13" ht="15.75">
      <c r="A1" s="7" t="s">
        <v>107</v>
      </c>
      <c r="B1" s="7"/>
      <c r="C1" s="7"/>
      <c r="D1" s="7"/>
      <c r="E1" s="7"/>
      <c r="F1" s="7"/>
      <c r="G1" s="7"/>
      <c r="H1" s="7"/>
      <c r="I1" s="7" t="s">
        <v>15</v>
      </c>
      <c r="J1" s="7"/>
      <c r="K1" s="7"/>
      <c r="L1" s="7"/>
      <c r="M1" s="7"/>
    </row>
    <row r="2" spans="1:13" ht="15.75">
      <c r="A2" s="30" t="s">
        <v>35</v>
      </c>
      <c r="B2" s="7"/>
      <c r="C2" s="7"/>
      <c r="D2" s="7"/>
      <c r="E2" s="7"/>
      <c r="F2" s="7"/>
      <c r="G2" s="7"/>
      <c r="H2" s="7"/>
      <c r="I2" s="7" t="s">
        <v>106</v>
      </c>
      <c r="J2" s="7"/>
      <c r="K2" s="7"/>
      <c r="L2" s="7"/>
      <c r="M2" s="7"/>
    </row>
    <row r="3" spans="1:13" ht="15.75">
      <c r="A3" s="9" t="s">
        <v>383</v>
      </c>
      <c r="B3" s="7"/>
      <c r="C3" s="7"/>
      <c r="D3" s="7"/>
      <c r="E3" s="7"/>
      <c r="F3" s="7"/>
      <c r="G3" s="7"/>
      <c r="H3" s="7"/>
      <c r="I3" s="7" t="s">
        <v>605</v>
      </c>
      <c r="J3" s="7"/>
      <c r="K3" s="7"/>
      <c r="L3" s="7"/>
      <c r="M3" s="7"/>
    </row>
    <row r="4" spans="1:13" ht="15.75">
      <c r="A4" s="7" t="s">
        <v>108</v>
      </c>
      <c r="B4" s="7"/>
      <c r="C4" s="7"/>
      <c r="D4" s="7"/>
      <c r="E4" s="7"/>
      <c r="F4" s="7"/>
      <c r="G4" s="7"/>
      <c r="H4" s="7"/>
      <c r="I4" s="7"/>
      <c r="J4" s="7"/>
      <c r="K4" s="9"/>
      <c r="L4" s="7"/>
      <c r="M4" s="7"/>
    </row>
    <row r="5" spans="1:13" ht="15.75">
      <c r="A5" s="7"/>
      <c r="B5" s="7"/>
      <c r="C5" s="7"/>
      <c r="D5" s="7"/>
      <c r="E5" s="7"/>
      <c r="F5" s="7"/>
      <c r="G5" s="7"/>
      <c r="H5" s="7"/>
      <c r="I5" s="7"/>
      <c r="J5" s="7"/>
      <c r="K5" s="7"/>
      <c r="L5" s="7"/>
      <c r="M5" s="7"/>
    </row>
    <row r="6" spans="1:13" ht="15.75">
      <c r="A6" s="7"/>
      <c r="B6" s="7"/>
      <c r="C6" s="7"/>
      <c r="D6" s="28"/>
      <c r="E6" s="7"/>
      <c r="F6" s="7"/>
      <c r="G6" s="7"/>
      <c r="H6" s="7"/>
      <c r="I6" s="7"/>
      <c r="J6" s="7"/>
      <c r="K6" s="7"/>
      <c r="L6" s="7"/>
      <c r="M6" s="142"/>
    </row>
    <row r="7" spans="1:13" ht="15.75">
      <c r="A7" s="7"/>
      <c r="B7" s="7"/>
      <c r="C7" s="7"/>
      <c r="D7" s="7"/>
      <c r="E7" s="7"/>
      <c r="F7" s="7"/>
      <c r="G7" s="28" t="s">
        <v>37</v>
      </c>
      <c r="H7" s="28"/>
      <c r="I7" s="28" t="s">
        <v>47</v>
      </c>
      <c r="J7" s="28"/>
      <c r="K7" s="28" t="s">
        <v>36</v>
      </c>
      <c r="L7" s="7"/>
      <c r="M7" s="142"/>
    </row>
    <row r="8" spans="1:13" ht="15.75">
      <c r="A8" s="7"/>
      <c r="B8" s="7"/>
      <c r="C8" s="7"/>
      <c r="D8" s="7"/>
      <c r="E8" s="7"/>
      <c r="F8" s="7"/>
      <c r="G8" s="7"/>
      <c r="H8" s="7"/>
      <c r="I8" s="7"/>
      <c r="J8" s="7"/>
      <c r="K8" s="7"/>
      <c r="L8" s="7"/>
      <c r="M8" s="142"/>
    </row>
    <row r="9" spans="1:13" ht="15.75">
      <c r="A9" s="9">
        <v>501100</v>
      </c>
      <c r="B9" s="144" t="s">
        <v>378</v>
      </c>
      <c r="C9" s="7"/>
      <c r="D9" s="7"/>
      <c r="E9" s="7"/>
      <c r="F9" s="7"/>
      <c r="G9" s="145">
        <v>35372546</v>
      </c>
      <c r="H9" s="7"/>
      <c r="I9" s="146">
        <v>-3100000</v>
      </c>
      <c r="J9" s="7"/>
      <c r="K9" s="147">
        <f>SUM(G9:I9)</f>
        <v>32272546</v>
      </c>
      <c r="L9" s="7"/>
      <c r="M9" s="142"/>
    </row>
    <row r="10" spans="1:13" ht="15.75">
      <c r="A10" s="9">
        <v>501150</v>
      </c>
      <c r="B10" s="144" t="s">
        <v>379</v>
      </c>
      <c r="C10" s="7"/>
      <c r="D10" s="7"/>
      <c r="E10" s="7"/>
      <c r="F10" s="7"/>
      <c r="G10" s="145">
        <v>24575364</v>
      </c>
      <c r="H10" s="7"/>
      <c r="I10" s="146">
        <v>-1700000</v>
      </c>
      <c r="J10" s="7"/>
      <c r="K10" s="151">
        <f>SUM(G10:I10)</f>
        <v>22875364</v>
      </c>
      <c r="L10" s="7"/>
      <c r="M10" s="142"/>
    </row>
    <row r="11" spans="1:13" ht="15.75">
      <c r="A11" s="148"/>
      <c r="B11" s="149" t="s">
        <v>380</v>
      </c>
      <c r="C11" s="142"/>
      <c r="D11" s="142"/>
      <c r="E11" s="142"/>
      <c r="F11" s="142"/>
      <c r="G11" s="150">
        <f>SUBTOTAL(9,G9:G10)</f>
        <v>59947910</v>
      </c>
      <c r="H11" s="142"/>
      <c r="I11" s="150">
        <f>SUBTOTAL(9,I9:I10)</f>
        <v>-4800000</v>
      </c>
      <c r="J11" s="142"/>
      <c r="K11" s="150">
        <f>SUBTOTAL(9,K9:K10)</f>
        <v>55147910</v>
      </c>
      <c r="L11" s="142"/>
      <c r="M11" s="142"/>
    </row>
    <row r="12" spans="1:13" ht="15.75">
      <c r="A12" s="142"/>
      <c r="B12" s="142"/>
      <c r="C12" s="142"/>
      <c r="D12" s="142"/>
      <c r="E12" s="142"/>
      <c r="F12" s="142"/>
      <c r="G12" s="142"/>
      <c r="H12" s="142"/>
      <c r="I12" s="142"/>
      <c r="J12" s="142"/>
      <c r="K12" s="142"/>
      <c r="L12" s="142"/>
      <c r="M12" s="142"/>
    </row>
    <row r="13" spans="1:13" ht="15.75">
      <c r="A13" s="142"/>
      <c r="B13" s="142"/>
      <c r="C13" s="142"/>
      <c r="D13" s="142"/>
      <c r="E13" s="142"/>
      <c r="F13" s="142"/>
      <c r="G13" s="142"/>
      <c r="H13" s="142"/>
      <c r="I13" s="142"/>
      <c r="J13" s="142"/>
      <c r="K13" s="142"/>
      <c r="L13" s="142"/>
      <c r="M13" s="142"/>
    </row>
    <row r="14" spans="1:13" ht="15.75">
      <c r="A14" s="142"/>
      <c r="B14" s="142"/>
      <c r="C14" s="142"/>
      <c r="D14" s="142"/>
      <c r="E14" s="142"/>
      <c r="F14" s="142"/>
      <c r="G14" s="142"/>
      <c r="H14" s="142"/>
      <c r="I14" s="142"/>
      <c r="J14" s="142"/>
      <c r="K14" s="142"/>
      <c r="L14" s="142"/>
      <c r="M14" s="142"/>
    </row>
    <row r="15" spans="1:13" ht="15.75">
      <c r="A15" s="142"/>
      <c r="B15" s="142"/>
      <c r="C15" s="142"/>
      <c r="D15" s="142"/>
      <c r="E15" s="142"/>
      <c r="F15" s="142"/>
      <c r="G15" s="142"/>
      <c r="H15" s="142"/>
      <c r="I15" s="142"/>
      <c r="J15" s="142"/>
      <c r="K15" s="142"/>
      <c r="L15" s="142"/>
      <c r="M15" s="142"/>
    </row>
    <row r="16" spans="1:13" ht="16.5" thickBot="1">
      <c r="A16" s="142" t="s">
        <v>381</v>
      </c>
      <c r="B16" s="142"/>
      <c r="C16" s="142"/>
      <c r="D16" s="142"/>
      <c r="E16" s="142"/>
      <c r="F16" s="142"/>
      <c r="G16" s="142"/>
      <c r="H16" s="142"/>
      <c r="I16" s="143">
        <f>PensB!G247</f>
        <v>-3522380.3792947065</v>
      </c>
      <c r="J16" s="142"/>
      <c r="K16" s="142"/>
      <c r="L16" s="142"/>
      <c r="M16" s="142"/>
    </row>
    <row r="17" spans="1:13" ht="16.5" thickTop="1">
      <c r="A17" s="142"/>
      <c r="B17" s="142"/>
      <c r="C17" s="142"/>
      <c r="D17" s="142"/>
      <c r="E17" s="142"/>
      <c r="F17" s="142"/>
      <c r="G17" s="142"/>
      <c r="H17" s="142"/>
      <c r="I17" s="142"/>
      <c r="J17" s="142"/>
      <c r="K17" s="142"/>
      <c r="L17" s="142"/>
      <c r="M17" s="142"/>
    </row>
    <row r="18" spans="1:13" ht="16.5" thickBot="1">
      <c r="A18" s="142" t="s">
        <v>382</v>
      </c>
      <c r="B18" s="142"/>
      <c r="C18" s="142"/>
      <c r="D18" s="142"/>
      <c r="E18" s="142"/>
      <c r="F18" s="142"/>
      <c r="G18" s="142"/>
      <c r="H18" s="142"/>
      <c r="I18" s="143">
        <f>PensB!I247</f>
        <v>-1505770.018204226</v>
      </c>
      <c r="J18" s="142"/>
      <c r="K18" s="142"/>
      <c r="L18" s="142"/>
      <c r="M18" s="142"/>
    </row>
    <row r="19" spans="1:13" ht="16.5" thickTop="1">
      <c r="A19" s="142"/>
      <c r="B19" s="142"/>
      <c r="C19" s="142"/>
      <c r="D19" s="142"/>
      <c r="E19" s="142"/>
      <c r="F19" s="142"/>
      <c r="G19" s="142"/>
      <c r="H19" s="142"/>
      <c r="I19" s="142"/>
      <c r="J19" s="142"/>
      <c r="K19" s="142"/>
      <c r="L19" s="142"/>
      <c r="M19" s="142"/>
    </row>
    <row r="20" spans="1:13" ht="15.75">
      <c r="A20" s="142"/>
      <c r="B20" s="142"/>
      <c r="C20" s="142"/>
      <c r="D20" s="142"/>
      <c r="E20" s="142"/>
      <c r="F20" s="142"/>
      <c r="G20" s="142"/>
      <c r="H20" s="142"/>
      <c r="I20" s="142"/>
      <c r="J20" s="142"/>
      <c r="K20" s="142"/>
      <c r="L20" s="142"/>
      <c r="M20" s="142"/>
    </row>
    <row r="21" spans="1:13" ht="15.75">
      <c r="A21" s="142"/>
      <c r="B21" s="142"/>
      <c r="C21" s="142"/>
      <c r="D21" s="142"/>
      <c r="E21" s="142"/>
      <c r="F21" s="142"/>
      <c r="G21" s="142"/>
      <c r="H21" s="142"/>
      <c r="I21" s="142"/>
      <c r="J21" s="142"/>
      <c r="K21" s="142"/>
      <c r="L21" s="142"/>
      <c r="M21" s="142"/>
    </row>
    <row r="22" spans="1:12" ht="15.75">
      <c r="A22" s="142"/>
      <c r="B22" s="142"/>
      <c r="C22" s="142"/>
      <c r="D22" s="142"/>
      <c r="E22" s="142"/>
      <c r="F22" s="142"/>
      <c r="G22" s="142"/>
      <c r="H22" s="142"/>
      <c r="I22" s="142"/>
      <c r="J22" s="142"/>
      <c r="K22" s="142"/>
      <c r="L22" s="142"/>
    </row>
    <row r="23" spans="1:12" ht="15.75">
      <c r="A23" s="142"/>
      <c r="B23" s="142"/>
      <c r="C23" s="142"/>
      <c r="D23" s="142"/>
      <c r="E23" s="142"/>
      <c r="F23" s="142"/>
      <c r="G23" s="142"/>
      <c r="H23" s="142"/>
      <c r="I23" s="142"/>
      <c r="J23" s="142"/>
      <c r="K23" s="142"/>
      <c r="L23" s="142"/>
    </row>
    <row r="26" ht="15.75">
      <c r="A26" t="s">
        <v>16</v>
      </c>
    </row>
    <row r="28" spans="1:11" ht="15.75">
      <c r="A28" s="197" t="s">
        <v>594</v>
      </c>
      <c r="B28" s="198"/>
      <c r="C28" s="198"/>
      <c r="D28" s="198"/>
      <c r="E28" s="198"/>
      <c r="F28" s="198"/>
      <c r="G28" s="198"/>
      <c r="H28" s="198"/>
      <c r="I28" s="198"/>
      <c r="J28" s="198"/>
      <c r="K28" s="203"/>
    </row>
    <row r="29" spans="1:11" ht="15.75">
      <c r="A29" s="199"/>
      <c r="B29" s="200"/>
      <c r="C29" s="200"/>
      <c r="D29" s="200"/>
      <c r="E29" s="200"/>
      <c r="F29" s="200"/>
      <c r="G29" s="200"/>
      <c r="H29" s="200"/>
      <c r="I29" s="200"/>
      <c r="J29" s="200"/>
      <c r="K29" s="204"/>
    </row>
    <row r="30" spans="1:11" ht="15.75">
      <c r="A30" s="199"/>
      <c r="B30" s="200"/>
      <c r="C30" s="200"/>
      <c r="D30" s="200"/>
      <c r="E30" s="200"/>
      <c r="F30" s="200"/>
      <c r="G30" s="200"/>
      <c r="H30" s="200"/>
      <c r="I30" s="200"/>
      <c r="J30" s="200"/>
      <c r="K30" s="204"/>
    </row>
    <row r="31" spans="1:11" ht="15.75">
      <c r="A31" s="199"/>
      <c r="B31" s="200"/>
      <c r="C31" s="200"/>
      <c r="D31" s="200"/>
      <c r="E31" s="200"/>
      <c r="F31" s="200"/>
      <c r="G31" s="200"/>
      <c r="H31" s="200"/>
      <c r="I31" s="200"/>
      <c r="J31" s="200"/>
      <c r="K31" s="204"/>
    </row>
    <row r="32" spans="1:11" ht="15.75">
      <c r="A32" s="201"/>
      <c r="B32" s="202"/>
      <c r="C32" s="202"/>
      <c r="D32" s="202"/>
      <c r="E32" s="202"/>
      <c r="F32" s="202"/>
      <c r="G32" s="202"/>
      <c r="H32" s="202"/>
      <c r="I32" s="202"/>
      <c r="J32" s="202"/>
      <c r="K32" s="205"/>
    </row>
  </sheetData>
  <mergeCells count="1">
    <mergeCell ref="A28:K32"/>
  </mergeCells>
  <printOptions/>
  <pageMargins left="0.75" right="0.75" top="1" bottom="1" header="0.5" footer="0.5"/>
  <pageSetup fitToHeight="1" fitToWidth="1" horizontalDpi="600" verticalDpi="600" orientation="portrait" scale="92" r:id="rId1"/>
</worksheet>
</file>

<file path=xl/worksheets/sheet5.xml><?xml version="1.0" encoding="utf-8"?>
<worksheet xmlns="http://schemas.openxmlformats.org/spreadsheetml/2006/main" xmlns:r="http://schemas.openxmlformats.org/officeDocument/2006/relationships">
  <sheetPr>
    <pageSetUpPr fitToPage="1"/>
  </sheetPr>
  <dimension ref="A1:I256"/>
  <sheetViews>
    <sheetView workbookViewId="0" topLeftCell="A1">
      <selection activeCell="G4" sqref="G4"/>
    </sheetView>
  </sheetViews>
  <sheetFormatPr defaultColWidth="9.00390625" defaultRowHeight="15.75"/>
  <cols>
    <col min="1" max="1" width="5.875" style="0" customWidth="1"/>
    <col min="4" max="4" width="10.25390625" style="0" customWidth="1"/>
    <col min="5" max="5" width="12.875" style="0" customWidth="1"/>
    <col min="6" max="6" width="9.375" style="0" customWidth="1"/>
    <col min="7" max="7" width="11.125" style="0" customWidth="1"/>
    <col min="8" max="8" width="10.375" style="0" customWidth="1"/>
    <col min="9" max="9" width="10.25390625" style="0" customWidth="1"/>
  </cols>
  <sheetData>
    <row r="1" spans="1:8" ht="15.75">
      <c r="A1" s="7" t="s">
        <v>107</v>
      </c>
      <c r="B1" s="7"/>
      <c r="C1" s="7"/>
      <c r="D1" s="7"/>
      <c r="E1" s="7"/>
      <c r="F1" s="7"/>
      <c r="G1" s="7" t="s">
        <v>15</v>
      </c>
      <c r="H1" s="7"/>
    </row>
    <row r="2" spans="1:8" ht="15.75">
      <c r="A2" s="30" t="s">
        <v>35</v>
      </c>
      <c r="B2" s="7"/>
      <c r="C2" s="7"/>
      <c r="D2" s="7"/>
      <c r="E2" s="7"/>
      <c r="F2" s="7"/>
      <c r="G2" s="7" t="s">
        <v>106</v>
      </c>
      <c r="H2" s="7"/>
    </row>
    <row r="3" spans="1:8" ht="15.75">
      <c r="A3" s="9" t="s">
        <v>383</v>
      </c>
      <c r="B3" s="7"/>
      <c r="C3" s="7"/>
      <c r="D3" s="7"/>
      <c r="E3" s="7"/>
      <c r="F3" s="7"/>
      <c r="G3" s="7" t="s">
        <v>606</v>
      </c>
      <c r="H3" s="7"/>
    </row>
    <row r="4" spans="1:9" ht="15.75">
      <c r="A4" s="7" t="s">
        <v>108</v>
      </c>
      <c r="B4" s="7"/>
      <c r="C4" s="7"/>
      <c r="D4" s="7"/>
      <c r="E4" s="7"/>
      <c r="F4" s="7"/>
      <c r="G4" s="7"/>
      <c r="H4" s="7"/>
      <c r="I4" s="7"/>
    </row>
    <row r="5" spans="2:7" ht="15.75">
      <c r="B5" s="101"/>
      <c r="C5" s="41"/>
      <c r="D5" s="102"/>
      <c r="E5" s="102"/>
      <c r="F5" s="102"/>
      <c r="G5" s="102"/>
    </row>
    <row r="6" spans="2:7" ht="15.75">
      <c r="B6" s="101"/>
      <c r="C6" s="41"/>
      <c r="D6" s="102"/>
      <c r="E6" s="102"/>
      <c r="F6" s="102"/>
      <c r="G6" s="102"/>
    </row>
    <row r="7" spans="2:7" ht="15.75">
      <c r="B7" s="103"/>
      <c r="C7" s="103"/>
      <c r="D7" s="104"/>
      <c r="E7" s="104"/>
      <c r="F7" s="104"/>
      <c r="G7" s="105"/>
    </row>
    <row r="8" spans="2:9" ht="25.5">
      <c r="B8" s="106" t="s">
        <v>175</v>
      </c>
      <c r="C8" s="107" t="s">
        <v>176</v>
      </c>
      <c r="D8" s="107" t="s">
        <v>177</v>
      </c>
      <c r="E8" s="108" t="s">
        <v>178</v>
      </c>
      <c r="F8" s="108" t="s">
        <v>179</v>
      </c>
      <c r="G8" s="109" t="s">
        <v>180</v>
      </c>
      <c r="H8" s="106" t="s">
        <v>181</v>
      </c>
      <c r="I8" s="139" t="s">
        <v>182</v>
      </c>
    </row>
    <row r="9" spans="2:9" ht="15.75">
      <c r="B9" s="110">
        <f aca="true" t="shared" si="0" ref="B9:B79">VALUE(MID(D9,1,3))</f>
        <v>500</v>
      </c>
      <c r="C9" s="41" t="s">
        <v>39</v>
      </c>
      <c r="D9" s="102" t="s">
        <v>183</v>
      </c>
      <c r="E9" s="111">
        <v>17523264</v>
      </c>
      <c r="F9" s="112">
        <f aca="true" t="shared" si="1" ref="F9:F72">E9/$E$251</f>
        <v>0.024033639016875077</v>
      </c>
      <c r="G9" s="113">
        <f aca="true" t="shared" si="2" ref="G9:G72">$G$251*F9</f>
        <v>-115361.46728100037</v>
      </c>
      <c r="H9" s="114">
        <v>0.423769</v>
      </c>
      <c r="I9" s="140">
        <f>$G$9*H9</f>
        <v>-48886.61362820225</v>
      </c>
    </row>
    <row r="10" spans="2:9" ht="15.75">
      <c r="B10" s="110">
        <f t="shared" si="0"/>
        <v>501</v>
      </c>
      <c r="C10" s="41" t="s">
        <v>32</v>
      </c>
      <c r="D10" s="102" t="s">
        <v>54</v>
      </c>
      <c r="E10" s="111">
        <v>-248102</v>
      </c>
      <c r="F10" s="112">
        <f t="shared" si="1"/>
        <v>-0.00034027872360792717</v>
      </c>
      <c r="G10" s="113">
        <f t="shared" si="2"/>
        <v>1633.3378733180505</v>
      </c>
      <c r="H10" s="115">
        <v>0.417836</v>
      </c>
      <c r="I10" s="128">
        <f>G10*H10</f>
        <v>682.4673636357209</v>
      </c>
    </row>
    <row r="11" spans="2:9" ht="15.75">
      <c r="B11" s="110">
        <f t="shared" si="0"/>
        <v>502</v>
      </c>
      <c r="C11" s="41" t="s">
        <v>39</v>
      </c>
      <c r="D11" s="102" t="s">
        <v>184</v>
      </c>
      <c r="E11" s="111">
        <v>19300306</v>
      </c>
      <c r="F11" s="112">
        <f t="shared" si="1"/>
        <v>0.0264709010444189</v>
      </c>
      <c r="G11" s="113">
        <f t="shared" si="2"/>
        <v>-127060.32501321072</v>
      </c>
      <c r="H11" s="115">
        <v>0.423769</v>
      </c>
      <c r="I11" s="128">
        <f>G11*H11</f>
        <v>-53844.22687052329</v>
      </c>
    </row>
    <row r="12" spans="2:9" ht="15.75">
      <c r="B12" s="110">
        <f t="shared" si="0"/>
        <v>503</v>
      </c>
      <c r="C12" s="41" t="s">
        <v>32</v>
      </c>
      <c r="D12" s="116" t="s">
        <v>185</v>
      </c>
      <c r="E12" s="111">
        <v>834368</v>
      </c>
      <c r="F12" s="112">
        <f t="shared" si="1"/>
        <v>0.0011443586833612747</v>
      </c>
      <c r="G12" s="113">
        <f t="shared" si="2"/>
        <v>-5492.921680134119</v>
      </c>
      <c r="H12" s="115">
        <v>0.417836</v>
      </c>
      <c r="I12" s="128">
        <f>G12*H12</f>
        <v>-2295.1404231405195</v>
      </c>
    </row>
    <row r="13" spans="2:9" ht="15.75">
      <c r="B13" s="110">
        <f t="shared" si="0"/>
        <v>505</v>
      </c>
      <c r="C13" s="41" t="s">
        <v>39</v>
      </c>
      <c r="D13" s="102" t="s">
        <v>186</v>
      </c>
      <c r="E13" s="111">
        <v>1910404</v>
      </c>
      <c r="F13" s="112">
        <f t="shared" si="1"/>
        <v>0.002620171682193124</v>
      </c>
      <c r="G13" s="113">
        <f t="shared" si="2"/>
        <v>-12576.824074526996</v>
      </c>
      <c r="H13" s="115">
        <v>0.423769</v>
      </c>
      <c r="I13" s="128">
        <f aca="true" t="shared" si="3" ref="I13:I76">G13*H13</f>
        <v>-5329.668161238231</v>
      </c>
    </row>
    <row r="14" spans="2:9" ht="15.75">
      <c r="B14" s="110">
        <f t="shared" si="0"/>
        <v>506</v>
      </c>
      <c r="C14" s="41" t="s">
        <v>39</v>
      </c>
      <c r="D14" s="102" t="s">
        <v>55</v>
      </c>
      <c r="E14" s="111">
        <v>47559384</v>
      </c>
      <c r="F14" s="112">
        <f t="shared" si="1"/>
        <v>0.06522900453482548</v>
      </c>
      <c r="G14" s="113">
        <f t="shared" si="2"/>
        <v>-313099.2217671623</v>
      </c>
      <c r="H14" s="115">
        <v>0.423769</v>
      </c>
      <c r="I14" s="128">
        <f t="shared" si="3"/>
        <v>-132681.74410904862</v>
      </c>
    </row>
    <row r="15" spans="2:9" ht="15.75">
      <c r="B15" s="110">
        <f t="shared" si="0"/>
        <v>506</v>
      </c>
      <c r="C15" s="41" t="s">
        <v>44</v>
      </c>
      <c r="D15" s="102" t="s">
        <v>187</v>
      </c>
      <c r="E15" s="111">
        <v>-8080</v>
      </c>
      <c r="F15" s="112">
        <f t="shared" si="1"/>
        <v>-1.1081942454119884E-05</v>
      </c>
      <c r="G15" s="113">
        <f t="shared" si="2"/>
        <v>53.19332377977544</v>
      </c>
      <c r="H15" s="115">
        <v>0.415749</v>
      </c>
      <c r="I15" s="128">
        <f t="shared" si="3"/>
        <v>22.115071168117858</v>
      </c>
    </row>
    <row r="16" spans="2:9" ht="15.75">
      <c r="B16" s="110">
        <f t="shared" si="0"/>
        <v>510</v>
      </c>
      <c r="C16" s="41" t="s">
        <v>39</v>
      </c>
      <c r="D16" s="102" t="s">
        <v>188</v>
      </c>
      <c r="E16" s="111">
        <v>3871855</v>
      </c>
      <c r="F16" s="112">
        <f t="shared" si="1"/>
        <v>0.005310355730284201</v>
      </c>
      <c r="G16" s="113">
        <f t="shared" si="2"/>
        <v>-25489.707505364167</v>
      </c>
      <c r="H16" s="115">
        <v>0.423769</v>
      </c>
      <c r="I16" s="128">
        <f t="shared" si="3"/>
        <v>-10801.747859840669</v>
      </c>
    </row>
    <row r="17" spans="2:9" ht="15.75">
      <c r="B17" s="110">
        <f t="shared" si="0"/>
        <v>511</v>
      </c>
      <c r="C17" s="41" t="s">
        <v>39</v>
      </c>
      <c r="D17" s="102" t="s">
        <v>189</v>
      </c>
      <c r="E17" s="111">
        <v>7799755</v>
      </c>
      <c r="F17" s="112">
        <f t="shared" si="1"/>
        <v>0.010697578721068544</v>
      </c>
      <c r="G17" s="113">
        <f t="shared" si="2"/>
        <v>-51348.37786112901</v>
      </c>
      <c r="H17" s="115">
        <v>0.423769</v>
      </c>
      <c r="I17" s="128">
        <f t="shared" si="3"/>
        <v>-21759.85073783278</v>
      </c>
    </row>
    <row r="18" spans="2:9" ht="15.75">
      <c r="B18" s="110">
        <f t="shared" si="0"/>
        <v>511</v>
      </c>
      <c r="C18" s="41" t="s">
        <v>44</v>
      </c>
      <c r="D18" s="102" t="s">
        <v>190</v>
      </c>
      <c r="E18" s="111">
        <v>-5290</v>
      </c>
      <c r="F18" s="112">
        <f t="shared" si="1"/>
        <v>-7.255380641373043E-06</v>
      </c>
      <c r="G18" s="113">
        <f t="shared" si="2"/>
        <v>34.825827078590606</v>
      </c>
      <c r="H18" s="115">
        <v>0.415749</v>
      </c>
      <c r="I18" s="128">
        <f t="shared" si="3"/>
        <v>14.478802782096965</v>
      </c>
    </row>
    <row r="19" spans="2:9" ht="15.75">
      <c r="B19" s="110">
        <f t="shared" si="0"/>
        <v>512</v>
      </c>
      <c r="C19" s="41" t="s">
        <v>39</v>
      </c>
      <c r="D19" s="102" t="s">
        <v>56</v>
      </c>
      <c r="E19" s="111">
        <v>31932105</v>
      </c>
      <c r="F19" s="112">
        <f t="shared" si="1"/>
        <v>0.04379576114466755</v>
      </c>
      <c r="G19" s="113">
        <f t="shared" si="2"/>
        <v>-210219.65349440425</v>
      </c>
      <c r="H19" s="115">
        <v>0.423769</v>
      </c>
      <c r="I19" s="128">
        <f t="shared" si="3"/>
        <v>-89084.5723416702</v>
      </c>
    </row>
    <row r="20" spans="2:9" ht="15.75">
      <c r="B20" s="110">
        <f t="shared" si="0"/>
        <v>512</v>
      </c>
      <c r="C20" s="41" t="s">
        <v>44</v>
      </c>
      <c r="D20" s="102" t="s">
        <v>191</v>
      </c>
      <c r="E20" s="111">
        <v>-78172</v>
      </c>
      <c r="F20" s="112">
        <f t="shared" si="1"/>
        <v>-0.00010721505018854697</v>
      </c>
      <c r="G20" s="113">
        <f t="shared" si="2"/>
        <v>514.6322409050255</v>
      </c>
      <c r="H20" s="115">
        <v>0.415749</v>
      </c>
      <c r="I20" s="128">
        <f t="shared" si="3"/>
        <v>213.95783952402343</v>
      </c>
    </row>
    <row r="21" spans="2:9" ht="15.75">
      <c r="B21" s="110">
        <f t="shared" si="0"/>
        <v>513</v>
      </c>
      <c r="C21" s="41" t="s">
        <v>39</v>
      </c>
      <c r="D21" s="102" t="s">
        <v>192</v>
      </c>
      <c r="E21" s="111">
        <v>12076990</v>
      </c>
      <c r="F21" s="112">
        <f t="shared" si="1"/>
        <v>0.01656392428205214</v>
      </c>
      <c r="G21" s="113">
        <f t="shared" si="2"/>
        <v>-79506.83655385027</v>
      </c>
      <c r="H21" s="115">
        <v>0.423769</v>
      </c>
      <c r="I21" s="128">
        <f t="shared" si="3"/>
        <v>-33692.53261958857</v>
      </c>
    </row>
    <row r="22" spans="2:9" ht="15.75">
      <c r="B22" s="110">
        <v>513</v>
      </c>
      <c r="C22" s="41" t="s">
        <v>44</v>
      </c>
      <c r="D22" s="116" t="s">
        <v>193</v>
      </c>
      <c r="E22" s="111">
        <v>-1482</v>
      </c>
      <c r="F22" s="112">
        <f t="shared" si="1"/>
        <v>-2.0326038016096125E-06</v>
      </c>
      <c r="G22" s="113">
        <f t="shared" si="2"/>
        <v>9.75649824772614</v>
      </c>
      <c r="H22" s="115">
        <v>0.415749</v>
      </c>
      <c r="I22" s="128">
        <f t="shared" si="3"/>
        <v>4.056254389993895</v>
      </c>
    </row>
    <row r="23" spans="2:9" ht="15.75">
      <c r="B23" s="110">
        <f t="shared" si="0"/>
        <v>514</v>
      </c>
      <c r="C23" s="41" t="s">
        <v>39</v>
      </c>
      <c r="D23" s="102" t="s">
        <v>194</v>
      </c>
      <c r="E23" s="111">
        <v>3465650</v>
      </c>
      <c r="F23" s="112">
        <f t="shared" si="1"/>
        <v>0.004753234389371358</v>
      </c>
      <c r="G23" s="113">
        <f t="shared" si="2"/>
        <v>-22815.52506898252</v>
      </c>
      <c r="H23" s="115">
        <v>0.423769</v>
      </c>
      <c r="I23" s="128">
        <f t="shared" si="3"/>
        <v>-9668.512242957653</v>
      </c>
    </row>
    <row r="24" spans="2:9" ht="15.75">
      <c r="B24" s="110">
        <f t="shared" si="0"/>
        <v>514</v>
      </c>
      <c r="C24" s="41" t="s">
        <v>44</v>
      </c>
      <c r="D24" s="102" t="s">
        <v>195</v>
      </c>
      <c r="E24" s="111">
        <v>-12030</v>
      </c>
      <c r="F24" s="112">
        <f t="shared" si="1"/>
        <v>-1.649947620334928E-05</v>
      </c>
      <c r="G24" s="113">
        <f t="shared" si="2"/>
        <v>79.19748577607655</v>
      </c>
      <c r="H24" s="115">
        <v>0.415749</v>
      </c>
      <c r="I24" s="128">
        <f t="shared" si="3"/>
        <v>32.92627551391805</v>
      </c>
    </row>
    <row r="25" spans="2:9" ht="15.75">
      <c r="B25" s="110">
        <f t="shared" si="0"/>
        <v>535</v>
      </c>
      <c r="C25" s="41" t="s">
        <v>40</v>
      </c>
      <c r="D25" s="102" t="s">
        <v>57</v>
      </c>
      <c r="E25" s="111">
        <v>5094763</v>
      </c>
      <c r="F25" s="112">
        <f t="shared" si="1"/>
        <v>0.006987607720715245</v>
      </c>
      <c r="G25" s="113">
        <f t="shared" si="2"/>
        <v>-33540.51705943318</v>
      </c>
      <c r="H25" s="115">
        <v>0.423769</v>
      </c>
      <c r="I25" s="128">
        <f t="shared" si="3"/>
        <v>-14213.43137375894</v>
      </c>
    </row>
    <row r="26" spans="2:9" ht="15.75">
      <c r="B26" s="110">
        <f t="shared" si="0"/>
        <v>535</v>
      </c>
      <c r="C26" s="41" t="s">
        <v>41</v>
      </c>
      <c r="D26" s="102" t="s">
        <v>58</v>
      </c>
      <c r="E26" s="111">
        <v>5074300</v>
      </c>
      <c r="F26" s="112">
        <f t="shared" si="1"/>
        <v>0.0069595421528391745</v>
      </c>
      <c r="G26" s="113">
        <f t="shared" si="2"/>
        <v>-33405.80233362804</v>
      </c>
      <c r="H26" s="115">
        <v>0.423769</v>
      </c>
      <c r="I26" s="128">
        <f t="shared" si="3"/>
        <v>-14156.34344911922</v>
      </c>
    </row>
    <row r="27" spans="2:9" ht="15.75">
      <c r="B27" s="110">
        <f t="shared" si="0"/>
        <v>536</v>
      </c>
      <c r="C27" s="41" t="s">
        <v>40</v>
      </c>
      <c r="D27" s="102" t="s">
        <v>196</v>
      </c>
      <c r="E27" s="111">
        <v>33716</v>
      </c>
      <c r="F27" s="112">
        <f t="shared" si="1"/>
        <v>4.6242422250384406E-05</v>
      </c>
      <c r="G27" s="113">
        <f t="shared" si="2"/>
        <v>-221.96362680184515</v>
      </c>
      <c r="H27" s="115">
        <v>0.423769</v>
      </c>
      <c r="I27" s="128">
        <f t="shared" si="3"/>
        <v>-94.06130416619112</v>
      </c>
    </row>
    <row r="28" spans="2:9" ht="15.75">
      <c r="B28" s="110">
        <f t="shared" si="0"/>
        <v>537</v>
      </c>
      <c r="C28" s="41" t="s">
        <v>40</v>
      </c>
      <c r="D28" s="102" t="s">
        <v>59</v>
      </c>
      <c r="E28" s="111">
        <v>660437</v>
      </c>
      <c r="F28" s="112">
        <f t="shared" si="1"/>
        <v>0.0009058075282885611</v>
      </c>
      <c r="G28" s="113">
        <f t="shared" si="2"/>
        <v>-4347.8761357850935</v>
      </c>
      <c r="H28" s="115">
        <v>0.423769</v>
      </c>
      <c r="I28" s="128">
        <f t="shared" si="3"/>
        <v>-1842.4951221855133</v>
      </c>
    </row>
    <row r="29" spans="2:9" ht="15.75">
      <c r="B29" s="110">
        <f t="shared" si="0"/>
        <v>537</v>
      </c>
      <c r="C29" s="41" t="s">
        <v>41</v>
      </c>
      <c r="D29" s="102" t="s">
        <v>197</v>
      </c>
      <c r="E29" s="111">
        <v>148769</v>
      </c>
      <c r="F29" s="112">
        <f t="shared" si="1"/>
        <v>0.00020404077932635657</v>
      </c>
      <c r="G29" s="113">
        <f t="shared" si="2"/>
        <v>-979.3957407665115</v>
      </c>
      <c r="H29" s="115">
        <v>0.423769</v>
      </c>
      <c r="I29" s="128">
        <f t="shared" si="3"/>
        <v>-415.0375536688838</v>
      </c>
    </row>
    <row r="30" spans="2:9" ht="15.75">
      <c r="B30" s="110">
        <f t="shared" si="0"/>
        <v>538</v>
      </c>
      <c r="C30" s="41" t="s">
        <v>41</v>
      </c>
      <c r="D30" s="102" t="s">
        <v>198</v>
      </c>
      <c r="E30" s="111">
        <v>0</v>
      </c>
      <c r="F30" s="112">
        <f t="shared" si="1"/>
        <v>0</v>
      </c>
      <c r="G30" s="113">
        <f t="shared" si="2"/>
        <v>0</v>
      </c>
      <c r="H30" s="115">
        <v>0.423769</v>
      </c>
      <c r="I30" s="128">
        <f t="shared" si="3"/>
        <v>0</v>
      </c>
    </row>
    <row r="31" spans="2:9" ht="15.75">
      <c r="B31" s="110">
        <f t="shared" si="0"/>
        <v>539</v>
      </c>
      <c r="C31" s="41" t="s">
        <v>40</v>
      </c>
      <c r="D31" s="102" t="s">
        <v>199</v>
      </c>
      <c r="E31" s="111">
        <v>3711264</v>
      </c>
      <c r="F31" s="112">
        <f t="shared" si="1"/>
        <v>0.005090100752481037</v>
      </c>
      <c r="G31" s="113">
        <f t="shared" si="2"/>
        <v>-24432.483611908978</v>
      </c>
      <c r="H31" s="115">
        <v>0.423769</v>
      </c>
      <c r="I31" s="128">
        <f t="shared" si="3"/>
        <v>-10353.729147735055</v>
      </c>
    </row>
    <row r="32" spans="2:9" ht="15.75">
      <c r="B32" s="110">
        <f t="shared" si="0"/>
        <v>539</v>
      </c>
      <c r="C32" s="41" t="s">
        <v>41</v>
      </c>
      <c r="D32" s="102" t="s">
        <v>60</v>
      </c>
      <c r="E32" s="111">
        <v>4121297</v>
      </c>
      <c r="F32" s="112">
        <f t="shared" si="1"/>
        <v>0.005652472300784272</v>
      </c>
      <c r="G32" s="113">
        <f t="shared" si="2"/>
        <v>-27131.867043764505</v>
      </c>
      <c r="H32" s="115">
        <v>0.423769</v>
      </c>
      <c r="I32" s="128">
        <f t="shared" si="3"/>
        <v>-11497.644165269041</v>
      </c>
    </row>
    <row r="33" spans="2:9" ht="15.75">
      <c r="B33" s="110">
        <f t="shared" si="0"/>
        <v>540</v>
      </c>
      <c r="C33" s="41" t="s">
        <v>40</v>
      </c>
      <c r="D33" s="102" t="s">
        <v>200</v>
      </c>
      <c r="E33" s="111">
        <v>0</v>
      </c>
      <c r="F33" s="112">
        <f t="shared" si="1"/>
        <v>0</v>
      </c>
      <c r="G33" s="113">
        <f t="shared" si="2"/>
        <v>0</v>
      </c>
      <c r="H33" s="115">
        <v>0.423769</v>
      </c>
      <c r="I33" s="128">
        <f t="shared" si="3"/>
        <v>0</v>
      </c>
    </row>
    <row r="34" spans="2:9" ht="15.75">
      <c r="B34" s="110">
        <f t="shared" si="0"/>
        <v>542</v>
      </c>
      <c r="C34" s="41" t="s">
        <v>40</v>
      </c>
      <c r="D34" s="102" t="s">
        <v>201</v>
      </c>
      <c r="E34" s="111">
        <v>275520</v>
      </c>
      <c r="F34" s="112">
        <f t="shared" si="1"/>
        <v>0.00037788326546523646</v>
      </c>
      <c r="G34" s="113">
        <f t="shared" si="2"/>
        <v>-1813.839674233135</v>
      </c>
      <c r="H34" s="115">
        <v>0.423769</v>
      </c>
      <c r="I34" s="128">
        <f t="shared" si="3"/>
        <v>-768.6490249101014</v>
      </c>
    </row>
    <row r="35" spans="2:9" ht="15.75">
      <c r="B35" s="110">
        <f t="shared" si="0"/>
        <v>542</v>
      </c>
      <c r="C35" s="41" t="s">
        <v>41</v>
      </c>
      <c r="D35" s="102" t="s">
        <v>202</v>
      </c>
      <c r="E35" s="111">
        <v>124700</v>
      </c>
      <c r="F35" s="112">
        <f t="shared" si="1"/>
        <v>0.00017102948317187494</v>
      </c>
      <c r="G35" s="113">
        <f t="shared" si="2"/>
        <v>-820.9415192249998</v>
      </c>
      <c r="H35" s="115">
        <v>0.423769</v>
      </c>
      <c r="I35" s="128">
        <f t="shared" si="3"/>
        <v>-347.8895666604589</v>
      </c>
    </row>
    <row r="36" spans="2:9" ht="15.75">
      <c r="B36" s="110">
        <f t="shared" si="0"/>
        <v>543</v>
      </c>
      <c r="C36" s="41" t="s">
        <v>40</v>
      </c>
      <c r="D36" s="102" t="s">
        <v>203</v>
      </c>
      <c r="E36" s="111">
        <v>408377</v>
      </c>
      <c r="F36" s="112">
        <f t="shared" si="1"/>
        <v>0.0005601002987111529</v>
      </c>
      <c r="G36" s="113">
        <f t="shared" si="2"/>
        <v>-2688.4814338135343</v>
      </c>
      <c r="H36" s="115">
        <v>0.423769</v>
      </c>
      <c r="I36" s="128">
        <f t="shared" si="3"/>
        <v>-1139.2950887257277</v>
      </c>
    </row>
    <row r="37" spans="2:9" ht="15.75">
      <c r="B37" s="110">
        <f t="shared" si="0"/>
        <v>543</v>
      </c>
      <c r="C37" s="41" t="s">
        <v>41</v>
      </c>
      <c r="D37" s="102" t="s">
        <v>204</v>
      </c>
      <c r="E37" s="111">
        <v>210920</v>
      </c>
      <c r="F37" s="112">
        <f t="shared" si="1"/>
        <v>0.0002892825869335354</v>
      </c>
      <c r="G37" s="113">
        <f t="shared" si="2"/>
        <v>-1388.5564172809698</v>
      </c>
      <c r="H37" s="115">
        <v>0.423769</v>
      </c>
      <c r="I37" s="128">
        <f t="shared" si="3"/>
        <v>-588.4271643947393</v>
      </c>
    </row>
    <row r="38" spans="2:9" ht="15.75">
      <c r="B38" s="110">
        <f t="shared" si="0"/>
        <v>544</v>
      </c>
      <c r="C38" s="41" t="s">
        <v>40</v>
      </c>
      <c r="D38" s="102" t="s">
        <v>205</v>
      </c>
      <c r="E38" s="111">
        <v>589240</v>
      </c>
      <c r="F38" s="112">
        <f t="shared" si="1"/>
        <v>0.0008081588826318812</v>
      </c>
      <c r="G38" s="113">
        <f t="shared" si="2"/>
        <v>-3879.1626366330297</v>
      </c>
      <c r="H38" s="115">
        <v>0.423769</v>
      </c>
      <c r="I38" s="128">
        <f t="shared" si="3"/>
        <v>-1643.8688713633424</v>
      </c>
    </row>
    <row r="39" spans="2:9" ht="15.75">
      <c r="B39" s="110">
        <f t="shared" si="0"/>
        <v>544</v>
      </c>
      <c r="C39" s="41" t="s">
        <v>41</v>
      </c>
      <c r="D39" s="102" t="s">
        <v>206</v>
      </c>
      <c r="E39" s="111">
        <v>344380</v>
      </c>
      <c r="F39" s="112">
        <f t="shared" si="1"/>
        <v>0.00047232665128091653</v>
      </c>
      <c r="G39" s="113">
        <f t="shared" si="2"/>
        <v>-2267.167926148399</v>
      </c>
      <c r="H39" s="115">
        <v>0.423769</v>
      </c>
      <c r="I39" s="128">
        <f t="shared" si="3"/>
        <v>-960.755484895981</v>
      </c>
    </row>
    <row r="40" spans="2:9" ht="15.75">
      <c r="B40" s="110">
        <f t="shared" si="0"/>
        <v>545</v>
      </c>
      <c r="C40" s="41" t="s">
        <v>40</v>
      </c>
      <c r="D40" s="102" t="s">
        <v>207</v>
      </c>
      <c r="E40" s="111">
        <v>447502</v>
      </c>
      <c r="F40" s="112">
        <f t="shared" si="1"/>
        <v>0.000613761313379153</v>
      </c>
      <c r="G40" s="113">
        <f t="shared" si="2"/>
        <v>-2946.0543042199347</v>
      </c>
      <c r="H40" s="115">
        <v>0.423769</v>
      </c>
      <c r="I40" s="128">
        <f t="shared" si="3"/>
        <v>-1248.4464864449776</v>
      </c>
    </row>
    <row r="41" spans="2:9" ht="15.75">
      <c r="B41" s="110">
        <f t="shared" si="0"/>
        <v>545</v>
      </c>
      <c r="C41" s="41" t="s">
        <v>41</v>
      </c>
      <c r="D41" s="102" t="s">
        <v>208</v>
      </c>
      <c r="E41" s="111">
        <v>139928</v>
      </c>
      <c r="F41" s="112">
        <f t="shared" si="1"/>
        <v>0.00019191510442080286</v>
      </c>
      <c r="G41" s="113">
        <f t="shared" si="2"/>
        <v>-921.1925012198537</v>
      </c>
      <c r="H41" s="115">
        <v>0.423769</v>
      </c>
      <c r="I41" s="128">
        <f t="shared" si="3"/>
        <v>-390.3728250494362</v>
      </c>
    </row>
    <row r="42" spans="2:9" ht="15.75">
      <c r="B42" s="110">
        <f t="shared" si="0"/>
        <v>546</v>
      </c>
      <c r="C42" s="41" t="s">
        <v>39</v>
      </c>
      <c r="D42" s="102" t="s">
        <v>209</v>
      </c>
      <c r="E42" s="111">
        <v>752689</v>
      </c>
      <c r="F42" s="112">
        <f t="shared" si="1"/>
        <v>0.001032333686119931</v>
      </c>
      <c r="G42" s="113">
        <f t="shared" si="2"/>
        <v>-4955.201693375669</v>
      </c>
      <c r="H42" s="115">
        <v>0.423769</v>
      </c>
      <c r="I42" s="128">
        <f t="shared" si="3"/>
        <v>-2099.8608664001135</v>
      </c>
    </row>
    <row r="43" spans="2:9" ht="15.75">
      <c r="B43" s="110">
        <v>547</v>
      </c>
      <c r="C43" s="41" t="s">
        <v>43</v>
      </c>
      <c r="D43" s="102"/>
      <c r="E43" s="111">
        <v>86</v>
      </c>
      <c r="F43" s="112">
        <f t="shared" si="1"/>
        <v>1.1795136770474134E-07</v>
      </c>
      <c r="G43" s="113">
        <f t="shared" si="2"/>
        <v>-0.5661665649827584</v>
      </c>
      <c r="H43" s="115">
        <v>0.441788</v>
      </c>
      <c r="I43" s="128">
        <f t="shared" si="3"/>
        <v>-0.2501255944106029</v>
      </c>
    </row>
    <row r="44" spans="2:9" ht="15.75">
      <c r="B44" s="110">
        <f t="shared" si="0"/>
        <v>548</v>
      </c>
      <c r="C44" s="41" t="s">
        <v>39</v>
      </c>
      <c r="D44" s="102" t="s">
        <v>61</v>
      </c>
      <c r="E44" s="111">
        <v>2656108</v>
      </c>
      <c r="F44" s="112">
        <f t="shared" si="1"/>
        <v>0.0036429252485058734</v>
      </c>
      <c r="G44" s="113">
        <f t="shared" si="2"/>
        <v>-17486.041192828194</v>
      </c>
      <c r="H44" s="115">
        <v>0.423769</v>
      </c>
      <c r="I44" s="128">
        <f t="shared" si="3"/>
        <v>-7410.042190243611</v>
      </c>
    </row>
    <row r="45" spans="2:9" ht="15.75">
      <c r="B45" s="110">
        <f t="shared" si="0"/>
        <v>548</v>
      </c>
      <c r="C45" s="41" t="s">
        <v>45</v>
      </c>
      <c r="D45" s="102" t="s">
        <v>210</v>
      </c>
      <c r="E45" s="111">
        <v>2942885</v>
      </c>
      <c r="F45" s="112">
        <f t="shared" si="1"/>
        <v>0.004036247799392648</v>
      </c>
      <c r="G45" s="113">
        <f t="shared" si="2"/>
        <v>-19373.98943708471</v>
      </c>
      <c r="H45" s="115">
        <v>0.456416</v>
      </c>
      <c r="I45" s="128">
        <f t="shared" si="3"/>
        <v>-8842.598762916456</v>
      </c>
    </row>
    <row r="46" spans="2:9" ht="15.75">
      <c r="B46" s="110">
        <f t="shared" si="0"/>
        <v>549</v>
      </c>
      <c r="C46" s="41" t="s">
        <v>39</v>
      </c>
      <c r="D46" s="102" t="s">
        <v>211</v>
      </c>
      <c r="E46" s="111">
        <v>28061</v>
      </c>
      <c r="F46" s="112">
        <f t="shared" si="1"/>
        <v>3.848643406003194E-05</v>
      </c>
      <c r="G46" s="113">
        <f t="shared" si="2"/>
        <v>-184.73488348815332</v>
      </c>
      <c r="H46" s="115">
        <v>0.423769</v>
      </c>
      <c r="I46" s="128">
        <f t="shared" si="3"/>
        <v>-78.28491684089124</v>
      </c>
    </row>
    <row r="47" spans="2:9" ht="15.75">
      <c r="B47" s="110">
        <f t="shared" si="0"/>
        <v>552</v>
      </c>
      <c r="C47" s="41" t="s">
        <v>39</v>
      </c>
      <c r="D47" s="102" t="s">
        <v>212</v>
      </c>
      <c r="E47" s="111">
        <v>22329</v>
      </c>
      <c r="F47" s="112">
        <f t="shared" si="1"/>
        <v>3.0624838249757784E-05</v>
      </c>
      <c r="G47" s="113">
        <f t="shared" si="2"/>
        <v>-146.99922359883737</v>
      </c>
      <c r="H47" s="115">
        <v>0.423769</v>
      </c>
      <c r="I47" s="128">
        <f t="shared" si="3"/>
        <v>-62.293713985255714</v>
      </c>
    </row>
    <row r="48" spans="2:9" ht="15.75">
      <c r="B48" s="110">
        <f t="shared" si="0"/>
        <v>552</v>
      </c>
      <c r="C48" s="41" t="s">
        <v>45</v>
      </c>
      <c r="D48" s="102" t="s">
        <v>213</v>
      </c>
      <c r="E48" s="111">
        <v>77692</v>
      </c>
      <c r="F48" s="112">
        <f t="shared" si="1"/>
        <v>0.00010655671697345074</v>
      </c>
      <c r="G48" s="113">
        <f t="shared" si="2"/>
        <v>-511.47224147256355</v>
      </c>
      <c r="H48" s="115">
        <v>0.456416</v>
      </c>
      <c r="I48" s="128">
        <f t="shared" si="3"/>
        <v>-233.44411456394155</v>
      </c>
    </row>
    <row r="49" spans="2:9" ht="15.75">
      <c r="B49" s="110">
        <f t="shared" si="0"/>
        <v>553</v>
      </c>
      <c r="C49" s="41" t="s">
        <v>39</v>
      </c>
      <c r="D49" s="102" t="s">
        <v>214</v>
      </c>
      <c r="E49" s="111">
        <v>1203087</v>
      </c>
      <c r="F49" s="112">
        <f t="shared" si="1"/>
        <v>0.0016500669432301645</v>
      </c>
      <c r="G49" s="113">
        <f t="shared" si="2"/>
        <v>-7920.321327504789</v>
      </c>
      <c r="H49" s="115">
        <v>0.423769</v>
      </c>
      <c r="I49" s="128">
        <f t="shared" si="3"/>
        <v>-3356.3866486353772</v>
      </c>
    </row>
    <row r="50" spans="2:9" ht="15.75">
      <c r="B50" s="110">
        <f t="shared" si="0"/>
        <v>553</v>
      </c>
      <c r="C50" s="41" t="s">
        <v>45</v>
      </c>
      <c r="D50" s="102" t="s">
        <v>50</v>
      </c>
      <c r="E50" s="111">
        <v>265332</v>
      </c>
      <c r="F50" s="112">
        <f t="shared" si="1"/>
        <v>0.00036391014297481895</v>
      </c>
      <c r="G50" s="113">
        <f t="shared" si="2"/>
        <v>-1746.7686862791309</v>
      </c>
      <c r="H50" s="115">
        <v>0.456416</v>
      </c>
      <c r="I50" s="128">
        <f t="shared" si="3"/>
        <v>-797.2531767167758</v>
      </c>
    </row>
    <row r="51" spans="2:9" ht="15.75">
      <c r="B51" s="110">
        <f t="shared" si="0"/>
        <v>554</v>
      </c>
      <c r="C51" s="41" t="s">
        <v>39</v>
      </c>
      <c r="D51" s="102" t="s">
        <v>215</v>
      </c>
      <c r="E51" s="111">
        <v>9097</v>
      </c>
      <c r="F51" s="112">
        <f t="shared" si="1"/>
        <v>1.2476785953605023E-05</v>
      </c>
      <c r="G51" s="113">
        <f t="shared" si="2"/>
        <v>-59.88857257730411</v>
      </c>
      <c r="H51" s="115">
        <v>0.423769</v>
      </c>
      <c r="I51" s="128">
        <f t="shared" si="3"/>
        <v>-25.378920512511584</v>
      </c>
    </row>
    <row r="52" spans="2:9" ht="15.75">
      <c r="B52" s="110">
        <f t="shared" si="0"/>
        <v>554</v>
      </c>
      <c r="C52" s="41" t="s">
        <v>45</v>
      </c>
      <c r="D52" s="102" t="s">
        <v>216</v>
      </c>
      <c r="E52" s="111">
        <v>91433</v>
      </c>
      <c r="F52" s="112">
        <f t="shared" si="1"/>
        <v>0.0001254028767831118</v>
      </c>
      <c r="G52" s="113">
        <f t="shared" si="2"/>
        <v>-601.9338085589366</v>
      </c>
      <c r="H52" s="115">
        <v>0.456416</v>
      </c>
      <c r="I52" s="128">
        <f t="shared" si="3"/>
        <v>-274.7322211672356</v>
      </c>
    </row>
    <row r="53" spans="2:9" ht="15.75">
      <c r="B53" s="110">
        <f t="shared" si="0"/>
        <v>556</v>
      </c>
      <c r="C53" s="41" t="s">
        <v>39</v>
      </c>
      <c r="D53" s="102" t="s">
        <v>217</v>
      </c>
      <c r="E53" s="111">
        <v>1518426</v>
      </c>
      <c r="F53" s="112">
        <f t="shared" si="1"/>
        <v>0.0020825630634702277</v>
      </c>
      <c r="G53" s="113">
        <f t="shared" si="2"/>
        <v>-9996.302704657093</v>
      </c>
      <c r="H53" s="115">
        <v>0.423769</v>
      </c>
      <c r="I53" s="128">
        <f t="shared" si="3"/>
        <v>-4236.123200849832</v>
      </c>
    </row>
    <row r="54" spans="2:9" ht="15.75">
      <c r="B54" s="110">
        <f t="shared" si="0"/>
        <v>557</v>
      </c>
      <c r="C54" s="41" t="s">
        <v>39</v>
      </c>
      <c r="D54" s="102" t="s">
        <v>51</v>
      </c>
      <c r="E54" s="111">
        <v>42167198</v>
      </c>
      <c r="F54" s="112">
        <f t="shared" si="1"/>
        <v>0.057833472981123644</v>
      </c>
      <c r="G54" s="113">
        <f t="shared" si="2"/>
        <v>-277600.6703093935</v>
      </c>
      <c r="H54" s="115">
        <v>0.423769</v>
      </c>
      <c r="I54" s="128">
        <f t="shared" si="3"/>
        <v>-117638.55845634137</v>
      </c>
    </row>
    <row r="55" spans="2:9" ht="15.75">
      <c r="B55" s="110">
        <f t="shared" si="0"/>
        <v>557</v>
      </c>
      <c r="C55" s="41" t="s">
        <v>45</v>
      </c>
      <c r="D55" s="102" t="s">
        <v>218</v>
      </c>
      <c r="E55" s="111">
        <v>92105</v>
      </c>
      <c r="F55" s="112">
        <f t="shared" si="1"/>
        <v>0.00012632454328424653</v>
      </c>
      <c r="G55" s="113">
        <f t="shared" si="2"/>
        <v>-606.3578077643833</v>
      </c>
      <c r="H55" s="115">
        <v>0.456416</v>
      </c>
      <c r="I55" s="128">
        <f t="shared" si="3"/>
        <v>-276.75140518858876</v>
      </c>
    </row>
    <row r="56" spans="2:9" ht="15.75">
      <c r="B56" s="110">
        <v>560</v>
      </c>
      <c r="C56" s="41" t="s">
        <v>39</v>
      </c>
      <c r="D56" s="116" t="s">
        <v>62</v>
      </c>
      <c r="E56" s="111">
        <v>6008134</v>
      </c>
      <c r="F56" s="112">
        <f t="shared" si="1"/>
        <v>0.008240321193643702</v>
      </c>
      <c r="G56" s="113">
        <f t="shared" si="2"/>
        <v>-39553.54172948977</v>
      </c>
      <c r="H56" s="115">
        <v>0.423769</v>
      </c>
      <c r="I56" s="128">
        <f t="shared" si="3"/>
        <v>-16761.56482516415</v>
      </c>
    </row>
    <row r="57" spans="2:9" ht="15.75">
      <c r="B57" s="110">
        <f t="shared" si="0"/>
        <v>560</v>
      </c>
      <c r="C57" s="41" t="s">
        <v>46</v>
      </c>
      <c r="D57" s="102" t="s">
        <v>219</v>
      </c>
      <c r="E57" s="111">
        <v>0</v>
      </c>
      <c r="F57" s="112">
        <f t="shared" si="1"/>
        <v>0</v>
      </c>
      <c r="G57" s="113">
        <f t="shared" si="2"/>
        <v>0</v>
      </c>
      <c r="H57" s="115">
        <v>0.423769</v>
      </c>
      <c r="I57" s="128">
        <f t="shared" si="3"/>
        <v>0</v>
      </c>
    </row>
    <row r="58" spans="2:9" ht="15.75">
      <c r="B58" s="110">
        <v>561</v>
      </c>
      <c r="C58" s="41" t="s">
        <v>39</v>
      </c>
      <c r="D58" s="116" t="s">
        <v>63</v>
      </c>
      <c r="E58" s="111">
        <v>6292863</v>
      </c>
      <c r="F58" s="112">
        <f t="shared" si="1"/>
        <v>0.008630834856146066</v>
      </c>
      <c r="G58" s="113">
        <f t="shared" si="2"/>
        <v>-41428.00730950112</v>
      </c>
      <c r="H58" s="115">
        <v>0.423769</v>
      </c>
      <c r="I58" s="128">
        <f t="shared" si="3"/>
        <v>-17555.905229539978</v>
      </c>
    </row>
    <row r="59" spans="2:9" ht="15.75">
      <c r="B59" s="110">
        <f t="shared" si="0"/>
        <v>561</v>
      </c>
      <c r="C59" s="41" t="s">
        <v>46</v>
      </c>
      <c r="D59" s="102" t="s">
        <v>220</v>
      </c>
      <c r="E59" s="111">
        <v>0</v>
      </c>
      <c r="F59" s="112">
        <f t="shared" si="1"/>
        <v>0</v>
      </c>
      <c r="G59" s="113">
        <f t="shared" si="2"/>
        <v>0</v>
      </c>
      <c r="H59" s="115">
        <v>0.423769</v>
      </c>
      <c r="I59" s="128">
        <f t="shared" si="3"/>
        <v>0</v>
      </c>
    </row>
    <row r="60" spans="2:9" ht="15.75">
      <c r="B60" s="110">
        <f t="shared" si="0"/>
        <v>562</v>
      </c>
      <c r="C60" s="41" t="s">
        <v>39</v>
      </c>
      <c r="D60" s="116" t="s">
        <v>64</v>
      </c>
      <c r="E60" s="111">
        <v>-771214</v>
      </c>
      <c r="F60" s="112">
        <f t="shared" si="1"/>
        <v>-0.001057741233640051</v>
      </c>
      <c r="G60" s="113">
        <f t="shared" si="2"/>
        <v>5077.157921472244</v>
      </c>
      <c r="H60" s="115">
        <v>0.423769</v>
      </c>
      <c r="I60" s="128">
        <f t="shared" si="3"/>
        <v>2151.5421352243716</v>
      </c>
    </row>
    <row r="61" spans="2:9" ht="15.75">
      <c r="B61" s="110">
        <f t="shared" si="0"/>
        <v>563</v>
      </c>
      <c r="C61" s="41" t="s">
        <v>39</v>
      </c>
      <c r="D61" s="116" t="s">
        <v>65</v>
      </c>
      <c r="E61" s="111">
        <v>1234406</v>
      </c>
      <c r="F61" s="112">
        <f t="shared" si="1"/>
        <v>0.001693021813987662</v>
      </c>
      <c r="G61" s="113">
        <f t="shared" si="2"/>
        <v>-8126.504707140778</v>
      </c>
      <c r="H61" s="115">
        <v>0.423769</v>
      </c>
      <c r="I61" s="128">
        <f t="shared" si="3"/>
        <v>-3443.7607732403403</v>
      </c>
    </row>
    <row r="62" spans="2:9" ht="15.75">
      <c r="B62" s="110">
        <f t="shared" si="0"/>
        <v>566</v>
      </c>
      <c r="C62" s="41" t="s">
        <v>39</v>
      </c>
      <c r="D62" s="116" t="s">
        <v>66</v>
      </c>
      <c r="E62" s="111">
        <v>427051</v>
      </c>
      <c r="F62" s="112">
        <f t="shared" si="1"/>
        <v>0.0005857122038334592</v>
      </c>
      <c r="G62" s="113">
        <f t="shared" si="2"/>
        <v>-2811.418578400604</v>
      </c>
      <c r="H62" s="115">
        <v>0.423769</v>
      </c>
      <c r="I62" s="128">
        <f t="shared" si="3"/>
        <v>-1191.3920395502455</v>
      </c>
    </row>
    <row r="63" spans="2:9" ht="15.75">
      <c r="B63" s="110">
        <f t="shared" si="0"/>
        <v>567</v>
      </c>
      <c r="C63" s="41" t="s">
        <v>39</v>
      </c>
      <c r="D63" s="116" t="s">
        <v>67</v>
      </c>
      <c r="E63" s="111">
        <v>146905</v>
      </c>
      <c r="F63" s="112">
        <f t="shared" si="1"/>
        <v>0.00020148425200773286</v>
      </c>
      <c r="G63" s="113">
        <f t="shared" si="2"/>
        <v>-967.1244096371178</v>
      </c>
      <c r="H63" s="115">
        <v>0.423769</v>
      </c>
      <c r="I63" s="128">
        <f t="shared" si="3"/>
        <v>-409.8373439475118</v>
      </c>
    </row>
    <row r="64" spans="2:9" ht="15.75">
      <c r="B64" s="110">
        <f t="shared" si="0"/>
        <v>569</v>
      </c>
      <c r="C64" s="41"/>
      <c r="D64" s="116" t="s">
        <v>221</v>
      </c>
      <c r="E64" s="111">
        <v>1927336</v>
      </c>
      <c r="F64" s="112">
        <f t="shared" si="1"/>
        <v>0.0026433943863556435</v>
      </c>
      <c r="G64" s="113">
        <f t="shared" si="2"/>
        <v>-12688.293054507089</v>
      </c>
      <c r="H64" s="115">
        <v>0.423769</v>
      </c>
      <c r="I64" s="128">
        <f t="shared" si="3"/>
        <v>-5376.905259415415</v>
      </c>
    </row>
    <row r="65" spans="2:9" ht="15.75">
      <c r="B65" s="110">
        <f t="shared" si="0"/>
        <v>570</v>
      </c>
      <c r="C65" s="41" t="s">
        <v>39</v>
      </c>
      <c r="D65" s="102" t="s">
        <v>68</v>
      </c>
      <c r="E65" s="111">
        <v>5859219</v>
      </c>
      <c r="F65" s="112">
        <f t="shared" si="1"/>
        <v>0.008036080171297755</v>
      </c>
      <c r="G65" s="113">
        <f t="shared" si="2"/>
        <v>-38573.184822229225</v>
      </c>
      <c r="H65" s="115">
        <v>0.423769</v>
      </c>
      <c r="I65" s="128">
        <f t="shared" si="3"/>
        <v>-16346.119958931256</v>
      </c>
    </row>
    <row r="66" spans="2:9" ht="15.75">
      <c r="B66" s="110">
        <f t="shared" si="0"/>
        <v>571</v>
      </c>
      <c r="C66" s="41" t="s">
        <v>39</v>
      </c>
      <c r="D66" s="102" t="s">
        <v>69</v>
      </c>
      <c r="E66" s="111">
        <v>-3662272</v>
      </c>
      <c r="F66" s="112">
        <f t="shared" si="1"/>
        <v>-0.005022906875660215</v>
      </c>
      <c r="G66" s="113">
        <f t="shared" si="2"/>
        <v>24109.953003169034</v>
      </c>
      <c r="H66" s="115">
        <v>0.423769</v>
      </c>
      <c r="I66" s="128">
        <f t="shared" si="3"/>
        <v>10217.050674199938</v>
      </c>
    </row>
    <row r="67" spans="2:9" ht="15.75">
      <c r="B67" s="110">
        <f t="shared" si="0"/>
        <v>572</v>
      </c>
      <c r="C67" s="41" t="s">
        <v>46</v>
      </c>
      <c r="D67" s="102" t="s">
        <v>222</v>
      </c>
      <c r="E67" s="111">
        <v>0</v>
      </c>
      <c r="F67" s="112">
        <f t="shared" si="1"/>
        <v>0</v>
      </c>
      <c r="G67" s="113">
        <f t="shared" si="2"/>
        <v>0</v>
      </c>
      <c r="H67" s="115">
        <v>0.423769</v>
      </c>
      <c r="I67" s="128">
        <f t="shared" si="3"/>
        <v>0</v>
      </c>
    </row>
    <row r="68" spans="2:9" ht="15.75">
      <c r="B68" s="110">
        <f t="shared" si="0"/>
        <v>573</v>
      </c>
      <c r="C68" s="41" t="s">
        <v>39</v>
      </c>
      <c r="D68" s="102" t="s">
        <v>71</v>
      </c>
      <c r="E68" s="111">
        <v>292345</v>
      </c>
      <c r="F68" s="112">
        <f t="shared" si="1"/>
        <v>0.0004009592161818908</v>
      </c>
      <c r="G68" s="113">
        <f t="shared" si="2"/>
        <v>-1924.6042376730759</v>
      </c>
      <c r="H68" s="115">
        <v>0.423769</v>
      </c>
      <c r="I68" s="128">
        <f t="shared" si="3"/>
        <v>-815.5876131944817</v>
      </c>
    </row>
    <row r="69" spans="2:9" ht="15.75">
      <c r="B69" s="110">
        <f t="shared" si="0"/>
        <v>580</v>
      </c>
      <c r="C69" s="41" t="s">
        <v>223</v>
      </c>
      <c r="D69" s="102" t="s">
        <v>224</v>
      </c>
      <c r="E69" s="111">
        <v>11817</v>
      </c>
      <c r="F69" s="112">
        <f t="shared" si="1"/>
        <v>1.620734083915033E-05</v>
      </c>
      <c r="G69" s="113">
        <f t="shared" si="2"/>
        <v>-77.79523602792158</v>
      </c>
      <c r="H69" s="115">
        <v>0</v>
      </c>
      <c r="I69" s="128">
        <f t="shared" si="3"/>
        <v>0</v>
      </c>
    </row>
    <row r="70" spans="2:9" ht="15.75">
      <c r="B70" s="110">
        <f t="shared" si="0"/>
        <v>580</v>
      </c>
      <c r="C70" s="41" t="s">
        <v>8</v>
      </c>
      <c r="D70" s="102" t="s">
        <v>72</v>
      </c>
      <c r="E70" s="111">
        <v>29518148</v>
      </c>
      <c r="F70" s="112">
        <f t="shared" si="1"/>
        <v>0.040484952659429946</v>
      </c>
      <c r="G70" s="113">
        <f t="shared" si="2"/>
        <v>-194327.77276526374</v>
      </c>
      <c r="H70" s="115">
        <v>0.465744</v>
      </c>
      <c r="I70" s="128">
        <f t="shared" si="3"/>
        <v>-90506.99419878499</v>
      </c>
    </row>
    <row r="71" spans="2:9" ht="15.75">
      <c r="B71" s="110">
        <f t="shared" si="0"/>
        <v>580</v>
      </c>
      <c r="C71" s="41" t="s">
        <v>28</v>
      </c>
      <c r="D71" s="102" t="s">
        <v>73</v>
      </c>
      <c r="E71" s="111">
        <v>223719</v>
      </c>
      <c r="F71" s="112">
        <f t="shared" si="1"/>
        <v>0.0003068367678085701</v>
      </c>
      <c r="G71" s="113">
        <f t="shared" si="2"/>
        <v>-1472.8164854811364</v>
      </c>
      <c r="H71" s="115">
        <v>1</v>
      </c>
      <c r="I71" s="128">
        <f t="shared" si="3"/>
        <v>-1472.8164854811364</v>
      </c>
    </row>
    <row r="72" spans="2:9" ht="15.75">
      <c r="B72" s="110">
        <f t="shared" si="0"/>
        <v>580</v>
      </c>
      <c r="C72" s="41"/>
      <c r="D72" s="116" t="s">
        <v>225</v>
      </c>
      <c r="E72" s="111">
        <v>52981</v>
      </c>
      <c r="F72" s="112">
        <f t="shared" si="1"/>
        <v>7.266490014377792E-05</v>
      </c>
      <c r="G72" s="113">
        <f t="shared" si="2"/>
        <v>-348.791520690134</v>
      </c>
      <c r="H72" s="115">
        <v>0</v>
      </c>
      <c r="I72" s="128">
        <f t="shared" si="3"/>
        <v>0</v>
      </c>
    </row>
    <row r="73" spans="2:9" ht="15.75">
      <c r="B73" s="110">
        <f t="shared" si="0"/>
        <v>581</v>
      </c>
      <c r="C73" s="41" t="s">
        <v>8</v>
      </c>
      <c r="D73" s="102" t="s">
        <v>74</v>
      </c>
      <c r="E73" s="111">
        <v>13646767</v>
      </c>
      <c r="F73" s="112">
        <f aca="true" t="shared" si="4" ref="F73:F136">E73/$E$251</f>
        <v>0.01871691665578988</v>
      </c>
      <c r="G73" s="113">
        <f aca="true" t="shared" si="5" ref="G73:G136">$G$251*F73</f>
        <v>-89841.19994779142</v>
      </c>
      <c r="H73" s="115">
        <v>0.465744</v>
      </c>
      <c r="I73" s="128">
        <f t="shared" si="3"/>
        <v>-41842.999828484164</v>
      </c>
    </row>
    <row r="74" spans="2:9" ht="15.75">
      <c r="B74" s="110">
        <f t="shared" si="0"/>
        <v>582</v>
      </c>
      <c r="C74" s="41" t="s">
        <v>226</v>
      </c>
      <c r="D74" s="102" t="s">
        <v>227</v>
      </c>
      <c r="E74" s="111">
        <v>11777</v>
      </c>
      <c r="F74" s="112">
        <f t="shared" si="4"/>
        <v>1.6152479737892312E-05</v>
      </c>
      <c r="G74" s="113">
        <f t="shared" si="5"/>
        <v>-77.5319027418831</v>
      </c>
      <c r="H74" s="115">
        <v>0</v>
      </c>
      <c r="I74" s="128">
        <f t="shared" si="3"/>
        <v>0</v>
      </c>
    </row>
    <row r="75" spans="2:9" ht="15.75">
      <c r="B75" s="110">
        <f t="shared" si="0"/>
        <v>582</v>
      </c>
      <c r="C75" s="41" t="s">
        <v>228</v>
      </c>
      <c r="D75" s="102" t="s">
        <v>229</v>
      </c>
      <c r="E75" s="111">
        <v>116549</v>
      </c>
      <c r="F75" s="112">
        <f t="shared" si="4"/>
        <v>0.00015985016226302207</v>
      </c>
      <c r="G75" s="113">
        <f t="shared" si="5"/>
        <v>-767.2807788625059</v>
      </c>
      <c r="H75" s="115">
        <v>0</v>
      </c>
      <c r="I75" s="128">
        <f t="shared" si="3"/>
        <v>0</v>
      </c>
    </row>
    <row r="76" spans="2:9" ht="15.75">
      <c r="B76" s="110">
        <f t="shared" si="0"/>
        <v>582</v>
      </c>
      <c r="C76" s="41" t="s">
        <v>230</v>
      </c>
      <c r="D76" s="102" t="s">
        <v>231</v>
      </c>
      <c r="E76" s="111">
        <v>640019</v>
      </c>
      <c r="F76" s="112">
        <f t="shared" si="4"/>
        <v>0.0008778036791514052</v>
      </c>
      <c r="G76" s="113">
        <f t="shared" si="5"/>
        <v>-4213.457659926745</v>
      </c>
      <c r="H76" s="115">
        <v>0</v>
      </c>
      <c r="I76" s="128">
        <f t="shared" si="3"/>
        <v>0</v>
      </c>
    </row>
    <row r="77" spans="2:9" ht="15.75">
      <c r="B77" s="110">
        <f t="shared" si="0"/>
        <v>582</v>
      </c>
      <c r="C77" s="41" t="s">
        <v>8</v>
      </c>
      <c r="D77" s="102" t="s">
        <v>75</v>
      </c>
      <c r="E77" s="111">
        <v>9223</v>
      </c>
      <c r="F77" s="112">
        <f t="shared" si="4"/>
        <v>1.2649598422567783E-05</v>
      </c>
      <c r="G77" s="113">
        <f t="shared" si="5"/>
        <v>-60.71807242832536</v>
      </c>
      <c r="H77" s="115">
        <v>0.465744</v>
      </c>
      <c r="I77" s="128">
        <f aca="true" t="shared" si="6" ref="I77:I140">G77*H77</f>
        <v>-28.279077925057965</v>
      </c>
    </row>
    <row r="78" spans="2:9" ht="15.75">
      <c r="B78" s="110">
        <f t="shared" si="0"/>
        <v>582</v>
      </c>
      <c r="C78" s="41" t="s">
        <v>28</v>
      </c>
      <c r="D78" s="102" t="s">
        <v>76</v>
      </c>
      <c r="E78" s="111">
        <v>522194</v>
      </c>
      <c r="F78" s="112">
        <f t="shared" si="4"/>
        <v>0.0007162034477582524</v>
      </c>
      <c r="G78" s="113">
        <f t="shared" si="5"/>
        <v>-3437.776549239611</v>
      </c>
      <c r="H78" s="115">
        <v>1</v>
      </c>
      <c r="I78" s="128">
        <f t="shared" si="6"/>
        <v>-3437.776549239611</v>
      </c>
    </row>
    <row r="79" spans="2:9" ht="15.75">
      <c r="B79" s="110">
        <f t="shared" si="0"/>
        <v>582</v>
      </c>
      <c r="C79" s="41" t="s">
        <v>232</v>
      </c>
      <c r="D79" s="102" t="s">
        <v>233</v>
      </c>
      <c r="E79" s="111">
        <v>114376</v>
      </c>
      <c r="F79" s="112">
        <f t="shared" si="4"/>
        <v>0.00015686983293718018</v>
      </c>
      <c r="G79" s="113">
        <f t="shared" si="5"/>
        <v>-752.975198098465</v>
      </c>
      <c r="H79" s="115">
        <v>0</v>
      </c>
      <c r="I79" s="128">
        <f t="shared" si="6"/>
        <v>0</v>
      </c>
    </row>
    <row r="80" spans="2:9" ht="15.75">
      <c r="B80" s="110">
        <f aca="true" t="shared" si="7" ref="B80:B148">VALUE(MID(D80,1,3))</f>
        <v>582</v>
      </c>
      <c r="C80" s="41" t="s">
        <v>234</v>
      </c>
      <c r="D80" s="102" t="s">
        <v>235</v>
      </c>
      <c r="E80" s="111">
        <v>212213</v>
      </c>
      <c r="F80" s="112">
        <f t="shared" si="4"/>
        <v>0.00029105597203170087</v>
      </c>
      <c r="G80" s="113">
        <f t="shared" si="5"/>
        <v>-1397.0686657521642</v>
      </c>
      <c r="H80" s="115">
        <v>0</v>
      </c>
      <c r="I80" s="128">
        <f t="shared" si="6"/>
        <v>0</v>
      </c>
    </row>
    <row r="81" spans="2:9" ht="15.75">
      <c r="B81" s="110">
        <f t="shared" si="7"/>
        <v>583</v>
      </c>
      <c r="C81" s="41" t="s">
        <v>226</v>
      </c>
      <c r="D81" s="102" t="s">
        <v>236</v>
      </c>
      <c r="E81" s="111">
        <v>815150</v>
      </c>
      <c r="F81" s="112">
        <f t="shared" si="4"/>
        <v>0.0011180006672618593</v>
      </c>
      <c r="G81" s="113">
        <f t="shared" si="5"/>
        <v>-5366.4032028569245</v>
      </c>
      <c r="H81" s="115">
        <v>0</v>
      </c>
      <c r="I81" s="128">
        <f t="shared" si="6"/>
        <v>0</v>
      </c>
    </row>
    <row r="82" spans="2:9" ht="15.75">
      <c r="B82" s="110">
        <f t="shared" si="7"/>
        <v>583</v>
      </c>
      <c r="C82" s="41" t="s">
        <v>228</v>
      </c>
      <c r="D82" s="102" t="s">
        <v>237</v>
      </c>
      <c r="E82" s="111">
        <v>608240</v>
      </c>
      <c r="F82" s="112">
        <f t="shared" si="4"/>
        <v>0.0008342179057294404</v>
      </c>
      <c r="G82" s="113">
        <f t="shared" si="5"/>
        <v>-4004.245947501314</v>
      </c>
      <c r="H82" s="115">
        <v>0</v>
      </c>
      <c r="I82" s="128">
        <f t="shared" si="6"/>
        <v>0</v>
      </c>
    </row>
    <row r="83" spans="2:9" ht="15.75">
      <c r="B83" s="110">
        <f t="shared" si="7"/>
        <v>583</v>
      </c>
      <c r="C83" s="41" t="s">
        <v>230</v>
      </c>
      <c r="D83" s="102" t="s">
        <v>238</v>
      </c>
      <c r="E83" s="111">
        <v>5078648</v>
      </c>
      <c r="F83" s="112">
        <f t="shared" si="4"/>
        <v>0.006965505554545921</v>
      </c>
      <c r="G83" s="113">
        <f t="shared" si="5"/>
        <v>-33434.42666182042</v>
      </c>
      <c r="H83" s="115">
        <v>0</v>
      </c>
      <c r="I83" s="128">
        <f t="shared" si="6"/>
        <v>0</v>
      </c>
    </row>
    <row r="84" spans="2:9" ht="15.75">
      <c r="B84" s="110">
        <f t="shared" si="7"/>
        <v>583</v>
      </c>
      <c r="C84" s="41" t="s">
        <v>8</v>
      </c>
      <c r="D84" s="102" t="s">
        <v>77</v>
      </c>
      <c r="E84" s="111">
        <v>-528022</v>
      </c>
      <c r="F84" s="112">
        <f t="shared" si="4"/>
        <v>-0.0007241967102115457</v>
      </c>
      <c r="G84" s="113">
        <f t="shared" si="5"/>
        <v>3476.144209015419</v>
      </c>
      <c r="H84" s="115">
        <v>0.465744</v>
      </c>
      <c r="I84" s="128">
        <f t="shared" si="6"/>
        <v>1618.9933084836773</v>
      </c>
    </row>
    <row r="85" spans="2:9" ht="15.75">
      <c r="B85" s="110">
        <f t="shared" si="7"/>
        <v>583</v>
      </c>
      <c r="C85" s="41" t="s">
        <v>28</v>
      </c>
      <c r="D85" s="102" t="s">
        <v>78</v>
      </c>
      <c r="E85" s="111">
        <v>4960898</v>
      </c>
      <c r="F85" s="112">
        <f t="shared" si="4"/>
        <v>0.0068040081877176264</v>
      </c>
      <c r="G85" s="113">
        <f t="shared" si="5"/>
        <v>-32659.239301044607</v>
      </c>
      <c r="H85" s="115">
        <v>1</v>
      </c>
      <c r="I85" s="128">
        <f t="shared" si="6"/>
        <v>-32659.239301044607</v>
      </c>
    </row>
    <row r="86" spans="2:9" ht="15.75">
      <c r="B86" s="110">
        <f t="shared" si="7"/>
        <v>583</v>
      </c>
      <c r="C86" s="41" t="s">
        <v>232</v>
      </c>
      <c r="D86" s="102" t="s">
        <v>239</v>
      </c>
      <c r="E86" s="111">
        <v>1066751</v>
      </c>
      <c r="F86" s="112">
        <f t="shared" si="4"/>
        <v>0.0014630783657023317</v>
      </c>
      <c r="G86" s="113">
        <f t="shared" si="5"/>
        <v>-7022.7761553711925</v>
      </c>
      <c r="H86" s="115">
        <v>0</v>
      </c>
      <c r="I86" s="128">
        <f t="shared" si="6"/>
        <v>0</v>
      </c>
    </row>
    <row r="87" spans="2:9" ht="15.75">
      <c r="B87" s="110">
        <f t="shared" si="7"/>
        <v>583</v>
      </c>
      <c r="C87" s="41" t="s">
        <v>234</v>
      </c>
      <c r="D87" s="102" t="s">
        <v>240</v>
      </c>
      <c r="E87" s="111">
        <v>833942</v>
      </c>
      <c r="F87" s="112">
        <f t="shared" si="4"/>
        <v>0.0011437744126328768</v>
      </c>
      <c r="G87" s="113">
        <f t="shared" si="5"/>
        <v>-5490.117180637809</v>
      </c>
      <c r="H87" s="115">
        <v>0</v>
      </c>
      <c r="I87" s="128">
        <f t="shared" si="6"/>
        <v>0</v>
      </c>
    </row>
    <row r="88" spans="2:9" ht="15.75">
      <c r="B88" s="110">
        <f t="shared" si="7"/>
        <v>583</v>
      </c>
      <c r="C88" s="41" t="s">
        <v>241</v>
      </c>
      <c r="D88" s="102" t="s">
        <v>242</v>
      </c>
      <c r="E88" s="111">
        <v>205218</v>
      </c>
      <c r="F88" s="112">
        <f t="shared" si="4"/>
        <v>0.00028146213694920475</v>
      </c>
      <c r="G88" s="113">
        <f t="shared" si="5"/>
        <v>-1351.0182573561829</v>
      </c>
      <c r="H88" s="115">
        <v>0</v>
      </c>
      <c r="I88" s="128">
        <f t="shared" si="6"/>
        <v>0</v>
      </c>
    </row>
    <row r="89" spans="2:9" ht="15.75">
      <c r="B89" s="110">
        <f t="shared" si="7"/>
        <v>584</v>
      </c>
      <c r="C89" s="41" t="s">
        <v>226</v>
      </c>
      <c r="D89" s="102" t="s">
        <v>243</v>
      </c>
      <c r="E89" s="111">
        <v>44484</v>
      </c>
      <c r="F89" s="112">
        <f t="shared" si="4"/>
        <v>6.101103070904318E-05</v>
      </c>
      <c r="G89" s="113">
        <f t="shared" si="5"/>
        <v>-292.85294740340726</v>
      </c>
      <c r="H89" s="115">
        <v>0</v>
      </c>
      <c r="I89" s="128">
        <f t="shared" si="6"/>
        <v>0</v>
      </c>
    </row>
    <row r="90" spans="2:9" ht="15.75">
      <c r="B90" s="110">
        <f t="shared" si="7"/>
        <v>584</v>
      </c>
      <c r="C90" s="41" t="s">
        <v>228</v>
      </c>
      <c r="D90" s="102" t="s">
        <v>244</v>
      </c>
      <c r="E90" s="111">
        <v>0</v>
      </c>
      <c r="F90" s="112">
        <f t="shared" si="4"/>
        <v>0</v>
      </c>
      <c r="G90" s="113">
        <f t="shared" si="5"/>
        <v>0</v>
      </c>
      <c r="H90" s="115">
        <v>0</v>
      </c>
      <c r="I90" s="128">
        <f t="shared" si="6"/>
        <v>0</v>
      </c>
    </row>
    <row r="91" spans="2:9" ht="15.75">
      <c r="B91" s="110">
        <f t="shared" si="7"/>
        <v>584</v>
      </c>
      <c r="C91" s="41" t="s">
        <v>230</v>
      </c>
      <c r="D91" s="102" t="s">
        <v>245</v>
      </c>
      <c r="E91" s="111">
        <v>522647</v>
      </c>
      <c r="F91" s="112">
        <f t="shared" si="4"/>
        <v>0.0007168247497299993</v>
      </c>
      <c r="G91" s="113">
        <f t="shared" si="5"/>
        <v>-3440.758798703997</v>
      </c>
      <c r="H91" s="115">
        <v>0</v>
      </c>
      <c r="I91" s="128">
        <f t="shared" si="6"/>
        <v>0</v>
      </c>
    </row>
    <row r="92" spans="2:9" ht="15.75">
      <c r="B92" s="110">
        <f t="shared" si="7"/>
        <v>584</v>
      </c>
      <c r="C92" s="41" t="s">
        <v>28</v>
      </c>
      <c r="D92" s="102" t="s">
        <v>79</v>
      </c>
      <c r="E92" s="111">
        <v>5614</v>
      </c>
      <c r="F92" s="112">
        <f t="shared" si="4"/>
        <v>7.699755561562999E-06</v>
      </c>
      <c r="G92" s="113">
        <f t="shared" si="5"/>
        <v>-36.958826695502395</v>
      </c>
      <c r="H92" s="115">
        <v>1</v>
      </c>
      <c r="I92" s="128">
        <f t="shared" si="6"/>
        <v>-36.958826695502395</v>
      </c>
    </row>
    <row r="93" spans="2:9" ht="15.75">
      <c r="B93" s="110">
        <f t="shared" si="7"/>
        <v>584</v>
      </c>
      <c r="C93" s="41" t="s">
        <v>232</v>
      </c>
      <c r="D93" s="102" t="s">
        <v>246</v>
      </c>
      <c r="E93" s="111">
        <v>58976</v>
      </c>
      <c r="F93" s="112">
        <f t="shared" si="4"/>
        <v>8.088720769482355E-05</v>
      </c>
      <c r="G93" s="113">
        <f t="shared" si="5"/>
        <v>-388.25859693515304</v>
      </c>
      <c r="H93" s="115">
        <v>0</v>
      </c>
      <c r="I93" s="128">
        <f t="shared" si="6"/>
        <v>0</v>
      </c>
    </row>
    <row r="94" spans="2:9" ht="15.75">
      <c r="B94" s="110">
        <f t="shared" si="7"/>
        <v>584</v>
      </c>
      <c r="C94" s="41" t="s">
        <v>234</v>
      </c>
      <c r="D94" s="102" t="s">
        <v>247</v>
      </c>
      <c r="E94" s="111">
        <v>3027</v>
      </c>
      <c r="F94" s="112">
        <f t="shared" si="4"/>
        <v>4.151613837700605E-06</v>
      </c>
      <c r="G94" s="113">
        <f t="shared" si="5"/>
        <v>-19.927746420962904</v>
      </c>
      <c r="H94" s="115">
        <v>0</v>
      </c>
      <c r="I94" s="128">
        <f t="shared" si="6"/>
        <v>0</v>
      </c>
    </row>
    <row r="95" spans="2:9" ht="15.75">
      <c r="B95" s="110">
        <f t="shared" si="7"/>
        <v>584</v>
      </c>
      <c r="C95" s="41" t="s">
        <v>241</v>
      </c>
      <c r="D95" s="102" t="s">
        <v>248</v>
      </c>
      <c r="E95" s="111">
        <v>0</v>
      </c>
      <c r="F95" s="112">
        <f t="shared" si="4"/>
        <v>0</v>
      </c>
      <c r="G95" s="113">
        <f t="shared" si="5"/>
        <v>0</v>
      </c>
      <c r="H95" s="115">
        <v>0</v>
      </c>
      <c r="I95" s="128">
        <f t="shared" si="6"/>
        <v>0</v>
      </c>
    </row>
    <row r="96" spans="2:9" ht="15.75">
      <c r="B96" s="110">
        <f t="shared" si="7"/>
        <v>585</v>
      </c>
      <c r="C96" s="41" t="s">
        <v>8</v>
      </c>
      <c r="D96" s="102" t="s">
        <v>80</v>
      </c>
      <c r="E96" s="111">
        <v>390648</v>
      </c>
      <c r="F96" s="112">
        <f t="shared" si="4"/>
        <v>0.0005357844871060674</v>
      </c>
      <c r="G96" s="113">
        <f t="shared" si="5"/>
        <v>-2571.7655381091236</v>
      </c>
      <c r="H96" s="115">
        <v>0.465744</v>
      </c>
      <c r="I96" s="128">
        <f t="shared" si="6"/>
        <v>-1197.7843687810955</v>
      </c>
    </row>
    <row r="97" spans="2:9" ht="15.75">
      <c r="B97" s="110">
        <f t="shared" si="7"/>
        <v>586</v>
      </c>
      <c r="C97" s="41" t="s">
        <v>226</v>
      </c>
      <c r="D97" s="102" t="s">
        <v>249</v>
      </c>
      <c r="E97" s="111">
        <v>159566</v>
      </c>
      <c r="F97" s="112">
        <f t="shared" si="4"/>
        <v>0.0002188491620834274</v>
      </c>
      <c r="G97" s="113">
        <f t="shared" si="5"/>
        <v>-1050.4759780004515</v>
      </c>
      <c r="H97" s="115">
        <v>0</v>
      </c>
      <c r="I97" s="128">
        <f t="shared" si="6"/>
        <v>0</v>
      </c>
    </row>
    <row r="98" spans="2:9" ht="15.75">
      <c r="B98" s="110">
        <f t="shared" si="7"/>
        <v>586</v>
      </c>
      <c r="C98" s="41" t="s">
        <v>228</v>
      </c>
      <c r="D98" s="102" t="s">
        <v>250</v>
      </c>
      <c r="E98" s="111">
        <v>185749</v>
      </c>
      <c r="F98" s="112">
        <f t="shared" si="4"/>
        <v>0.00025475986743939534</v>
      </c>
      <c r="G98" s="113">
        <f t="shared" si="5"/>
        <v>-1222.8473637090976</v>
      </c>
      <c r="H98" s="115">
        <v>0</v>
      </c>
      <c r="I98" s="128">
        <f t="shared" si="6"/>
        <v>0</v>
      </c>
    </row>
    <row r="99" spans="2:9" ht="15.75">
      <c r="B99" s="110">
        <f t="shared" si="7"/>
        <v>586</v>
      </c>
      <c r="C99" s="41" t="s">
        <v>230</v>
      </c>
      <c r="D99" s="102" t="s">
        <v>251</v>
      </c>
      <c r="E99" s="111">
        <v>1228884</v>
      </c>
      <c r="F99" s="112">
        <f t="shared" si="4"/>
        <v>0.0016854482389589925</v>
      </c>
      <c r="G99" s="113">
        <f t="shared" si="5"/>
        <v>-8090.1515470031645</v>
      </c>
      <c r="H99" s="115">
        <v>0</v>
      </c>
      <c r="I99" s="128">
        <f t="shared" si="6"/>
        <v>0</v>
      </c>
    </row>
    <row r="100" spans="2:9" ht="15.75">
      <c r="B100" s="110">
        <f t="shared" si="7"/>
        <v>586</v>
      </c>
      <c r="C100" s="41" t="s">
        <v>8</v>
      </c>
      <c r="D100" s="102" t="s">
        <v>81</v>
      </c>
      <c r="E100" s="111">
        <v>963500</v>
      </c>
      <c r="F100" s="112">
        <f t="shared" si="4"/>
        <v>0.001321466776552538</v>
      </c>
      <c r="G100" s="113">
        <f t="shared" si="5"/>
        <v>-6343.040527452183</v>
      </c>
      <c r="H100" s="115">
        <v>0.465744</v>
      </c>
      <c r="I100" s="128">
        <f t="shared" si="6"/>
        <v>-2954.233067417689</v>
      </c>
    </row>
    <row r="101" spans="2:9" ht="15.75">
      <c r="B101" s="110">
        <f t="shared" si="7"/>
        <v>586</v>
      </c>
      <c r="C101" s="41" t="s">
        <v>28</v>
      </c>
      <c r="D101" s="102" t="s">
        <v>82</v>
      </c>
      <c r="E101" s="111">
        <v>920704</v>
      </c>
      <c r="F101" s="112">
        <f t="shared" si="4"/>
        <v>0.0012627708843165834</v>
      </c>
      <c r="G101" s="113">
        <f t="shared" si="5"/>
        <v>-6061.3002447196</v>
      </c>
      <c r="H101" s="115">
        <v>1</v>
      </c>
      <c r="I101" s="128">
        <f t="shared" si="6"/>
        <v>-6061.3002447196</v>
      </c>
    </row>
    <row r="102" spans="2:9" ht="15.75">
      <c r="B102" s="110">
        <f t="shared" si="7"/>
        <v>586</v>
      </c>
      <c r="C102" s="41" t="s">
        <v>232</v>
      </c>
      <c r="D102" s="102" t="s">
        <v>252</v>
      </c>
      <c r="E102" s="111">
        <v>311110</v>
      </c>
      <c r="F102" s="112">
        <f t="shared" si="4"/>
        <v>0.00042669593030955904</v>
      </c>
      <c r="G102" s="113">
        <f t="shared" si="5"/>
        <v>-2048.1404654858834</v>
      </c>
      <c r="H102" s="115">
        <v>0</v>
      </c>
      <c r="I102" s="128">
        <f t="shared" si="6"/>
        <v>0</v>
      </c>
    </row>
    <row r="103" spans="2:9" ht="15.75">
      <c r="B103" s="110">
        <f t="shared" si="7"/>
        <v>586</v>
      </c>
      <c r="C103" s="41" t="s">
        <v>234</v>
      </c>
      <c r="D103" s="102" t="s">
        <v>253</v>
      </c>
      <c r="E103" s="111">
        <v>211059</v>
      </c>
      <c r="F103" s="112">
        <f t="shared" si="4"/>
        <v>0.000289473229260407</v>
      </c>
      <c r="G103" s="113">
        <f t="shared" si="5"/>
        <v>-1389.4715004499535</v>
      </c>
      <c r="H103" s="115">
        <v>0</v>
      </c>
      <c r="I103" s="128">
        <f t="shared" si="6"/>
        <v>0</v>
      </c>
    </row>
    <row r="104" spans="2:9" ht="15.75">
      <c r="B104" s="110">
        <f t="shared" si="7"/>
        <v>586</v>
      </c>
      <c r="C104" s="41" t="s">
        <v>241</v>
      </c>
      <c r="D104" s="102" t="s">
        <v>254</v>
      </c>
      <c r="E104" s="111">
        <v>28289</v>
      </c>
      <c r="F104" s="112">
        <f t="shared" si="4"/>
        <v>3.8799142337202645E-05</v>
      </c>
      <c r="G104" s="113">
        <f t="shared" si="5"/>
        <v>-186.2358832185727</v>
      </c>
      <c r="H104" s="115">
        <v>0</v>
      </c>
      <c r="I104" s="128">
        <f t="shared" si="6"/>
        <v>0</v>
      </c>
    </row>
    <row r="105" spans="2:9" ht="15.75">
      <c r="B105" s="110">
        <f t="shared" si="7"/>
        <v>587</v>
      </c>
      <c r="C105" s="41" t="s">
        <v>223</v>
      </c>
      <c r="D105" s="102" t="s">
        <v>255</v>
      </c>
      <c r="E105" s="111">
        <v>478</v>
      </c>
      <c r="F105" s="112">
        <f t="shared" si="4"/>
        <v>6.555901600333298E-07</v>
      </c>
      <c r="G105" s="113">
        <f t="shared" si="5"/>
        <v>-3.146832768159983</v>
      </c>
      <c r="H105" s="115">
        <v>0</v>
      </c>
      <c r="I105" s="128">
        <f t="shared" si="6"/>
        <v>0</v>
      </c>
    </row>
    <row r="106" spans="2:9" ht="15.75">
      <c r="B106" s="110">
        <f t="shared" si="7"/>
        <v>587</v>
      </c>
      <c r="C106" s="41"/>
      <c r="D106" s="116" t="s">
        <v>256</v>
      </c>
      <c r="E106" s="111">
        <v>19203</v>
      </c>
      <c r="F106" s="112">
        <f t="shared" si="4"/>
        <v>2.633744318644358E-05</v>
      </c>
      <c r="G106" s="113">
        <f t="shared" si="5"/>
        <v>-126.41972729492919</v>
      </c>
      <c r="H106" s="115">
        <v>1</v>
      </c>
      <c r="I106" s="128">
        <f t="shared" si="6"/>
        <v>-126.41972729492919</v>
      </c>
    </row>
    <row r="107" spans="2:9" ht="15.75">
      <c r="B107" s="110">
        <f t="shared" si="7"/>
        <v>587</v>
      </c>
      <c r="C107" s="41"/>
      <c r="D107" s="116" t="s">
        <v>257</v>
      </c>
      <c r="E107" s="111">
        <v>7933</v>
      </c>
      <c r="F107" s="112">
        <f t="shared" si="4"/>
        <v>1.0880327906996663E-05</v>
      </c>
      <c r="G107" s="113">
        <f t="shared" si="5"/>
        <v>-52.22557395358398</v>
      </c>
      <c r="H107" s="115">
        <v>0</v>
      </c>
      <c r="I107" s="128">
        <f t="shared" si="6"/>
        <v>0</v>
      </c>
    </row>
    <row r="108" spans="2:9" ht="15.75">
      <c r="B108" s="110">
        <f t="shared" si="7"/>
        <v>587</v>
      </c>
      <c r="C108" s="41" t="s">
        <v>8</v>
      </c>
      <c r="D108" s="102" t="s">
        <v>83</v>
      </c>
      <c r="E108" s="111">
        <v>0</v>
      </c>
      <c r="F108" s="112">
        <f t="shared" si="4"/>
        <v>0</v>
      </c>
      <c r="G108" s="113">
        <f t="shared" si="5"/>
        <v>0</v>
      </c>
      <c r="H108" s="115">
        <v>0.465744</v>
      </c>
      <c r="I108" s="128">
        <f t="shared" si="6"/>
        <v>0</v>
      </c>
    </row>
    <row r="109" spans="2:9" ht="15.75">
      <c r="B109" s="110">
        <f t="shared" si="7"/>
        <v>588</v>
      </c>
      <c r="C109" s="41" t="s">
        <v>226</v>
      </c>
      <c r="D109" s="102" t="s">
        <v>258</v>
      </c>
      <c r="E109" s="111">
        <v>22748</v>
      </c>
      <c r="F109" s="112">
        <f t="shared" si="4"/>
        <v>3.1199508285435535E-05</v>
      </c>
      <c r="G109" s="113">
        <f t="shared" si="5"/>
        <v>-149.75763977009058</v>
      </c>
      <c r="H109" s="115">
        <v>0</v>
      </c>
      <c r="I109" s="128">
        <f t="shared" si="6"/>
        <v>0</v>
      </c>
    </row>
    <row r="110" spans="2:9" ht="15.75">
      <c r="B110" s="110">
        <f t="shared" si="7"/>
        <v>588</v>
      </c>
      <c r="C110" s="41" t="s">
        <v>228</v>
      </c>
      <c r="D110" s="102" t="s">
        <v>259</v>
      </c>
      <c r="E110" s="111">
        <v>170599</v>
      </c>
      <c r="F110" s="112">
        <f t="shared" si="4"/>
        <v>0.00023398122533792055</v>
      </c>
      <c r="G110" s="113">
        <f t="shared" si="5"/>
        <v>-1123.1098816220185</v>
      </c>
      <c r="H110" s="115">
        <v>0</v>
      </c>
      <c r="I110" s="128">
        <f t="shared" si="6"/>
        <v>0</v>
      </c>
    </row>
    <row r="111" spans="2:9" ht="15.75">
      <c r="B111" s="110">
        <f t="shared" si="7"/>
        <v>588</v>
      </c>
      <c r="C111" s="41" t="s">
        <v>230</v>
      </c>
      <c r="D111" s="102" t="s">
        <v>260</v>
      </c>
      <c r="E111" s="111">
        <v>295630</v>
      </c>
      <c r="F111" s="112">
        <f t="shared" si="4"/>
        <v>0.0004054646841227056</v>
      </c>
      <c r="G111" s="113">
        <f t="shared" si="5"/>
        <v>-1946.230483788987</v>
      </c>
      <c r="H111" s="115">
        <v>0</v>
      </c>
      <c r="I111" s="128">
        <f t="shared" si="6"/>
        <v>0</v>
      </c>
    </row>
    <row r="112" spans="2:9" ht="15.75">
      <c r="B112" s="110">
        <f t="shared" si="7"/>
        <v>588</v>
      </c>
      <c r="C112" s="41" t="s">
        <v>8</v>
      </c>
      <c r="D112" s="102" t="s">
        <v>84</v>
      </c>
      <c r="E112" s="111">
        <v>17974118</v>
      </c>
      <c r="F112" s="112">
        <f t="shared" si="4"/>
        <v>0.02465199769053965</v>
      </c>
      <c r="G112" s="113">
        <f t="shared" si="5"/>
        <v>-118329.58891459033</v>
      </c>
      <c r="H112" s="115">
        <v>0.465744</v>
      </c>
      <c r="I112" s="128">
        <f t="shared" si="6"/>
        <v>-55111.29605943696</v>
      </c>
    </row>
    <row r="113" spans="2:9" ht="15.75">
      <c r="B113" s="110">
        <f t="shared" si="7"/>
        <v>588</v>
      </c>
      <c r="C113" s="41" t="s">
        <v>28</v>
      </c>
      <c r="D113" s="102" t="s">
        <v>85</v>
      </c>
      <c r="E113" s="111">
        <v>323118</v>
      </c>
      <c r="F113" s="112">
        <f t="shared" si="4"/>
        <v>0.00044316523290721644</v>
      </c>
      <c r="G113" s="113">
        <f t="shared" si="5"/>
        <v>-2127.193117954639</v>
      </c>
      <c r="H113" s="115">
        <v>1</v>
      </c>
      <c r="I113" s="128">
        <f t="shared" si="6"/>
        <v>-2127.193117954639</v>
      </c>
    </row>
    <row r="114" spans="2:9" ht="15.75">
      <c r="B114" s="110">
        <f t="shared" si="7"/>
        <v>588</v>
      </c>
      <c r="C114" s="41" t="s">
        <v>232</v>
      </c>
      <c r="D114" s="102" t="s">
        <v>261</v>
      </c>
      <c r="E114" s="111">
        <v>116326</v>
      </c>
      <c r="F114" s="112">
        <f t="shared" si="4"/>
        <v>0.00015954431162350862</v>
      </c>
      <c r="G114" s="113">
        <f t="shared" si="5"/>
        <v>-765.8126957928414</v>
      </c>
      <c r="H114" s="115">
        <v>0</v>
      </c>
      <c r="I114" s="128">
        <f t="shared" si="6"/>
        <v>0</v>
      </c>
    </row>
    <row r="115" spans="2:9" ht="15.75">
      <c r="B115" s="110">
        <f t="shared" si="7"/>
        <v>588</v>
      </c>
      <c r="C115" s="41" t="s">
        <v>234</v>
      </c>
      <c r="D115" s="102" t="s">
        <v>262</v>
      </c>
      <c r="E115" s="111">
        <v>264490</v>
      </c>
      <c r="F115" s="112">
        <f t="shared" si="4"/>
        <v>0.00036275531679333763</v>
      </c>
      <c r="G115" s="113">
        <f t="shared" si="5"/>
        <v>-1741.2255206080206</v>
      </c>
      <c r="H115" s="115">
        <v>0</v>
      </c>
      <c r="I115" s="128">
        <f t="shared" si="6"/>
        <v>0</v>
      </c>
    </row>
    <row r="116" spans="2:9" ht="15.75">
      <c r="B116" s="110">
        <f t="shared" si="7"/>
        <v>588</v>
      </c>
      <c r="C116" s="41" t="s">
        <v>241</v>
      </c>
      <c r="D116" s="102" t="s">
        <v>263</v>
      </c>
      <c r="E116" s="111">
        <v>30688</v>
      </c>
      <c r="F116" s="112">
        <f t="shared" si="4"/>
        <v>4.208943688515235E-05</v>
      </c>
      <c r="G116" s="113">
        <f t="shared" si="5"/>
        <v>-202.02929704873128</v>
      </c>
      <c r="H116" s="115">
        <v>0</v>
      </c>
      <c r="I116" s="128">
        <f t="shared" si="6"/>
        <v>0</v>
      </c>
    </row>
    <row r="117" spans="2:9" ht="15.75">
      <c r="B117" s="110">
        <f t="shared" si="7"/>
        <v>590</v>
      </c>
      <c r="C117" s="41"/>
      <c r="D117" s="116" t="s">
        <v>264</v>
      </c>
      <c r="E117" s="111">
        <v>9107</v>
      </c>
      <c r="F117" s="112">
        <f t="shared" si="4"/>
        <v>1.2490501228919527E-05</v>
      </c>
      <c r="G117" s="113">
        <f t="shared" si="5"/>
        <v>-59.95440589881373</v>
      </c>
      <c r="H117" s="115">
        <v>0</v>
      </c>
      <c r="I117" s="128">
        <f t="shared" si="6"/>
        <v>0</v>
      </c>
    </row>
    <row r="118" spans="2:9" ht="15.75">
      <c r="B118" s="110">
        <f t="shared" si="7"/>
        <v>590</v>
      </c>
      <c r="C118" s="41"/>
      <c r="D118" s="116" t="s">
        <v>265</v>
      </c>
      <c r="E118" s="111">
        <v>55591</v>
      </c>
      <c r="F118" s="112">
        <f t="shared" si="4"/>
        <v>7.624458700086367E-05</v>
      </c>
      <c r="G118" s="113">
        <f t="shared" si="5"/>
        <v>-365.9740176041456</v>
      </c>
      <c r="H118" s="115">
        <v>0</v>
      </c>
      <c r="I118" s="128">
        <f t="shared" si="6"/>
        <v>0</v>
      </c>
    </row>
    <row r="119" spans="2:9" ht="15.75">
      <c r="B119" s="110">
        <f t="shared" si="7"/>
        <v>590</v>
      </c>
      <c r="C119" s="41" t="s">
        <v>230</v>
      </c>
      <c r="D119" s="102" t="s">
        <v>266</v>
      </c>
      <c r="E119" s="111">
        <v>204214</v>
      </c>
      <c r="F119" s="112">
        <f t="shared" si="4"/>
        <v>0.00028008512330762844</v>
      </c>
      <c r="G119" s="113">
        <f t="shared" si="5"/>
        <v>-1344.4085918766166</v>
      </c>
      <c r="H119" s="115">
        <v>0</v>
      </c>
      <c r="I119" s="128">
        <f t="shared" si="6"/>
        <v>0</v>
      </c>
    </row>
    <row r="120" spans="2:9" ht="15.75">
      <c r="B120" s="110">
        <f t="shared" si="7"/>
        <v>590</v>
      </c>
      <c r="C120" s="41" t="s">
        <v>8</v>
      </c>
      <c r="D120" s="102" t="s">
        <v>86</v>
      </c>
      <c r="E120" s="111">
        <v>6880796</v>
      </c>
      <c r="F120" s="112">
        <f t="shared" si="4"/>
        <v>0.009437201152294341</v>
      </c>
      <c r="G120" s="113">
        <f t="shared" si="5"/>
        <v>-45298.565531012835</v>
      </c>
      <c r="H120" s="115">
        <v>0.465744</v>
      </c>
      <c r="I120" s="128">
        <f t="shared" si="6"/>
        <v>-21097.53510467604</v>
      </c>
    </row>
    <row r="121" spans="2:9" ht="15.75">
      <c r="B121" s="110">
        <f t="shared" si="7"/>
        <v>590</v>
      </c>
      <c r="C121" s="41" t="s">
        <v>28</v>
      </c>
      <c r="D121" s="102" t="s">
        <v>87</v>
      </c>
      <c r="E121" s="111">
        <v>537348</v>
      </c>
      <c r="F121" s="112">
        <f t="shared" si="4"/>
        <v>0.0007369875759698529</v>
      </c>
      <c r="G121" s="113">
        <f t="shared" si="5"/>
        <v>-3537.540364655294</v>
      </c>
      <c r="H121" s="115">
        <v>1</v>
      </c>
      <c r="I121" s="128">
        <f t="shared" si="6"/>
        <v>-3537.540364655294</v>
      </c>
    </row>
    <row r="122" spans="2:9" ht="15.75">
      <c r="B122" s="110">
        <f t="shared" si="7"/>
        <v>590</v>
      </c>
      <c r="C122" s="41" t="s">
        <v>234</v>
      </c>
      <c r="D122" s="102" t="s">
        <v>267</v>
      </c>
      <c r="E122" s="111">
        <v>170683</v>
      </c>
      <c r="F122" s="112">
        <f t="shared" si="4"/>
        <v>0.0002340964336505624</v>
      </c>
      <c r="G122" s="113">
        <f t="shared" si="5"/>
        <v>-1123.6628815226995</v>
      </c>
      <c r="H122" s="115">
        <v>0</v>
      </c>
      <c r="I122" s="128">
        <f t="shared" si="6"/>
        <v>0</v>
      </c>
    </row>
    <row r="123" spans="2:9" ht="15.75">
      <c r="B123" s="110">
        <f t="shared" si="7"/>
        <v>590</v>
      </c>
      <c r="C123" s="41"/>
      <c r="D123" s="116" t="s">
        <v>268</v>
      </c>
      <c r="E123" s="111">
        <v>5283</v>
      </c>
      <c r="F123" s="112">
        <f t="shared" si="4"/>
        <v>7.2457799486528894E-06</v>
      </c>
      <c r="G123" s="113">
        <f t="shared" si="5"/>
        <v>-34.77974375353387</v>
      </c>
      <c r="H123" s="115">
        <v>0</v>
      </c>
      <c r="I123" s="128">
        <f t="shared" si="6"/>
        <v>0</v>
      </c>
    </row>
    <row r="124" spans="2:9" ht="15.75">
      <c r="B124" s="110">
        <f t="shared" si="7"/>
        <v>591</v>
      </c>
      <c r="C124" s="41" t="s">
        <v>230</v>
      </c>
      <c r="D124" s="102" t="s">
        <v>269</v>
      </c>
      <c r="E124" s="111">
        <v>0</v>
      </c>
      <c r="F124" s="112">
        <f t="shared" si="4"/>
        <v>0</v>
      </c>
      <c r="G124" s="113">
        <f t="shared" si="5"/>
        <v>0</v>
      </c>
      <c r="H124" s="115">
        <v>0</v>
      </c>
      <c r="I124" s="128">
        <f t="shared" si="6"/>
        <v>0</v>
      </c>
    </row>
    <row r="125" spans="2:9" ht="15.75">
      <c r="B125" s="110">
        <f t="shared" si="7"/>
        <v>591</v>
      </c>
      <c r="C125" s="41" t="s">
        <v>8</v>
      </c>
      <c r="D125" s="102" t="s">
        <v>270</v>
      </c>
      <c r="E125" s="111">
        <v>0</v>
      </c>
      <c r="F125" s="112">
        <f t="shared" si="4"/>
        <v>0</v>
      </c>
      <c r="G125" s="113">
        <f t="shared" si="5"/>
        <v>0</v>
      </c>
      <c r="H125" s="115">
        <v>0.465744</v>
      </c>
      <c r="I125" s="128">
        <f t="shared" si="6"/>
        <v>0</v>
      </c>
    </row>
    <row r="126" spans="2:9" ht="15.75">
      <c r="B126" s="110">
        <f t="shared" si="7"/>
        <v>591</v>
      </c>
      <c r="C126" s="41" t="s">
        <v>232</v>
      </c>
      <c r="D126" s="102" t="s">
        <v>271</v>
      </c>
      <c r="E126" s="111">
        <v>0</v>
      </c>
      <c r="F126" s="112">
        <f t="shared" si="4"/>
        <v>0</v>
      </c>
      <c r="G126" s="113">
        <f t="shared" si="5"/>
        <v>0</v>
      </c>
      <c r="H126" s="115">
        <v>0</v>
      </c>
      <c r="I126" s="128">
        <f t="shared" si="6"/>
        <v>0</v>
      </c>
    </row>
    <row r="127" spans="2:9" ht="15.75">
      <c r="B127" s="110">
        <f t="shared" si="7"/>
        <v>592</v>
      </c>
      <c r="C127" s="41" t="s">
        <v>226</v>
      </c>
      <c r="D127" s="102" t="s">
        <v>272</v>
      </c>
      <c r="E127" s="111">
        <v>264397</v>
      </c>
      <c r="F127" s="112">
        <f t="shared" si="4"/>
        <v>0.00036262776473291276</v>
      </c>
      <c r="G127" s="113">
        <f t="shared" si="5"/>
        <v>-1740.6132707179813</v>
      </c>
      <c r="H127" s="115">
        <v>0</v>
      </c>
      <c r="I127" s="128">
        <f t="shared" si="6"/>
        <v>0</v>
      </c>
    </row>
    <row r="128" spans="2:9" ht="15.75">
      <c r="B128" s="110">
        <f t="shared" si="7"/>
        <v>592</v>
      </c>
      <c r="C128" s="41" t="s">
        <v>228</v>
      </c>
      <c r="D128" s="102" t="s">
        <v>273</v>
      </c>
      <c r="E128" s="111">
        <v>321803</v>
      </c>
      <c r="F128" s="112">
        <f t="shared" si="4"/>
        <v>0.000441361674203359</v>
      </c>
      <c r="G128" s="113">
        <f t="shared" si="5"/>
        <v>-2118.536036176123</v>
      </c>
      <c r="H128" s="115">
        <v>0</v>
      </c>
      <c r="I128" s="128">
        <f t="shared" si="6"/>
        <v>0</v>
      </c>
    </row>
    <row r="129" spans="2:9" ht="15.75">
      <c r="B129" s="110">
        <f t="shared" si="7"/>
        <v>592</v>
      </c>
      <c r="C129" s="41" t="s">
        <v>230</v>
      </c>
      <c r="D129" s="102" t="s">
        <v>274</v>
      </c>
      <c r="E129" s="111">
        <v>1820891</v>
      </c>
      <c r="F129" s="112">
        <f t="shared" si="4"/>
        <v>0.0024974021382703974</v>
      </c>
      <c r="G129" s="113">
        <f t="shared" si="5"/>
        <v>-11987.530263697907</v>
      </c>
      <c r="H129" s="115">
        <v>0</v>
      </c>
      <c r="I129" s="128">
        <f t="shared" si="6"/>
        <v>0</v>
      </c>
    </row>
    <row r="130" spans="2:9" ht="15.75">
      <c r="B130" s="110">
        <f t="shared" si="7"/>
        <v>592</v>
      </c>
      <c r="C130" s="41" t="s">
        <v>8</v>
      </c>
      <c r="D130" s="102" t="s">
        <v>88</v>
      </c>
      <c r="E130" s="111">
        <v>3200045</v>
      </c>
      <c r="F130" s="112">
        <f t="shared" si="4"/>
        <v>0.004388949819380454</v>
      </c>
      <c r="G130" s="113">
        <f t="shared" si="5"/>
        <v>-21066.95913302618</v>
      </c>
      <c r="H130" s="115">
        <v>0.465744</v>
      </c>
      <c r="I130" s="128">
        <f t="shared" si="6"/>
        <v>-9811.809814452145</v>
      </c>
    </row>
    <row r="131" spans="2:9" ht="15.75">
      <c r="B131" s="110">
        <f t="shared" si="7"/>
        <v>592</v>
      </c>
      <c r="C131" s="41" t="s">
        <v>28</v>
      </c>
      <c r="D131" s="102" t="s">
        <v>89</v>
      </c>
      <c r="E131" s="111">
        <v>1963287</v>
      </c>
      <c r="F131" s="112">
        <f t="shared" si="4"/>
        <v>0.00269270217263882</v>
      </c>
      <c r="G131" s="113">
        <f t="shared" si="5"/>
        <v>-12924.970428666335</v>
      </c>
      <c r="H131" s="115">
        <v>1</v>
      </c>
      <c r="I131" s="128">
        <f t="shared" si="6"/>
        <v>-12924.970428666335</v>
      </c>
    </row>
    <row r="132" spans="2:9" ht="15.75">
      <c r="B132" s="110">
        <f t="shared" si="7"/>
        <v>592</v>
      </c>
      <c r="C132" s="41" t="s">
        <v>232</v>
      </c>
      <c r="D132" s="102" t="s">
        <v>275</v>
      </c>
      <c r="E132" s="111">
        <v>470240</v>
      </c>
      <c r="F132" s="112">
        <f t="shared" si="4"/>
        <v>0.000644947106389274</v>
      </c>
      <c r="G132" s="113">
        <f t="shared" si="5"/>
        <v>-3095.746110668515</v>
      </c>
      <c r="H132" s="115">
        <v>0</v>
      </c>
      <c r="I132" s="128">
        <f t="shared" si="6"/>
        <v>0</v>
      </c>
    </row>
    <row r="133" spans="2:9" ht="15.75">
      <c r="B133" s="110">
        <f t="shared" si="7"/>
        <v>592</v>
      </c>
      <c r="C133" s="41" t="s">
        <v>234</v>
      </c>
      <c r="D133" s="102" t="s">
        <v>276</v>
      </c>
      <c r="E133" s="111">
        <v>780061</v>
      </c>
      <c r="F133" s="112">
        <f t="shared" si="4"/>
        <v>0.0010698751377107934</v>
      </c>
      <c r="G133" s="113">
        <f t="shared" si="5"/>
        <v>-5135.400661011809</v>
      </c>
      <c r="H133" s="115">
        <v>0</v>
      </c>
      <c r="I133" s="128">
        <f t="shared" si="6"/>
        <v>0</v>
      </c>
    </row>
    <row r="134" spans="2:9" ht="15.75">
      <c r="B134" s="110">
        <f t="shared" si="7"/>
        <v>592</v>
      </c>
      <c r="C134" s="41" t="s">
        <v>241</v>
      </c>
      <c r="D134" s="102" t="s">
        <v>277</v>
      </c>
      <c r="E134" s="111">
        <v>188</v>
      </c>
      <c r="F134" s="112">
        <f t="shared" si="4"/>
        <v>2.5784717591269035E-07</v>
      </c>
      <c r="G134" s="113">
        <f t="shared" si="5"/>
        <v>-1.2376664443809138</v>
      </c>
      <c r="H134" s="115">
        <v>0</v>
      </c>
      <c r="I134" s="128">
        <f t="shared" si="6"/>
        <v>0</v>
      </c>
    </row>
    <row r="135" spans="2:9" ht="15.75">
      <c r="B135" s="110">
        <f t="shared" si="7"/>
        <v>593</v>
      </c>
      <c r="C135" s="41" t="s">
        <v>226</v>
      </c>
      <c r="D135" s="102" t="s">
        <v>278</v>
      </c>
      <c r="E135" s="111">
        <v>880866</v>
      </c>
      <c r="F135" s="112">
        <f t="shared" si="4"/>
        <v>0.001208131970518659</v>
      </c>
      <c r="G135" s="113">
        <f t="shared" si="5"/>
        <v>-5799.033458489564</v>
      </c>
      <c r="H135" s="115">
        <v>0</v>
      </c>
      <c r="I135" s="128">
        <f t="shared" si="6"/>
        <v>0</v>
      </c>
    </row>
    <row r="136" spans="2:9" ht="15.75">
      <c r="B136" s="110">
        <f t="shared" si="7"/>
        <v>593</v>
      </c>
      <c r="C136" s="41" t="s">
        <v>228</v>
      </c>
      <c r="D136" s="102" t="s">
        <v>279</v>
      </c>
      <c r="E136" s="111">
        <v>995533</v>
      </c>
      <c r="F136" s="112">
        <f t="shared" si="4"/>
        <v>0.0013654009179674914</v>
      </c>
      <c r="G136" s="113">
        <f t="shared" si="5"/>
        <v>-6553.924406243958</v>
      </c>
      <c r="H136" s="115">
        <v>0</v>
      </c>
      <c r="I136" s="128">
        <f t="shared" si="6"/>
        <v>0</v>
      </c>
    </row>
    <row r="137" spans="2:9" ht="15.75">
      <c r="B137" s="110">
        <f t="shared" si="7"/>
        <v>593</v>
      </c>
      <c r="C137" s="41" t="s">
        <v>230</v>
      </c>
      <c r="D137" s="102" t="s">
        <v>280</v>
      </c>
      <c r="E137" s="111">
        <v>4915249</v>
      </c>
      <c r="F137" s="112">
        <f aca="true" t="shared" si="8" ref="F137:F200">E137/$E$251</f>
        <v>0.006741399327434444</v>
      </c>
      <c r="G137" s="113">
        <f aca="true" t="shared" si="9" ref="G137:G200">$G$251*F137</f>
        <v>-32358.71677168533</v>
      </c>
      <c r="H137" s="115">
        <v>0</v>
      </c>
      <c r="I137" s="128">
        <f t="shared" si="6"/>
        <v>0</v>
      </c>
    </row>
    <row r="138" spans="2:9" ht="15.75">
      <c r="B138" s="110">
        <f t="shared" si="7"/>
        <v>593</v>
      </c>
      <c r="C138" s="41" t="s">
        <v>8</v>
      </c>
      <c r="D138" s="102" t="s">
        <v>90</v>
      </c>
      <c r="E138" s="111">
        <v>52984471</v>
      </c>
      <c r="F138" s="112">
        <f t="shared" si="8"/>
        <v>0.07266966071583958</v>
      </c>
      <c r="G138" s="113">
        <f t="shared" si="9"/>
        <v>-348814.37143602996</v>
      </c>
      <c r="H138" s="115">
        <v>0.465744</v>
      </c>
      <c r="I138" s="128">
        <f t="shared" si="6"/>
        <v>-162458.20061010233</v>
      </c>
    </row>
    <row r="139" spans="2:9" ht="15.75">
      <c r="B139" s="110">
        <f t="shared" si="7"/>
        <v>593</v>
      </c>
      <c r="C139" s="41" t="s">
        <v>28</v>
      </c>
      <c r="D139" s="102" t="s">
        <v>91</v>
      </c>
      <c r="E139" s="111">
        <v>-2877875</v>
      </c>
      <c r="F139" s="112">
        <f t="shared" si="8"/>
        <v>-0.003947084794573052</v>
      </c>
      <c r="G139" s="113">
        <f t="shared" si="9"/>
        <v>18946.00701395065</v>
      </c>
      <c r="H139" s="115">
        <v>1</v>
      </c>
      <c r="I139" s="128">
        <f t="shared" si="6"/>
        <v>18946.00701395065</v>
      </c>
    </row>
    <row r="140" spans="2:9" ht="15.75">
      <c r="B140" s="110">
        <f t="shared" si="7"/>
        <v>593</v>
      </c>
      <c r="C140" s="41" t="s">
        <v>232</v>
      </c>
      <c r="D140" s="102" t="s">
        <v>281</v>
      </c>
      <c r="E140" s="111">
        <v>289795</v>
      </c>
      <c r="F140" s="112">
        <f t="shared" si="8"/>
        <v>0.00039746182097669206</v>
      </c>
      <c r="G140" s="113">
        <f t="shared" si="9"/>
        <v>-1907.8167406881219</v>
      </c>
      <c r="H140" s="115">
        <v>0</v>
      </c>
      <c r="I140" s="128">
        <f t="shared" si="6"/>
        <v>0</v>
      </c>
    </row>
    <row r="141" spans="2:9" ht="15.75">
      <c r="B141" s="110">
        <f t="shared" si="7"/>
        <v>593</v>
      </c>
      <c r="C141" s="41" t="s">
        <v>234</v>
      </c>
      <c r="D141" s="102" t="s">
        <v>282</v>
      </c>
      <c r="E141" s="111">
        <v>-74487</v>
      </c>
      <c r="F141" s="112">
        <f t="shared" si="8"/>
        <v>-0.00010216097123515195</v>
      </c>
      <c r="G141" s="113">
        <f t="shared" si="9"/>
        <v>490.37266192872937</v>
      </c>
      <c r="H141" s="115">
        <v>0</v>
      </c>
      <c r="I141" s="128">
        <f aca="true" t="shared" si="10" ref="I141:I204">G141*H141</f>
        <v>0</v>
      </c>
    </row>
    <row r="142" spans="2:9" ht="15.75">
      <c r="B142" s="110">
        <f t="shared" si="7"/>
        <v>593</v>
      </c>
      <c r="C142" s="41" t="s">
        <v>241</v>
      </c>
      <c r="D142" s="102" t="s">
        <v>283</v>
      </c>
      <c r="E142" s="111">
        <v>48382</v>
      </c>
      <c r="F142" s="112">
        <f t="shared" si="8"/>
        <v>6.635724502663715E-05</v>
      </c>
      <c r="G142" s="113">
        <f t="shared" si="9"/>
        <v>-318.51477612785834</v>
      </c>
      <c r="H142" s="115">
        <v>0</v>
      </c>
      <c r="I142" s="128">
        <f t="shared" si="10"/>
        <v>0</v>
      </c>
    </row>
    <row r="143" spans="2:9" ht="15.75">
      <c r="B143" s="110">
        <f t="shared" si="7"/>
        <v>594</v>
      </c>
      <c r="C143" s="41" t="s">
        <v>226</v>
      </c>
      <c r="D143" s="102" t="s">
        <v>284</v>
      </c>
      <c r="E143" s="111">
        <v>583488</v>
      </c>
      <c r="F143" s="112">
        <f t="shared" si="8"/>
        <v>0.0008002698562709781</v>
      </c>
      <c r="G143" s="113">
        <f t="shared" si="9"/>
        <v>-3841.2953101006947</v>
      </c>
      <c r="H143" s="115">
        <v>0</v>
      </c>
      <c r="I143" s="128">
        <f t="shared" si="10"/>
        <v>0</v>
      </c>
    </row>
    <row r="144" spans="2:9" ht="15.75">
      <c r="B144" s="110">
        <f t="shared" si="7"/>
        <v>594</v>
      </c>
      <c r="C144" s="41" t="s">
        <v>228</v>
      </c>
      <c r="D144" s="102" t="s">
        <v>285</v>
      </c>
      <c r="E144" s="111">
        <v>387921</v>
      </c>
      <c r="F144" s="112">
        <f t="shared" si="8"/>
        <v>0.0005320443315278019</v>
      </c>
      <c r="G144" s="113">
        <f t="shared" si="9"/>
        <v>-2553.8127913334492</v>
      </c>
      <c r="H144" s="115">
        <v>0</v>
      </c>
      <c r="I144" s="128">
        <f t="shared" si="10"/>
        <v>0</v>
      </c>
    </row>
    <row r="145" spans="2:9" ht="15.75">
      <c r="B145" s="110">
        <f t="shared" si="7"/>
        <v>594</v>
      </c>
      <c r="C145" s="41" t="s">
        <v>230</v>
      </c>
      <c r="D145" s="102" t="s">
        <v>286</v>
      </c>
      <c r="E145" s="111">
        <v>3135123</v>
      </c>
      <c r="F145" s="112">
        <f t="shared" si="8"/>
        <v>0.004299907508983626</v>
      </c>
      <c r="G145" s="113">
        <f t="shared" si="9"/>
        <v>-20639.556043121403</v>
      </c>
      <c r="H145" s="115">
        <v>0</v>
      </c>
      <c r="I145" s="128">
        <f t="shared" si="10"/>
        <v>0</v>
      </c>
    </row>
    <row r="146" spans="2:9" ht="15.75">
      <c r="B146" s="110">
        <f t="shared" si="7"/>
        <v>594</v>
      </c>
      <c r="C146" s="41" t="s">
        <v>8</v>
      </c>
      <c r="D146" s="102" t="s">
        <v>92</v>
      </c>
      <c r="E146" s="111">
        <v>57375</v>
      </c>
      <c r="F146" s="112">
        <f t="shared" si="8"/>
        <v>7.869139211697133E-05</v>
      </c>
      <c r="G146" s="113">
        <f t="shared" si="9"/>
        <v>-377.7186821614624</v>
      </c>
      <c r="H146" s="115">
        <v>0.465744</v>
      </c>
      <c r="I146" s="128">
        <f t="shared" si="10"/>
        <v>-175.92020990460816</v>
      </c>
    </row>
    <row r="147" spans="2:9" ht="15.75">
      <c r="B147" s="110">
        <f t="shared" si="7"/>
        <v>594</v>
      </c>
      <c r="C147" s="41" t="s">
        <v>28</v>
      </c>
      <c r="D147" s="102" t="s">
        <v>93</v>
      </c>
      <c r="E147" s="111">
        <v>6805409</v>
      </c>
      <c r="F147" s="112">
        <f t="shared" si="8"/>
        <v>0.009333805806280885</v>
      </c>
      <c r="G147" s="113">
        <f t="shared" si="9"/>
        <v>-44802.267870148244</v>
      </c>
      <c r="H147" s="115">
        <v>1</v>
      </c>
      <c r="I147" s="128">
        <f t="shared" si="10"/>
        <v>-44802.267870148244</v>
      </c>
    </row>
    <row r="148" spans="2:9" ht="15.75">
      <c r="B148" s="110">
        <f t="shared" si="7"/>
        <v>594</v>
      </c>
      <c r="C148" s="41" t="s">
        <v>232</v>
      </c>
      <c r="D148" s="102" t="s">
        <v>287</v>
      </c>
      <c r="E148" s="111">
        <v>648276</v>
      </c>
      <c r="F148" s="112">
        <f t="shared" si="8"/>
        <v>0.0008891283819785919</v>
      </c>
      <c r="G148" s="113">
        <f t="shared" si="9"/>
        <v>-4267.816233497241</v>
      </c>
      <c r="H148" s="115">
        <v>0</v>
      </c>
      <c r="I148" s="128">
        <f t="shared" si="10"/>
        <v>0</v>
      </c>
    </row>
    <row r="149" spans="2:9" ht="15.75">
      <c r="B149" s="110">
        <f aca="true" t="shared" si="11" ref="B149:B213">VALUE(MID(D149,1,3))</f>
        <v>594</v>
      </c>
      <c r="C149" s="41" t="s">
        <v>234</v>
      </c>
      <c r="D149" s="102" t="s">
        <v>288</v>
      </c>
      <c r="E149" s="111">
        <v>748844</v>
      </c>
      <c r="F149" s="112">
        <f t="shared" si="8"/>
        <v>0.0010270601627615037</v>
      </c>
      <c r="G149" s="113">
        <f t="shared" si="9"/>
        <v>-4929.8887812552175</v>
      </c>
      <c r="H149" s="115">
        <v>0</v>
      </c>
      <c r="I149" s="128">
        <f t="shared" si="10"/>
        <v>0</v>
      </c>
    </row>
    <row r="150" spans="2:9" ht="15.75">
      <c r="B150" s="110">
        <f t="shared" si="11"/>
        <v>594</v>
      </c>
      <c r="C150" s="41" t="s">
        <v>241</v>
      </c>
      <c r="D150" s="102" t="s">
        <v>289</v>
      </c>
      <c r="E150" s="111">
        <v>140681</v>
      </c>
      <c r="F150" s="112">
        <f t="shared" si="8"/>
        <v>0.00019294786465198508</v>
      </c>
      <c r="G150" s="113">
        <f t="shared" si="9"/>
        <v>-926.1497503295284</v>
      </c>
      <c r="H150" s="115">
        <v>0</v>
      </c>
      <c r="I150" s="128">
        <f t="shared" si="10"/>
        <v>0</v>
      </c>
    </row>
    <row r="151" spans="2:9" ht="15.75">
      <c r="B151" s="110">
        <f t="shared" si="11"/>
        <v>595</v>
      </c>
      <c r="C151" s="41" t="s">
        <v>226</v>
      </c>
      <c r="D151" s="102" t="s">
        <v>290</v>
      </c>
      <c r="E151" s="111">
        <v>0</v>
      </c>
      <c r="F151" s="112">
        <f t="shared" si="8"/>
        <v>0</v>
      </c>
      <c r="G151" s="113">
        <f t="shared" si="9"/>
        <v>0</v>
      </c>
      <c r="H151" s="115">
        <v>0</v>
      </c>
      <c r="I151" s="128">
        <f t="shared" si="10"/>
        <v>0</v>
      </c>
    </row>
    <row r="152" spans="2:9" ht="15.75">
      <c r="B152" s="110">
        <f t="shared" si="11"/>
        <v>595</v>
      </c>
      <c r="C152" s="41" t="s">
        <v>228</v>
      </c>
      <c r="D152" s="102" t="s">
        <v>291</v>
      </c>
      <c r="E152" s="111">
        <v>0</v>
      </c>
      <c r="F152" s="112">
        <f t="shared" si="8"/>
        <v>0</v>
      </c>
      <c r="G152" s="113">
        <f t="shared" si="9"/>
        <v>0</v>
      </c>
      <c r="H152" s="115">
        <v>0</v>
      </c>
      <c r="I152" s="128">
        <f t="shared" si="10"/>
        <v>0</v>
      </c>
    </row>
    <row r="153" spans="2:9" ht="15.75">
      <c r="B153" s="110">
        <f t="shared" si="11"/>
        <v>595</v>
      </c>
      <c r="C153" s="41" t="s">
        <v>230</v>
      </c>
      <c r="D153" s="102" t="s">
        <v>292</v>
      </c>
      <c r="E153" s="111">
        <v>0</v>
      </c>
      <c r="F153" s="112">
        <f t="shared" si="8"/>
        <v>0</v>
      </c>
      <c r="G153" s="113">
        <f t="shared" si="9"/>
        <v>0</v>
      </c>
      <c r="H153" s="115">
        <v>0</v>
      </c>
      <c r="I153" s="128">
        <f t="shared" si="10"/>
        <v>0</v>
      </c>
    </row>
    <row r="154" spans="2:9" ht="15.75">
      <c r="B154" s="110">
        <f t="shared" si="11"/>
        <v>595</v>
      </c>
      <c r="C154" s="41" t="s">
        <v>8</v>
      </c>
      <c r="D154" s="102" t="s">
        <v>94</v>
      </c>
      <c r="E154" s="111">
        <v>395028</v>
      </c>
      <c r="F154" s="112">
        <f t="shared" si="8"/>
        <v>0.0005417917776938205</v>
      </c>
      <c r="G154" s="113">
        <f t="shared" si="9"/>
        <v>-2600.6005329303384</v>
      </c>
      <c r="H154" s="115">
        <v>0.465744</v>
      </c>
      <c r="I154" s="128">
        <f t="shared" si="10"/>
        <v>-1211.2140946091076</v>
      </c>
    </row>
    <row r="155" spans="2:9" ht="15.75">
      <c r="B155" s="110">
        <f t="shared" si="11"/>
        <v>595</v>
      </c>
      <c r="C155" s="41" t="s">
        <v>28</v>
      </c>
      <c r="D155" s="102" t="s">
        <v>95</v>
      </c>
      <c r="E155" s="111">
        <v>-1</v>
      </c>
      <c r="F155" s="112">
        <f t="shared" si="8"/>
        <v>-1.3715275314504807E-09</v>
      </c>
      <c r="G155" s="113">
        <f t="shared" si="9"/>
        <v>0.006583332150962308</v>
      </c>
      <c r="H155" s="115">
        <v>1</v>
      </c>
      <c r="I155" s="128">
        <f t="shared" si="10"/>
        <v>0.006583332150962308</v>
      </c>
    </row>
    <row r="156" spans="2:9" ht="15.75">
      <c r="B156" s="110">
        <f t="shared" si="11"/>
        <v>595</v>
      </c>
      <c r="C156" s="41" t="s">
        <v>232</v>
      </c>
      <c r="D156" s="102" t="s">
        <v>293</v>
      </c>
      <c r="E156" s="111">
        <v>0</v>
      </c>
      <c r="F156" s="112">
        <f t="shared" si="8"/>
        <v>0</v>
      </c>
      <c r="G156" s="113">
        <f t="shared" si="9"/>
        <v>0</v>
      </c>
      <c r="H156" s="115">
        <v>0</v>
      </c>
      <c r="I156" s="128">
        <f t="shared" si="10"/>
        <v>0</v>
      </c>
    </row>
    <row r="157" spans="2:9" ht="15.75">
      <c r="B157" s="110">
        <f t="shared" si="11"/>
        <v>595</v>
      </c>
      <c r="C157" s="41" t="s">
        <v>234</v>
      </c>
      <c r="D157" s="102" t="s">
        <v>294</v>
      </c>
      <c r="E157" s="111">
        <v>10762</v>
      </c>
      <c r="F157" s="112">
        <f t="shared" si="8"/>
        <v>1.4760379293470073E-05</v>
      </c>
      <c r="G157" s="113">
        <f t="shared" si="9"/>
        <v>-70.84982060865634</v>
      </c>
      <c r="H157" s="115">
        <v>0</v>
      </c>
      <c r="I157" s="128">
        <f t="shared" si="10"/>
        <v>0</v>
      </c>
    </row>
    <row r="158" spans="2:9" ht="15.75">
      <c r="B158" s="110">
        <f t="shared" si="11"/>
        <v>596</v>
      </c>
      <c r="C158" s="41" t="s">
        <v>226</v>
      </c>
      <c r="D158" s="102" t="s">
        <v>295</v>
      </c>
      <c r="E158" s="111">
        <v>75108</v>
      </c>
      <c r="F158" s="112">
        <f t="shared" si="8"/>
        <v>0.0001030126898321827</v>
      </c>
      <c r="G158" s="113">
        <f t="shared" si="9"/>
        <v>-494.460911194477</v>
      </c>
      <c r="H158" s="115">
        <v>0</v>
      </c>
      <c r="I158" s="128">
        <f t="shared" si="10"/>
        <v>0</v>
      </c>
    </row>
    <row r="159" spans="2:9" ht="15.75">
      <c r="B159" s="110">
        <f t="shared" si="11"/>
        <v>596</v>
      </c>
      <c r="C159" s="41" t="s">
        <v>228</v>
      </c>
      <c r="D159" s="102" t="s">
        <v>296</v>
      </c>
      <c r="E159" s="111">
        <v>127330</v>
      </c>
      <c r="F159" s="112">
        <f t="shared" si="8"/>
        <v>0.0001746366005795897</v>
      </c>
      <c r="G159" s="113">
        <f t="shared" si="9"/>
        <v>-838.2556827820306</v>
      </c>
      <c r="H159" s="115">
        <v>0</v>
      </c>
      <c r="I159" s="128">
        <f t="shared" si="10"/>
        <v>0</v>
      </c>
    </row>
    <row r="160" spans="2:9" ht="15.75">
      <c r="B160" s="110">
        <f t="shared" si="11"/>
        <v>596</v>
      </c>
      <c r="C160" s="41" t="s">
        <v>230</v>
      </c>
      <c r="D160" s="102" t="s">
        <v>297</v>
      </c>
      <c r="E160" s="111">
        <v>692872</v>
      </c>
      <c r="F160" s="112">
        <f t="shared" si="8"/>
        <v>0.0009502930237711574</v>
      </c>
      <c r="G160" s="113">
        <f t="shared" si="9"/>
        <v>-4561.406514101555</v>
      </c>
      <c r="H160" s="115">
        <v>0</v>
      </c>
      <c r="I160" s="128">
        <f t="shared" si="10"/>
        <v>0</v>
      </c>
    </row>
    <row r="161" spans="2:9" ht="15.75">
      <c r="B161" s="110">
        <f t="shared" si="11"/>
        <v>596</v>
      </c>
      <c r="C161" s="41" t="s">
        <v>8</v>
      </c>
      <c r="D161" s="102" t="s">
        <v>96</v>
      </c>
      <c r="E161" s="111">
        <v>2413</v>
      </c>
      <c r="F161" s="112">
        <f t="shared" si="8"/>
        <v>3.3094959333900098E-06</v>
      </c>
      <c r="G161" s="113">
        <f t="shared" si="9"/>
        <v>-15.885580480272047</v>
      </c>
      <c r="H161" s="115">
        <v>0.465744</v>
      </c>
      <c r="I161" s="128">
        <f t="shared" si="10"/>
        <v>-7.398613795203824</v>
      </c>
    </row>
    <row r="162" spans="2:9" ht="15.75">
      <c r="B162" s="110">
        <f t="shared" si="11"/>
        <v>596</v>
      </c>
      <c r="C162" s="41" t="s">
        <v>28</v>
      </c>
      <c r="D162" s="102" t="s">
        <v>97</v>
      </c>
      <c r="E162" s="111">
        <v>506372</v>
      </c>
      <c r="F162" s="112">
        <f t="shared" si="8"/>
        <v>0.0006945031391556428</v>
      </c>
      <c r="G162" s="113">
        <f t="shared" si="9"/>
        <v>-3333.6150679470857</v>
      </c>
      <c r="H162" s="115">
        <v>1</v>
      </c>
      <c r="I162" s="128">
        <f t="shared" si="10"/>
        <v>-3333.6150679470857</v>
      </c>
    </row>
    <row r="163" spans="2:9" ht="15.75">
      <c r="B163" s="110">
        <f t="shared" si="11"/>
        <v>596</v>
      </c>
      <c r="C163" s="41" t="s">
        <v>232</v>
      </c>
      <c r="D163" s="102" t="s">
        <v>298</v>
      </c>
      <c r="E163" s="111">
        <v>153109</v>
      </c>
      <c r="F163" s="112">
        <f t="shared" si="8"/>
        <v>0.00020999320881285165</v>
      </c>
      <c r="G163" s="113">
        <f t="shared" si="9"/>
        <v>-1007.9674023016879</v>
      </c>
      <c r="H163" s="115">
        <v>0</v>
      </c>
      <c r="I163" s="128">
        <f t="shared" si="10"/>
        <v>0</v>
      </c>
    </row>
    <row r="164" spans="2:9" ht="15.75">
      <c r="B164" s="110">
        <f t="shared" si="11"/>
        <v>596</v>
      </c>
      <c r="C164" s="41" t="s">
        <v>234</v>
      </c>
      <c r="D164" s="102" t="s">
        <v>299</v>
      </c>
      <c r="E164" s="111">
        <v>193681</v>
      </c>
      <c r="F164" s="112">
        <f t="shared" si="8"/>
        <v>0.0002656388238188606</v>
      </c>
      <c r="G164" s="113">
        <f t="shared" si="9"/>
        <v>-1275.0663543305307</v>
      </c>
      <c r="H164" s="115">
        <v>0</v>
      </c>
      <c r="I164" s="128">
        <f t="shared" si="10"/>
        <v>0</v>
      </c>
    </row>
    <row r="165" spans="2:9" ht="15.75">
      <c r="B165" s="110">
        <f t="shared" si="11"/>
        <v>596</v>
      </c>
      <c r="C165" s="41" t="s">
        <v>241</v>
      </c>
      <c r="D165" s="102" t="s">
        <v>300</v>
      </c>
      <c r="E165" s="111">
        <v>50094</v>
      </c>
      <c r="F165" s="112">
        <f t="shared" si="8"/>
        <v>6.870530016048037E-05</v>
      </c>
      <c r="G165" s="113">
        <f t="shared" si="9"/>
        <v>-329.7854407703058</v>
      </c>
      <c r="H165" s="115">
        <v>0</v>
      </c>
      <c r="I165" s="128">
        <f t="shared" si="10"/>
        <v>0</v>
      </c>
    </row>
    <row r="166" spans="2:9" ht="15.75">
      <c r="B166" s="110">
        <f t="shared" si="11"/>
        <v>597</v>
      </c>
      <c r="C166" s="41" t="s">
        <v>226</v>
      </c>
      <c r="D166" s="102" t="s">
        <v>301</v>
      </c>
      <c r="E166" s="111">
        <v>33313</v>
      </c>
      <c r="F166" s="112">
        <f t="shared" si="8"/>
        <v>4.568969665520986E-05</v>
      </c>
      <c r="G166" s="113">
        <f t="shared" si="9"/>
        <v>-219.31054394500734</v>
      </c>
      <c r="H166" s="115">
        <v>0</v>
      </c>
      <c r="I166" s="128">
        <f t="shared" si="10"/>
        <v>0</v>
      </c>
    </row>
    <row r="167" spans="2:9" ht="15.75">
      <c r="B167" s="110">
        <f t="shared" si="11"/>
        <v>597</v>
      </c>
      <c r="C167" s="41" t="s">
        <v>228</v>
      </c>
      <c r="D167" s="102" t="s">
        <v>302</v>
      </c>
      <c r="E167" s="111">
        <v>219630</v>
      </c>
      <c r="F167" s="112">
        <f t="shared" si="8"/>
        <v>0.0003012285917324691</v>
      </c>
      <c r="G167" s="113">
        <f t="shared" si="9"/>
        <v>-1445.8972403158516</v>
      </c>
      <c r="H167" s="115">
        <v>0</v>
      </c>
      <c r="I167" s="128">
        <f t="shared" si="10"/>
        <v>0</v>
      </c>
    </row>
    <row r="168" spans="2:9" ht="15.75">
      <c r="B168" s="110">
        <f t="shared" si="11"/>
        <v>597</v>
      </c>
      <c r="C168" s="41" t="s">
        <v>230</v>
      </c>
      <c r="D168" s="102" t="s">
        <v>303</v>
      </c>
      <c r="E168" s="111">
        <v>808909</v>
      </c>
      <c r="F168" s="112">
        <f t="shared" si="8"/>
        <v>0.0011094409639380769</v>
      </c>
      <c r="G168" s="113">
        <f t="shared" si="9"/>
        <v>-5325.316626902769</v>
      </c>
      <c r="H168" s="115">
        <v>0</v>
      </c>
      <c r="I168" s="128">
        <f t="shared" si="10"/>
        <v>0</v>
      </c>
    </row>
    <row r="169" spans="2:9" ht="15.75">
      <c r="B169" s="110">
        <f t="shared" si="11"/>
        <v>597</v>
      </c>
      <c r="C169" s="41" t="s">
        <v>8</v>
      </c>
      <c r="D169" s="102" t="s">
        <v>98</v>
      </c>
      <c r="E169" s="111">
        <v>1912657</v>
      </c>
      <c r="F169" s="112">
        <f t="shared" si="8"/>
        <v>0.002623261733721482</v>
      </c>
      <c r="G169" s="113">
        <f t="shared" si="9"/>
        <v>-12591.656321863114</v>
      </c>
      <c r="H169" s="115">
        <v>0.465744</v>
      </c>
      <c r="I169" s="128">
        <f t="shared" si="10"/>
        <v>-5864.488381969814</v>
      </c>
    </row>
    <row r="170" spans="2:9" ht="15.75">
      <c r="B170" s="110">
        <f t="shared" si="11"/>
        <v>597</v>
      </c>
      <c r="C170" s="41" t="s">
        <v>28</v>
      </c>
      <c r="D170" s="102" t="s">
        <v>99</v>
      </c>
      <c r="E170" s="111">
        <v>1111701</v>
      </c>
      <c r="F170" s="112">
        <f t="shared" si="8"/>
        <v>0.001524728528241031</v>
      </c>
      <c r="G170" s="113">
        <f t="shared" si="9"/>
        <v>-7318.696935556948</v>
      </c>
      <c r="H170" s="115">
        <v>1</v>
      </c>
      <c r="I170" s="128">
        <f t="shared" si="10"/>
        <v>-7318.696935556948</v>
      </c>
    </row>
    <row r="171" spans="2:9" ht="15.75">
      <c r="B171" s="110">
        <f t="shared" si="11"/>
        <v>597</v>
      </c>
      <c r="C171" s="41" t="s">
        <v>232</v>
      </c>
      <c r="D171" s="102" t="s">
        <v>304</v>
      </c>
      <c r="E171" s="111">
        <v>270328</v>
      </c>
      <c r="F171" s="112">
        <f t="shared" si="8"/>
        <v>0.0003707622945219455</v>
      </c>
      <c r="G171" s="113">
        <f t="shared" si="9"/>
        <v>-1779.6590137053386</v>
      </c>
      <c r="H171" s="115">
        <v>0</v>
      </c>
      <c r="I171" s="128">
        <f t="shared" si="10"/>
        <v>0</v>
      </c>
    </row>
    <row r="172" spans="2:9" ht="15.75">
      <c r="B172" s="110">
        <f t="shared" si="11"/>
        <v>597</v>
      </c>
      <c r="C172" s="41" t="s">
        <v>234</v>
      </c>
      <c r="D172" s="102" t="s">
        <v>305</v>
      </c>
      <c r="E172" s="111">
        <v>384378</v>
      </c>
      <c r="F172" s="112">
        <f t="shared" si="8"/>
        <v>0.0005271850094838729</v>
      </c>
      <c r="G172" s="113">
        <f t="shared" si="9"/>
        <v>-2530.48804552259</v>
      </c>
      <c r="H172" s="115">
        <v>0</v>
      </c>
      <c r="I172" s="128">
        <f t="shared" si="10"/>
        <v>0</v>
      </c>
    </row>
    <row r="173" spans="2:9" ht="15.75">
      <c r="B173" s="110">
        <f t="shared" si="11"/>
        <v>597</v>
      </c>
      <c r="C173" s="41" t="s">
        <v>241</v>
      </c>
      <c r="D173" s="102" t="s">
        <v>306</v>
      </c>
      <c r="E173" s="111">
        <v>38793</v>
      </c>
      <c r="F173" s="112">
        <f t="shared" si="8"/>
        <v>5.3205667527558494E-05</v>
      </c>
      <c r="G173" s="113">
        <f t="shared" si="9"/>
        <v>-255.38720413228077</v>
      </c>
      <c r="H173" s="115">
        <v>0</v>
      </c>
      <c r="I173" s="128">
        <f t="shared" si="10"/>
        <v>0</v>
      </c>
    </row>
    <row r="174" spans="2:9" ht="15.75">
      <c r="B174" s="110">
        <f t="shared" si="11"/>
        <v>598</v>
      </c>
      <c r="C174" s="41" t="s">
        <v>226</v>
      </c>
      <c r="D174" s="102" t="s">
        <v>307</v>
      </c>
      <c r="E174" s="111">
        <v>0</v>
      </c>
      <c r="F174" s="112">
        <f t="shared" si="8"/>
        <v>0</v>
      </c>
      <c r="G174" s="113">
        <f t="shared" si="9"/>
        <v>0</v>
      </c>
      <c r="H174" s="115">
        <v>0</v>
      </c>
      <c r="I174" s="128">
        <f t="shared" si="10"/>
        <v>0</v>
      </c>
    </row>
    <row r="175" spans="2:9" ht="15.75">
      <c r="B175" s="110">
        <f t="shared" si="11"/>
        <v>598</v>
      </c>
      <c r="C175" s="41" t="s">
        <v>228</v>
      </c>
      <c r="D175" s="102" t="s">
        <v>308</v>
      </c>
      <c r="E175" s="111">
        <v>700</v>
      </c>
      <c r="F175" s="112">
        <f t="shared" si="8"/>
        <v>9.600692720153364E-07</v>
      </c>
      <c r="G175" s="113">
        <f t="shared" si="9"/>
        <v>-4.608332505673615</v>
      </c>
      <c r="H175" s="115">
        <v>0</v>
      </c>
      <c r="I175" s="128">
        <f t="shared" si="10"/>
        <v>0</v>
      </c>
    </row>
    <row r="176" spans="2:9" ht="15.75">
      <c r="B176" s="110">
        <f t="shared" si="11"/>
        <v>598</v>
      </c>
      <c r="C176" s="41" t="s">
        <v>230</v>
      </c>
      <c r="D176" s="102" t="s">
        <v>309</v>
      </c>
      <c r="E176" s="111">
        <v>2713</v>
      </c>
      <c r="F176" s="112">
        <f t="shared" si="8"/>
        <v>3.720954192825154E-06</v>
      </c>
      <c r="G176" s="113">
        <f t="shared" si="9"/>
        <v>-17.860580125560737</v>
      </c>
      <c r="H176" s="115">
        <v>0</v>
      </c>
      <c r="I176" s="128">
        <f t="shared" si="10"/>
        <v>0</v>
      </c>
    </row>
    <row r="177" spans="2:9" ht="15.75">
      <c r="B177" s="110">
        <f t="shared" si="11"/>
        <v>598</v>
      </c>
      <c r="C177" s="41" t="s">
        <v>8</v>
      </c>
      <c r="D177" s="102" t="s">
        <v>100</v>
      </c>
      <c r="E177" s="111">
        <v>1266706</v>
      </c>
      <c r="F177" s="112">
        <f t="shared" si="8"/>
        <v>0.0017373221532535127</v>
      </c>
      <c r="G177" s="113">
        <f t="shared" si="9"/>
        <v>-8339.14633561686</v>
      </c>
      <c r="H177" s="115">
        <v>0.465744</v>
      </c>
      <c r="I177" s="128">
        <f t="shared" si="10"/>
        <v>-3883.907370935539</v>
      </c>
    </row>
    <row r="178" spans="2:9" ht="15.75">
      <c r="B178" s="110">
        <f t="shared" si="11"/>
        <v>598</v>
      </c>
      <c r="C178" s="41" t="s">
        <v>28</v>
      </c>
      <c r="D178" s="102" t="s">
        <v>101</v>
      </c>
      <c r="E178" s="111">
        <v>285829</v>
      </c>
      <c r="F178" s="112">
        <f t="shared" si="8"/>
        <v>0.0003920223427869594</v>
      </c>
      <c r="G178" s="113">
        <f t="shared" si="9"/>
        <v>-1881.7072453774051</v>
      </c>
      <c r="H178" s="115">
        <v>1</v>
      </c>
      <c r="I178" s="128">
        <f t="shared" si="10"/>
        <v>-1881.7072453774051</v>
      </c>
    </row>
    <row r="179" spans="2:9" ht="15.75">
      <c r="B179" s="110">
        <f t="shared" si="11"/>
        <v>598</v>
      </c>
      <c r="C179" s="41" t="s">
        <v>232</v>
      </c>
      <c r="D179" s="102" t="s">
        <v>310</v>
      </c>
      <c r="E179" s="111">
        <v>334</v>
      </c>
      <c r="F179" s="112">
        <f t="shared" si="8"/>
        <v>4.5809019550446054E-07</v>
      </c>
      <c r="G179" s="113">
        <f t="shared" si="9"/>
        <v>-2.1988329384214107</v>
      </c>
      <c r="H179" s="115">
        <v>0</v>
      </c>
      <c r="I179" s="128">
        <f t="shared" si="10"/>
        <v>0</v>
      </c>
    </row>
    <row r="180" spans="2:9" ht="15.75">
      <c r="B180" s="110">
        <f t="shared" si="11"/>
        <v>598</v>
      </c>
      <c r="C180" s="41" t="s">
        <v>234</v>
      </c>
      <c r="D180" s="102" t="s">
        <v>311</v>
      </c>
      <c r="E180" s="111">
        <v>2307</v>
      </c>
      <c r="F180" s="112">
        <f t="shared" si="8"/>
        <v>3.164114015056259E-06</v>
      </c>
      <c r="G180" s="113">
        <f t="shared" si="9"/>
        <v>-15.187747272270045</v>
      </c>
      <c r="H180" s="115">
        <v>0</v>
      </c>
      <c r="I180" s="128">
        <f t="shared" si="10"/>
        <v>0</v>
      </c>
    </row>
    <row r="181" spans="2:9" ht="15.75">
      <c r="B181" s="110">
        <f t="shared" si="11"/>
        <v>598</v>
      </c>
      <c r="C181" s="41" t="s">
        <v>241</v>
      </c>
      <c r="D181" s="102" t="s">
        <v>312</v>
      </c>
      <c r="E181" s="111">
        <v>0</v>
      </c>
      <c r="F181" s="112">
        <f t="shared" si="8"/>
        <v>0</v>
      </c>
      <c r="G181" s="113">
        <f t="shared" si="9"/>
        <v>0</v>
      </c>
      <c r="H181" s="115">
        <v>0</v>
      </c>
      <c r="I181" s="128">
        <f t="shared" si="10"/>
        <v>0</v>
      </c>
    </row>
    <row r="182" spans="2:9" ht="15.75">
      <c r="B182" s="110">
        <f t="shared" si="11"/>
        <v>901</v>
      </c>
      <c r="C182" s="41" t="s">
        <v>226</v>
      </c>
      <c r="D182" s="102" t="s">
        <v>313</v>
      </c>
      <c r="E182" s="111">
        <v>26923</v>
      </c>
      <c r="F182" s="112">
        <f t="shared" si="8"/>
        <v>3.692563572924129E-05</v>
      </c>
      <c r="G182" s="113">
        <f t="shared" si="9"/>
        <v>-177.2430515003582</v>
      </c>
      <c r="H182" s="115">
        <v>0</v>
      </c>
      <c r="I182" s="128">
        <f t="shared" si="10"/>
        <v>0</v>
      </c>
    </row>
    <row r="183" spans="2:9" ht="15.75">
      <c r="B183" s="110">
        <f t="shared" si="11"/>
        <v>901</v>
      </c>
      <c r="C183" s="102" t="s">
        <v>38</v>
      </c>
      <c r="D183" s="102" t="s">
        <v>314</v>
      </c>
      <c r="E183" s="111">
        <v>3840023</v>
      </c>
      <c r="F183" s="112">
        <f t="shared" si="8"/>
        <v>0.005266697265903069</v>
      </c>
      <c r="G183" s="113">
        <f t="shared" si="9"/>
        <v>-25280.146876334733</v>
      </c>
      <c r="H183" s="115">
        <v>0.459746</v>
      </c>
      <c r="I183" s="128">
        <f t="shared" si="10"/>
        <v>-11622.446405807388</v>
      </c>
    </row>
    <row r="184" spans="2:9" ht="15.75">
      <c r="B184" s="110">
        <f t="shared" si="11"/>
        <v>901</v>
      </c>
      <c r="C184" s="41" t="s">
        <v>228</v>
      </c>
      <c r="D184" s="102" t="s">
        <v>315</v>
      </c>
      <c r="E184" s="111">
        <v>199687</v>
      </c>
      <c r="F184" s="112">
        <f t="shared" si="8"/>
        <v>0.00027387621817275215</v>
      </c>
      <c r="G184" s="113">
        <f t="shared" si="9"/>
        <v>-1314.6058472292104</v>
      </c>
      <c r="H184" s="115">
        <v>0</v>
      </c>
      <c r="I184" s="128">
        <f t="shared" si="10"/>
        <v>0</v>
      </c>
    </row>
    <row r="185" spans="2:9" ht="15.75">
      <c r="B185" s="110">
        <f t="shared" si="11"/>
        <v>901</v>
      </c>
      <c r="C185" s="41" t="s">
        <v>230</v>
      </c>
      <c r="D185" s="102" t="s">
        <v>316</v>
      </c>
      <c r="E185" s="111">
        <v>1954604</v>
      </c>
      <c r="F185" s="112">
        <f t="shared" si="8"/>
        <v>0.0026807931990832355</v>
      </c>
      <c r="G185" s="113">
        <f t="shared" si="9"/>
        <v>-12867.80735559953</v>
      </c>
      <c r="H185" s="115">
        <v>0</v>
      </c>
      <c r="I185" s="128">
        <f t="shared" si="10"/>
        <v>0</v>
      </c>
    </row>
    <row r="186" spans="2:9" ht="15.75">
      <c r="B186" s="110">
        <f t="shared" si="11"/>
        <v>901</v>
      </c>
      <c r="C186" s="41" t="s">
        <v>28</v>
      </c>
      <c r="D186" s="102" t="s">
        <v>317</v>
      </c>
      <c r="E186" s="111">
        <v>323559</v>
      </c>
      <c r="F186" s="112">
        <f t="shared" si="8"/>
        <v>0.00044377007654858606</v>
      </c>
      <c r="G186" s="113">
        <f t="shared" si="9"/>
        <v>-2130.096367433213</v>
      </c>
      <c r="H186" s="115">
        <v>1</v>
      </c>
      <c r="I186" s="128">
        <f t="shared" si="10"/>
        <v>-2130.096367433213</v>
      </c>
    </row>
    <row r="187" spans="2:9" ht="15.75">
      <c r="B187" s="110">
        <f t="shared" si="11"/>
        <v>901</v>
      </c>
      <c r="C187" s="41" t="s">
        <v>232</v>
      </c>
      <c r="D187" s="102" t="s">
        <v>318</v>
      </c>
      <c r="E187" s="111">
        <v>525383</v>
      </c>
      <c r="F187" s="112">
        <f t="shared" si="8"/>
        <v>0.0007205772490560479</v>
      </c>
      <c r="G187" s="113">
        <f t="shared" si="9"/>
        <v>-3458.77079546903</v>
      </c>
      <c r="H187" s="115">
        <v>0</v>
      </c>
      <c r="I187" s="128">
        <f t="shared" si="10"/>
        <v>0</v>
      </c>
    </row>
    <row r="188" spans="2:9" ht="15.75">
      <c r="B188" s="110">
        <f t="shared" si="11"/>
        <v>901</v>
      </c>
      <c r="C188" s="41" t="s">
        <v>234</v>
      </c>
      <c r="D188" s="102" t="s">
        <v>319</v>
      </c>
      <c r="E188" s="111">
        <v>348160</v>
      </c>
      <c r="F188" s="112">
        <f t="shared" si="8"/>
        <v>0.00047751102534979937</v>
      </c>
      <c r="G188" s="113">
        <f t="shared" si="9"/>
        <v>-2292.052921679037</v>
      </c>
      <c r="H188" s="115">
        <v>0</v>
      </c>
      <c r="I188" s="128">
        <f t="shared" si="10"/>
        <v>0</v>
      </c>
    </row>
    <row r="189" spans="2:9" ht="15.75">
      <c r="B189" s="110">
        <f t="shared" si="11"/>
        <v>901</v>
      </c>
      <c r="C189" s="41" t="s">
        <v>241</v>
      </c>
      <c r="D189" s="102" t="s">
        <v>320</v>
      </c>
      <c r="E189" s="111">
        <v>81260</v>
      </c>
      <c r="F189" s="112">
        <f t="shared" si="8"/>
        <v>0.00011145032720566606</v>
      </c>
      <c r="G189" s="113">
        <f t="shared" si="9"/>
        <v>-534.9615705871971</v>
      </c>
      <c r="H189" s="115">
        <v>0</v>
      </c>
      <c r="I189" s="128">
        <f t="shared" si="10"/>
        <v>0</v>
      </c>
    </row>
    <row r="190" spans="2:9" ht="15.75">
      <c r="B190" s="110">
        <f t="shared" si="11"/>
        <v>902</v>
      </c>
      <c r="C190" s="41" t="s">
        <v>226</v>
      </c>
      <c r="D190" s="102" t="s">
        <v>321</v>
      </c>
      <c r="E190" s="111">
        <v>787383</v>
      </c>
      <c r="F190" s="112">
        <f t="shared" si="8"/>
        <v>0.001079917462296074</v>
      </c>
      <c r="G190" s="113">
        <f t="shared" si="9"/>
        <v>-5183.603819021155</v>
      </c>
      <c r="H190" s="115">
        <v>0</v>
      </c>
      <c r="I190" s="128">
        <f t="shared" si="10"/>
        <v>0</v>
      </c>
    </row>
    <row r="191" spans="2:9" ht="15.75">
      <c r="B191" s="110">
        <f t="shared" si="11"/>
        <v>902</v>
      </c>
      <c r="C191" s="41" t="s">
        <v>38</v>
      </c>
      <c r="D191" s="102" t="s">
        <v>102</v>
      </c>
      <c r="E191" s="111">
        <v>523998</v>
      </c>
      <c r="F191" s="112">
        <f t="shared" si="8"/>
        <v>0.0007186776834249889</v>
      </c>
      <c r="G191" s="113">
        <f t="shared" si="9"/>
        <v>-3449.652880439947</v>
      </c>
      <c r="H191" s="115">
        <v>0.459746</v>
      </c>
      <c r="I191" s="128">
        <f t="shared" si="10"/>
        <v>-1585.9641131707438</v>
      </c>
    </row>
    <row r="192" spans="2:9" ht="15.75">
      <c r="B192" s="110">
        <f t="shared" si="11"/>
        <v>902</v>
      </c>
      <c r="C192" s="41" t="s">
        <v>228</v>
      </c>
      <c r="D192" s="102" t="s">
        <v>322</v>
      </c>
      <c r="E192" s="111">
        <v>1209197</v>
      </c>
      <c r="F192" s="112">
        <f t="shared" si="8"/>
        <v>0.001658446976447327</v>
      </c>
      <c r="G192" s="113">
        <f t="shared" si="9"/>
        <v>-7960.54548694717</v>
      </c>
      <c r="H192" s="115">
        <v>0</v>
      </c>
      <c r="I192" s="128">
        <f t="shared" si="10"/>
        <v>0</v>
      </c>
    </row>
    <row r="193" spans="2:9" ht="15.75">
      <c r="B193" s="110">
        <f t="shared" si="11"/>
        <v>902</v>
      </c>
      <c r="C193" s="41" t="s">
        <v>230</v>
      </c>
      <c r="D193" s="102" t="s">
        <v>323</v>
      </c>
      <c r="E193" s="111">
        <v>7020684</v>
      </c>
      <c r="F193" s="112">
        <f t="shared" si="8"/>
        <v>0.009629061395613887</v>
      </c>
      <c r="G193" s="113">
        <f t="shared" si="9"/>
        <v>-46219.494698946655</v>
      </c>
      <c r="H193" s="115">
        <v>0</v>
      </c>
      <c r="I193" s="128">
        <f t="shared" si="10"/>
        <v>0</v>
      </c>
    </row>
    <row r="194" spans="2:9" ht="15.75">
      <c r="B194" s="110">
        <f t="shared" si="11"/>
        <v>902</v>
      </c>
      <c r="C194" s="41" t="s">
        <v>28</v>
      </c>
      <c r="D194" s="102" t="s">
        <v>103</v>
      </c>
      <c r="E194" s="111">
        <v>11522664</v>
      </c>
      <c r="F194" s="112">
        <f t="shared" si="8"/>
        <v>0.01580365091165332</v>
      </c>
      <c r="G194" s="113">
        <f t="shared" si="9"/>
        <v>-75857.52437593594</v>
      </c>
      <c r="H194" s="115">
        <v>1</v>
      </c>
      <c r="I194" s="128">
        <f t="shared" si="10"/>
        <v>-75857.52437593594</v>
      </c>
    </row>
    <row r="195" spans="2:9" ht="15.75">
      <c r="B195" s="110">
        <f t="shared" si="11"/>
        <v>902</v>
      </c>
      <c r="C195" s="41" t="s">
        <v>232</v>
      </c>
      <c r="D195" s="102" t="s">
        <v>324</v>
      </c>
      <c r="E195" s="111">
        <v>1763102</v>
      </c>
      <c r="F195" s="112">
        <f t="shared" si="8"/>
        <v>0.0024181429337554053</v>
      </c>
      <c r="G195" s="113">
        <f t="shared" si="9"/>
        <v>-11607.086082025946</v>
      </c>
      <c r="H195" s="115">
        <v>0</v>
      </c>
      <c r="I195" s="128">
        <f t="shared" si="10"/>
        <v>0</v>
      </c>
    </row>
    <row r="196" spans="2:9" ht="15.75">
      <c r="B196" s="110">
        <f t="shared" si="11"/>
        <v>902</v>
      </c>
      <c r="C196" s="41" t="s">
        <v>234</v>
      </c>
      <c r="D196" s="102" t="s">
        <v>325</v>
      </c>
      <c r="E196" s="111">
        <v>2025111</v>
      </c>
      <c r="F196" s="112">
        <f t="shared" si="8"/>
        <v>0.0027774954907432143</v>
      </c>
      <c r="G196" s="113">
        <f t="shared" si="9"/>
        <v>-13331.97835556743</v>
      </c>
      <c r="H196" s="115">
        <v>0</v>
      </c>
      <c r="I196" s="128">
        <f t="shared" si="10"/>
        <v>0</v>
      </c>
    </row>
    <row r="197" spans="2:9" ht="15.75">
      <c r="B197" s="110">
        <f t="shared" si="11"/>
        <v>902</v>
      </c>
      <c r="C197" s="41" t="s">
        <v>241</v>
      </c>
      <c r="D197" s="102" t="s">
        <v>326</v>
      </c>
      <c r="E197" s="111">
        <v>241290</v>
      </c>
      <c r="F197" s="112">
        <f t="shared" si="8"/>
        <v>0.00033093587806368646</v>
      </c>
      <c r="G197" s="113">
        <f t="shared" si="9"/>
        <v>-1588.492214705695</v>
      </c>
      <c r="H197" s="115">
        <v>0</v>
      </c>
      <c r="I197" s="128">
        <f t="shared" si="10"/>
        <v>0</v>
      </c>
    </row>
    <row r="198" spans="2:9" ht="15.75">
      <c r="B198" s="110">
        <f t="shared" si="11"/>
        <v>903</v>
      </c>
      <c r="C198" s="41" t="s">
        <v>226</v>
      </c>
      <c r="D198" s="102" t="s">
        <v>327</v>
      </c>
      <c r="E198" s="111">
        <v>212299</v>
      </c>
      <c r="F198" s="112">
        <f t="shared" si="8"/>
        <v>0.0002911739233994056</v>
      </c>
      <c r="G198" s="113">
        <f t="shared" si="9"/>
        <v>-1397.634832317147</v>
      </c>
      <c r="H198" s="115">
        <v>0</v>
      </c>
      <c r="I198" s="128">
        <f t="shared" si="10"/>
        <v>0</v>
      </c>
    </row>
    <row r="199" spans="2:9" ht="15.75">
      <c r="B199" s="110">
        <f t="shared" si="11"/>
        <v>903</v>
      </c>
      <c r="C199" s="41" t="s">
        <v>38</v>
      </c>
      <c r="D199" s="102" t="s">
        <v>104</v>
      </c>
      <c r="E199" s="111">
        <v>37511167</v>
      </c>
      <c r="F199" s="112">
        <f t="shared" si="8"/>
        <v>0.051447598277336734</v>
      </c>
      <c r="G199" s="113">
        <f t="shared" si="9"/>
        <v>-246948.47173121633</v>
      </c>
      <c r="H199" s="115">
        <v>0.459746</v>
      </c>
      <c r="I199" s="128">
        <f t="shared" si="10"/>
        <v>-113533.57208453977</v>
      </c>
    </row>
    <row r="200" spans="2:9" ht="15.75">
      <c r="B200" s="110">
        <f t="shared" si="11"/>
        <v>903</v>
      </c>
      <c r="C200" s="41" t="s">
        <v>228</v>
      </c>
      <c r="D200" s="102" t="s">
        <v>328</v>
      </c>
      <c r="E200" s="111">
        <v>210783</v>
      </c>
      <c r="F200" s="112">
        <f t="shared" si="8"/>
        <v>0.00028909468766172665</v>
      </c>
      <c r="G200" s="113">
        <f t="shared" si="9"/>
        <v>-1387.654500776288</v>
      </c>
      <c r="H200" s="115">
        <v>0</v>
      </c>
      <c r="I200" s="128">
        <f t="shared" si="10"/>
        <v>0</v>
      </c>
    </row>
    <row r="201" spans="2:9" ht="15.75">
      <c r="B201" s="110">
        <f t="shared" si="11"/>
        <v>903</v>
      </c>
      <c r="C201" s="41" t="s">
        <v>230</v>
      </c>
      <c r="D201" s="102" t="s">
        <v>329</v>
      </c>
      <c r="E201" s="111">
        <v>1771134</v>
      </c>
      <c r="F201" s="112">
        <f aca="true" t="shared" si="12" ref="F201:F245">E201/$E$251</f>
        <v>0.002429159042888016</v>
      </c>
      <c r="G201" s="113">
        <f>$G$251*F201</f>
        <v>-11659.963405862476</v>
      </c>
      <c r="H201" s="115">
        <v>0</v>
      </c>
      <c r="I201" s="128">
        <f t="shared" si="10"/>
        <v>0</v>
      </c>
    </row>
    <row r="202" spans="2:9" ht="15.75">
      <c r="B202" s="110">
        <f t="shared" si="11"/>
        <v>903</v>
      </c>
      <c r="C202" s="41" t="s">
        <v>28</v>
      </c>
      <c r="D202" s="102" t="s">
        <v>330</v>
      </c>
      <c r="E202" s="111">
        <v>2332559</v>
      </c>
      <c r="F202" s="112">
        <f t="shared" si="12"/>
        <v>0.0031991688872326017</v>
      </c>
      <c r="G202" s="113">
        <f>$G$251*F202</f>
        <v>-15356.010658716488</v>
      </c>
      <c r="H202" s="115">
        <v>1</v>
      </c>
      <c r="I202" s="128">
        <f t="shared" si="10"/>
        <v>-15356.010658716488</v>
      </c>
    </row>
    <row r="203" spans="2:9" ht="15.75">
      <c r="B203" s="110">
        <f t="shared" si="11"/>
        <v>903</v>
      </c>
      <c r="C203" s="41" t="s">
        <v>232</v>
      </c>
      <c r="D203" s="102" t="s">
        <v>331</v>
      </c>
      <c r="E203" s="111">
        <v>370413</v>
      </c>
      <c r="F203" s="112">
        <f t="shared" si="12"/>
        <v>0.0005080316275071669</v>
      </c>
      <c r="G203" s="113">
        <f>$G$251*F203</f>
        <v>-2438.5518120344013</v>
      </c>
      <c r="H203" s="115">
        <v>0</v>
      </c>
      <c r="I203" s="128">
        <f t="shared" si="10"/>
        <v>0</v>
      </c>
    </row>
    <row r="204" spans="2:9" ht="15.75">
      <c r="B204" s="110">
        <f t="shared" si="11"/>
        <v>903</v>
      </c>
      <c r="C204" s="41" t="s">
        <v>234</v>
      </c>
      <c r="D204" s="102" t="s">
        <v>332</v>
      </c>
      <c r="E204" s="111">
        <v>211643</v>
      </c>
      <c r="F204" s="112">
        <f t="shared" si="12"/>
        <v>0.0002902742013387741</v>
      </c>
      <c r="G204" s="113">
        <f>G251*F204</f>
        <v>-1393.3161664261156</v>
      </c>
      <c r="H204" s="115">
        <v>0</v>
      </c>
      <c r="I204" s="128">
        <f t="shared" si="10"/>
        <v>0</v>
      </c>
    </row>
    <row r="205" spans="2:9" ht="15.75">
      <c r="B205" s="110">
        <f t="shared" si="11"/>
        <v>903</v>
      </c>
      <c r="C205" s="41" t="s">
        <v>241</v>
      </c>
      <c r="D205" s="102" t="s">
        <v>333</v>
      </c>
      <c r="E205" s="111">
        <v>37958</v>
      </c>
      <c r="F205" s="112">
        <f t="shared" si="12"/>
        <v>5.206044203879734E-05</v>
      </c>
      <c r="G205" s="113">
        <f>G251*F205</f>
        <v>-249.89012178622724</v>
      </c>
      <c r="H205" s="115">
        <v>0</v>
      </c>
      <c r="I205" s="128">
        <f aca="true" t="shared" si="13" ref="I205:I243">G205*H205</f>
        <v>0</v>
      </c>
    </row>
    <row r="206" spans="2:9" ht="15.75">
      <c r="B206" s="110">
        <f t="shared" si="11"/>
        <v>905</v>
      </c>
      <c r="C206" s="41" t="s">
        <v>38</v>
      </c>
      <c r="D206" s="102" t="s">
        <v>334</v>
      </c>
      <c r="E206" s="111">
        <v>193604</v>
      </c>
      <c r="F206" s="112">
        <f t="shared" si="12"/>
        <v>0.0002655332161989389</v>
      </c>
      <c r="G206" s="113">
        <f>G251*F206</f>
        <v>-1274.5594377549066</v>
      </c>
      <c r="H206" s="115">
        <v>0.459746</v>
      </c>
      <c r="I206" s="128">
        <f t="shared" si="13"/>
        <v>-585.9736032700673</v>
      </c>
    </row>
    <row r="207" spans="2:9" ht="15.75">
      <c r="B207" s="110">
        <f t="shared" si="11"/>
        <v>905</v>
      </c>
      <c r="C207" s="41" t="s">
        <v>230</v>
      </c>
      <c r="D207" s="102" t="s">
        <v>335</v>
      </c>
      <c r="E207" s="111">
        <v>0</v>
      </c>
      <c r="F207" s="112">
        <f t="shared" si="12"/>
        <v>0</v>
      </c>
      <c r="G207" s="113">
        <f>G251*F207</f>
        <v>0</v>
      </c>
      <c r="H207" s="115">
        <v>0</v>
      </c>
      <c r="I207" s="128">
        <f t="shared" si="13"/>
        <v>0</v>
      </c>
    </row>
    <row r="208" spans="2:9" ht="15.75">
      <c r="B208" s="110">
        <f t="shared" si="11"/>
        <v>905</v>
      </c>
      <c r="C208" s="41"/>
      <c r="D208" s="116" t="s">
        <v>336</v>
      </c>
      <c r="E208" s="111">
        <v>2222</v>
      </c>
      <c r="F208" s="112">
        <f t="shared" si="12"/>
        <v>3.047534174882968E-06</v>
      </c>
      <c r="G208" s="113">
        <f>G252*F208</f>
        <v>0</v>
      </c>
      <c r="H208" s="115">
        <v>1</v>
      </c>
      <c r="I208" s="128">
        <f t="shared" si="13"/>
        <v>0</v>
      </c>
    </row>
    <row r="209" spans="2:9" ht="15.75">
      <c r="B209" s="110">
        <f t="shared" si="11"/>
        <v>907</v>
      </c>
      <c r="C209" s="41" t="s">
        <v>38</v>
      </c>
      <c r="D209" s="102" t="s">
        <v>337</v>
      </c>
      <c r="E209" s="111">
        <v>339596</v>
      </c>
      <c r="F209" s="112">
        <f t="shared" si="12"/>
        <v>0.00046576526357045743</v>
      </c>
      <c r="G209" s="113">
        <f>G251*F209</f>
        <v>-2235.673265138196</v>
      </c>
      <c r="H209" s="115">
        <v>0.459746</v>
      </c>
      <c r="I209" s="128">
        <f t="shared" si="13"/>
        <v>-1027.8418409542248</v>
      </c>
    </row>
    <row r="210" spans="2:9" ht="15.75">
      <c r="B210" s="110">
        <f t="shared" si="11"/>
        <v>908</v>
      </c>
      <c r="C210" s="41" t="s">
        <v>226</v>
      </c>
      <c r="D210" s="102" t="s">
        <v>338</v>
      </c>
      <c r="E210" s="111">
        <v>1385</v>
      </c>
      <c r="F210" s="112">
        <f t="shared" si="12"/>
        <v>1.8995656310589157E-06</v>
      </c>
      <c r="G210" s="113">
        <f>G251*F210</f>
        <v>-9.117915029082795</v>
      </c>
      <c r="H210" s="115">
        <v>0</v>
      </c>
      <c r="I210" s="128">
        <f t="shared" si="13"/>
        <v>0</v>
      </c>
    </row>
    <row r="211" spans="2:9" ht="15.75">
      <c r="B211" s="110">
        <f t="shared" si="11"/>
        <v>908</v>
      </c>
      <c r="C211" s="41" t="s">
        <v>38</v>
      </c>
      <c r="D211" s="102" t="s">
        <v>339</v>
      </c>
      <c r="E211" s="111">
        <v>3340910</v>
      </c>
      <c r="F211" s="112">
        <f t="shared" si="12"/>
        <v>0.004582150045098226</v>
      </c>
      <c r="G211" s="113">
        <f>G251*F211</f>
        <v>-21994.320216471482</v>
      </c>
      <c r="H211" s="115">
        <v>0.459746</v>
      </c>
      <c r="I211" s="128">
        <f t="shared" si="13"/>
        <v>-10111.800742241898</v>
      </c>
    </row>
    <row r="212" spans="2:9" ht="15.75">
      <c r="B212" s="110">
        <f t="shared" si="11"/>
        <v>908</v>
      </c>
      <c r="C212" s="41" t="s">
        <v>228</v>
      </c>
      <c r="D212" s="102" t="s">
        <v>340</v>
      </c>
      <c r="E212" s="111">
        <v>375990</v>
      </c>
      <c r="F212" s="112">
        <f t="shared" si="12"/>
        <v>0.0005156806365500663</v>
      </c>
      <c r="G212" s="113">
        <f>G251*F212</f>
        <v>-2475.267055440318</v>
      </c>
      <c r="H212" s="115">
        <v>0</v>
      </c>
      <c r="I212" s="128">
        <f t="shared" si="13"/>
        <v>0</v>
      </c>
    </row>
    <row r="213" spans="2:9" ht="15.75">
      <c r="B213" s="110">
        <f t="shared" si="11"/>
        <v>908</v>
      </c>
      <c r="C213" s="41" t="s">
        <v>230</v>
      </c>
      <c r="D213" s="102" t="s">
        <v>341</v>
      </c>
      <c r="E213" s="111">
        <v>1318177</v>
      </c>
      <c r="F213" s="112">
        <f t="shared" si="12"/>
        <v>0.0018079160468248002</v>
      </c>
      <c r="G213" s="113">
        <f>G251*F213</f>
        <v>-8677.99702475904</v>
      </c>
      <c r="H213" s="115">
        <v>0</v>
      </c>
      <c r="I213" s="128">
        <f t="shared" si="13"/>
        <v>0</v>
      </c>
    </row>
    <row r="214" spans="2:9" ht="15.75">
      <c r="B214" s="110">
        <f aca="true" t="shared" si="14" ref="B214:B243">VALUE(MID(D214,1,3))</f>
        <v>908</v>
      </c>
      <c r="C214" s="41" t="s">
        <v>28</v>
      </c>
      <c r="D214" s="102" t="s">
        <v>342</v>
      </c>
      <c r="E214" s="111">
        <v>1276360</v>
      </c>
      <c r="F214" s="112">
        <f t="shared" si="12"/>
        <v>0.0017505628800421355</v>
      </c>
      <c r="G214" s="113">
        <f>G251*F214</f>
        <v>-8402.701824202251</v>
      </c>
      <c r="H214" s="115">
        <v>1</v>
      </c>
      <c r="I214" s="128">
        <f t="shared" si="13"/>
        <v>-8402.701824202251</v>
      </c>
    </row>
    <row r="215" spans="2:9" ht="15.75">
      <c r="B215" s="110">
        <f t="shared" si="14"/>
        <v>908</v>
      </c>
      <c r="C215" s="41" t="s">
        <v>232</v>
      </c>
      <c r="D215" s="102" t="s">
        <v>343</v>
      </c>
      <c r="E215" s="111">
        <v>6721</v>
      </c>
      <c r="F215" s="112">
        <f t="shared" si="12"/>
        <v>9.21803653887868E-06</v>
      </c>
      <c r="G215" s="113">
        <f>G251*F215</f>
        <v>-44.246575386617664</v>
      </c>
      <c r="H215" s="115">
        <v>0</v>
      </c>
      <c r="I215" s="128">
        <f t="shared" si="13"/>
        <v>0</v>
      </c>
    </row>
    <row r="216" spans="2:9" ht="15.75">
      <c r="B216" s="110">
        <f t="shared" si="14"/>
        <v>908</v>
      </c>
      <c r="C216" s="41" t="s">
        <v>234</v>
      </c>
      <c r="D216" s="102" t="s">
        <v>344</v>
      </c>
      <c r="E216" s="111">
        <v>794642</v>
      </c>
      <c r="F216" s="112">
        <f t="shared" si="12"/>
        <v>0.0010898733806468728</v>
      </c>
      <c r="G216" s="113">
        <f>G251*F216</f>
        <v>-5231.39222710499</v>
      </c>
      <c r="H216" s="115">
        <v>0</v>
      </c>
      <c r="I216" s="128">
        <f t="shared" si="13"/>
        <v>0</v>
      </c>
    </row>
    <row r="217" spans="2:9" ht="15.75">
      <c r="B217" s="110">
        <f t="shared" si="14"/>
        <v>909</v>
      </c>
      <c r="C217" s="41" t="s">
        <v>38</v>
      </c>
      <c r="D217" s="102" t="s">
        <v>345</v>
      </c>
      <c r="E217" s="111">
        <v>480273</v>
      </c>
      <c r="F217" s="112">
        <f t="shared" si="12"/>
        <v>0.0006587076421123167</v>
      </c>
      <c r="G217" s="113">
        <f>G251*F217</f>
        <v>-3161.79668213912</v>
      </c>
      <c r="H217" s="115">
        <v>0.459746</v>
      </c>
      <c r="I217" s="128">
        <f t="shared" si="13"/>
        <v>-1453.6233774267318</v>
      </c>
    </row>
    <row r="218" spans="2:9" ht="15.75">
      <c r="B218" s="110">
        <f t="shared" si="14"/>
        <v>910</v>
      </c>
      <c r="C218" s="41" t="s">
        <v>230</v>
      </c>
      <c r="D218" s="102" t="s">
        <v>346</v>
      </c>
      <c r="E218" s="111">
        <v>-14324</v>
      </c>
      <c r="F218" s="112">
        <f t="shared" si="12"/>
        <v>-1.9645760360496685E-05</v>
      </c>
      <c r="G218" s="113">
        <f>G251*F218</f>
        <v>94.29964973038409</v>
      </c>
      <c r="H218" s="115">
        <v>0</v>
      </c>
      <c r="I218" s="128">
        <f t="shared" si="13"/>
        <v>0</v>
      </c>
    </row>
    <row r="219" spans="2:9" ht="15.75">
      <c r="B219" s="110">
        <f t="shared" si="14"/>
        <v>920</v>
      </c>
      <c r="C219" s="41" t="s">
        <v>228</v>
      </c>
      <c r="D219" s="102" t="s">
        <v>347</v>
      </c>
      <c r="E219" s="111">
        <v>0</v>
      </c>
      <c r="F219" s="112">
        <f t="shared" si="12"/>
        <v>0</v>
      </c>
      <c r="G219" s="113">
        <f>G251*F219</f>
        <v>0</v>
      </c>
      <c r="H219" s="115">
        <v>0</v>
      </c>
      <c r="I219" s="128">
        <f t="shared" si="13"/>
        <v>0</v>
      </c>
    </row>
    <row r="220" spans="2:9" ht="15.75">
      <c r="B220" s="110">
        <f t="shared" si="14"/>
        <v>920</v>
      </c>
      <c r="C220" s="41" t="s">
        <v>230</v>
      </c>
      <c r="D220" s="102" t="s">
        <v>348</v>
      </c>
      <c r="E220" s="111">
        <v>0</v>
      </c>
      <c r="F220" s="112">
        <f t="shared" si="12"/>
        <v>0</v>
      </c>
      <c r="G220" s="113">
        <f>G251*F220</f>
        <v>0</v>
      </c>
      <c r="H220" s="115">
        <v>0</v>
      </c>
      <c r="I220" s="128">
        <f t="shared" si="13"/>
        <v>0</v>
      </c>
    </row>
    <row r="221" spans="2:9" ht="15.75">
      <c r="B221" s="110">
        <f t="shared" si="14"/>
        <v>920</v>
      </c>
      <c r="C221" s="41" t="s">
        <v>23</v>
      </c>
      <c r="D221" s="102" t="s">
        <v>349</v>
      </c>
      <c r="E221" s="111">
        <v>35832772</v>
      </c>
      <c r="F221" s="112">
        <f t="shared" si="12"/>
        <v>0.049145633326187904</v>
      </c>
      <c r="G221" s="113">
        <f>G251*F221</f>
        <v>-235899.03996570193</v>
      </c>
      <c r="H221" s="115">
        <v>0.4221</v>
      </c>
      <c r="I221" s="128">
        <f t="shared" si="13"/>
        <v>-99572.98476952278</v>
      </c>
    </row>
    <row r="222" spans="2:9" ht="15.75">
      <c r="B222" s="110">
        <f t="shared" si="14"/>
        <v>920</v>
      </c>
      <c r="C222" s="41" t="s">
        <v>28</v>
      </c>
      <c r="D222" s="102" t="s">
        <v>350</v>
      </c>
      <c r="E222" s="111">
        <v>801289</v>
      </c>
      <c r="F222" s="112">
        <f t="shared" si="12"/>
        <v>0.0010989899241484243</v>
      </c>
      <c r="G222" s="113">
        <f>G251*F222</f>
        <v>-5275.151635912437</v>
      </c>
      <c r="H222" s="115">
        <v>1</v>
      </c>
      <c r="I222" s="128">
        <f t="shared" si="13"/>
        <v>-5275.151635912437</v>
      </c>
    </row>
    <row r="223" spans="2:9" ht="15.75">
      <c r="B223" s="110">
        <f t="shared" si="14"/>
        <v>920</v>
      </c>
      <c r="C223" s="41" t="s">
        <v>232</v>
      </c>
      <c r="D223" s="102" t="s">
        <v>351</v>
      </c>
      <c r="E223" s="111">
        <v>0</v>
      </c>
      <c r="F223" s="112">
        <f t="shared" si="12"/>
        <v>0</v>
      </c>
      <c r="G223" s="113">
        <f>G251*F223</f>
        <v>0</v>
      </c>
      <c r="H223" s="115">
        <v>0</v>
      </c>
      <c r="I223" s="128">
        <f t="shared" si="13"/>
        <v>0</v>
      </c>
    </row>
    <row r="224" spans="2:9" ht="15.75">
      <c r="B224" s="110">
        <f t="shared" si="14"/>
        <v>920</v>
      </c>
      <c r="C224" s="41" t="s">
        <v>234</v>
      </c>
      <c r="D224" s="102" t="s">
        <v>352</v>
      </c>
      <c r="E224" s="111">
        <v>173706</v>
      </c>
      <c r="F224" s="112">
        <f t="shared" si="12"/>
        <v>0.0002382425613781372</v>
      </c>
      <c r="G224" s="113">
        <f>G251*F224</f>
        <v>-1143.5642946150585</v>
      </c>
      <c r="H224" s="115">
        <v>0</v>
      </c>
      <c r="I224" s="128">
        <f t="shared" si="13"/>
        <v>0</v>
      </c>
    </row>
    <row r="225" spans="2:9" ht="15.75">
      <c r="B225" s="110">
        <f t="shared" si="14"/>
        <v>921</v>
      </c>
      <c r="C225" s="41"/>
      <c r="D225" s="116" t="s">
        <v>49</v>
      </c>
      <c r="E225" s="111">
        <v>27561</v>
      </c>
      <c r="F225" s="112">
        <f t="shared" si="12"/>
        <v>3.78006702943067E-05</v>
      </c>
      <c r="G225" s="113">
        <f>G252*F225</f>
        <v>0</v>
      </c>
      <c r="H225" s="115">
        <v>0.4221</v>
      </c>
      <c r="I225" s="128">
        <f t="shared" si="13"/>
        <v>0</v>
      </c>
    </row>
    <row r="226" spans="2:9" ht="15.75">
      <c r="B226" s="110">
        <f t="shared" si="14"/>
        <v>922</v>
      </c>
      <c r="C226" s="41" t="s">
        <v>23</v>
      </c>
      <c r="D226" s="102" t="s">
        <v>353</v>
      </c>
      <c r="E226" s="111">
        <v>-2472846</v>
      </c>
      <c r="F226" s="112">
        <f t="shared" si="12"/>
        <v>-0.003391576370037195</v>
      </c>
      <c r="G226" s="113">
        <f>G251*F226</f>
        <v>16279.566576178537</v>
      </c>
      <c r="H226" s="115">
        <v>0.4221</v>
      </c>
      <c r="I226" s="128">
        <f t="shared" si="13"/>
        <v>6871.60505180496</v>
      </c>
    </row>
    <row r="227" spans="2:9" ht="15.75">
      <c r="B227" s="110">
        <f t="shared" si="14"/>
        <v>923</v>
      </c>
      <c r="C227" s="41" t="s">
        <v>23</v>
      </c>
      <c r="D227" s="102" t="s">
        <v>354</v>
      </c>
      <c r="E227" s="111">
        <v>0</v>
      </c>
      <c r="F227" s="112">
        <f t="shared" si="12"/>
        <v>0</v>
      </c>
      <c r="G227" s="113">
        <f>G251*F227</f>
        <v>0</v>
      </c>
      <c r="H227" s="115">
        <v>0.4221</v>
      </c>
      <c r="I227" s="128">
        <f t="shared" si="13"/>
        <v>0</v>
      </c>
    </row>
    <row r="228" spans="2:9" ht="15.75">
      <c r="B228" s="110">
        <f t="shared" si="14"/>
        <v>928</v>
      </c>
      <c r="C228" s="41" t="s">
        <v>226</v>
      </c>
      <c r="D228" s="102" t="s">
        <v>355</v>
      </c>
      <c r="E228" s="111">
        <v>0</v>
      </c>
      <c r="F228" s="112">
        <f t="shared" si="12"/>
        <v>0</v>
      </c>
      <c r="G228" s="113">
        <f>G251*F228</f>
        <v>0</v>
      </c>
      <c r="H228" s="115">
        <v>0</v>
      </c>
      <c r="I228" s="128">
        <f t="shared" si="13"/>
        <v>0</v>
      </c>
    </row>
    <row r="229" spans="2:9" ht="15.75">
      <c r="B229" s="110">
        <f t="shared" si="14"/>
        <v>928</v>
      </c>
      <c r="C229" s="41" t="s">
        <v>228</v>
      </c>
      <c r="D229" s="102" t="s">
        <v>356</v>
      </c>
      <c r="E229" s="111">
        <v>0</v>
      </c>
      <c r="F229" s="112">
        <f t="shared" si="12"/>
        <v>0</v>
      </c>
      <c r="G229" s="113">
        <f>G251*F229</f>
        <v>0</v>
      </c>
      <c r="H229" s="115">
        <v>0</v>
      </c>
      <c r="I229" s="128">
        <f t="shared" si="13"/>
        <v>0</v>
      </c>
    </row>
    <row r="230" spans="2:9" ht="15.75">
      <c r="B230" s="110">
        <f t="shared" si="14"/>
        <v>928</v>
      </c>
      <c r="C230" s="41" t="s">
        <v>230</v>
      </c>
      <c r="D230" s="102" t="s">
        <v>357</v>
      </c>
      <c r="E230" s="111">
        <v>0</v>
      </c>
      <c r="F230" s="112">
        <f t="shared" si="12"/>
        <v>0</v>
      </c>
      <c r="G230" s="113">
        <f>G251*F230</f>
        <v>0</v>
      </c>
      <c r="H230" s="115">
        <v>0</v>
      </c>
      <c r="I230" s="128">
        <f t="shared" si="13"/>
        <v>0</v>
      </c>
    </row>
    <row r="231" spans="2:9" ht="15.75">
      <c r="B231" s="110">
        <f t="shared" si="14"/>
        <v>928</v>
      </c>
      <c r="C231" s="41" t="s">
        <v>232</v>
      </c>
      <c r="D231" s="102" t="s">
        <v>358</v>
      </c>
      <c r="E231" s="111">
        <v>0</v>
      </c>
      <c r="F231" s="112">
        <f t="shared" si="12"/>
        <v>0</v>
      </c>
      <c r="G231" s="113">
        <f>G251*F231</f>
        <v>0</v>
      </c>
      <c r="H231" s="115">
        <v>0</v>
      </c>
      <c r="I231" s="128">
        <f t="shared" si="13"/>
        <v>0</v>
      </c>
    </row>
    <row r="232" spans="2:9" ht="15.75">
      <c r="B232" s="110">
        <f t="shared" si="14"/>
        <v>929</v>
      </c>
      <c r="C232" s="41" t="s">
        <v>23</v>
      </c>
      <c r="D232" s="102" t="s">
        <v>359</v>
      </c>
      <c r="E232" s="111">
        <v>-1053481</v>
      </c>
      <c r="F232" s="112">
        <f t="shared" si="12"/>
        <v>-0.0014448781953599837</v>
      </c>
      <c r="G232" s="113">
        <f>G251*F232</f>
        <v>6935.415337727922</v>
      </c>
      <c r="H232" s="115">
        <v>0.4221</v>
      </c>
      <c r="I232" s="128">
        <f t="shared" si="13"/>
        <v>2927.4388140549554</v>
      </c>
    </row>
    <row r="233" spans="2:9" ht="15.75">
      <c r="B233" s="110">
        <f t="shared" si="14"/>
        <v>935</v>
      </c>
      <c r="C233" s="41" t="s">
        <v>226</v>
      </c>
      <c r="D233" s="102" t="s">
        <v>360</v>
      </c>
      <c r="E233" s="111">
        <v>0</v>
      </c>
      <c r="F233" s="112">
        <f t="shared" si="12"/>
        <v>0</v>
      </c>
      <c r="G233" s="113">
        <f>G251*F233</f>
        <v>0</v>
      </c>
      <c r="H233" s="115">
        <v>0</v>
      </c>
      <c r="I233" s="128">
        <f t="shared" si="13"/>
        <v>0</v>
      </c>
    </row>
    <row r="234" spans="2:9" ht="15.75">
      <c r="B234" s="110">
        <f t="shared" si="14"/>
        <v>935</v>
      </c>
      <c r="C234" s="41" t="s">
        <v>38</v>
      </c>
      <c r="D234" s="102" t="s">
        <v>361</v>
      </c>
      <c r="E234" s="111">
        <v>0</v>
      </c>
      <c r="F234" s="112">
        <f t="shared" si="12"/>
        <v>0</v>
      </c>
      <c r="G234" s="113">
        <f>G251*F234</f>
        <v>0</v>
      </c>
      <c r="H234" s="115">
        <v>0.45735</v>
      </c>
      <c r="I234" s="128">
        <f t="shared" si="13"/>
        <v>0</v>
      </c>
    </row>
    <row r="235" spans="2:9" ht="15.75">
      <c r="B235" s="110">
        <f t="shared" si="14"/>
        <v>935</v>
      </c>
      <c r="C235" s="41" t="s">
        <v>228</v>
      </c>
      <c r="D235" s="102" t="s">
        <v>362</v>
      </c>
      <c r="E235" s="111">
        <v>79</v>
      </c>
      <c r="F235" s="112">
        <f t="shared" si="12"/>
        <v>1.0835067498458797E-07</v>
      </c>
      <c r="G235" s="113">
        <f>G251*F235</f>
        <v>-0.5200832399260222</v>
      </c>
      <c r="H235" s="115">
        <v>0</v>
      </c>
      <c r="I235" s="128">
        <f t="shared" si="13"/>
        <v>0</v>
      </c>
    </row>
    <row r="236" spans="2:9" ht="15.75">
      <c r="B236" s="110">
        <f t="shared" si="14"/>
        <v>935</v>
      </c>
      <c r="C236" s="41" t="s">
        <v>230</v>
      </c>
      <c r="D236" s="102" t="s">
        <v>363</v>
      </c>
      <c r="E236" s="111">
        <v>33874</v>
      </c>
      <c r="F236" s="112">
        <f t="shared" si="12"/>
        <v>4.645912360035358E-05</v>
      </c>
      <c r="G236" s="113">
        <f>G251*F236</f>
        <v>-223.0037932816972</v>
      </c>
      <c r="H236" s="115">
        <v>0</v>
      </c>
      <c r="I236" s="128">
        <f t="shared" si="13"/>
        <v>0</v>
      </c>
    </row>
    <row r="237" spans="2:9" ht="15.75">
      <c r="B237" s="110">
        <f t="shared" si="14"/>
        <v>935</v>
      </c>
      <c r="C237" s="41" t="s">
        <v>23</v>
      </c>
      <c r="D237" s="102" t="s">
        <v>364</v>
      </c>
      <c r="E237" s="111">
        <v>4370749</v>
      </c>
      <c r="F237" s="112">
        <f t="shared" si="12"/>
        <v>0.005994602586559657</v>
      </c>
      <c r="G237" s="113">
        <f>G251*F237</f>
        <v>-28774.092415486353</v>
      </c>
      <c r="H237" s="115">
        <v>0.4221</v>
      </c>
      <c r="I237" s="128">
        <f t="shared" si="13"/>
        <v>-12145.544408576789</v>
      </c>
    </row>
    <row r="238" spans="2:9" ht="15.75">
      <c r="B238" s="110">
        <f t="shared" si="14"/>
        <v>935</v>
      </c>
      <c r="C238" s="41" t="s">
        <v>28</v>
      </c>
      <c r="D238" s="102" t="s">
        <v>365</v>
      </c>
      <c r="E238" s="111">
        <v>118</v>
      </c>
      <c r="F238" s="112">
        <f t="shared" si="12"/>
        <v>1.618402487111567E-07</v>
      </c>
      <c r="G238" s="113">
        <f>G251*F238</f>
        <v>-0.7768331938135522</v>
      </c>
      <c r="H238" s="115">
        <v>1</v>
      </c>
      <c r="I238" s="128">
        <f t="shared" si="13"/>
        <v>-0.7768331938135522</v>
      </c>
    </row>
    <row r="239" spans="2:9" ht="15.75">
      <c r="B239" s="110">
        <f t="shared" si="14"/>
        <v>935</v>
      </c>
      <c r="C239" s="41" t="s">
        <v>232</v>
      </c>
      <c r="D239" s="102" t="s">
        <v>366</v>
      </c>
      <c r="E239" s="111">
        <v>2340</v>
      </c>
      <c r="F239" s="112">
        <f t="shared" si="12"/>
        <v>3.209374423594125E-06</v>
      </c>
      <c r="G239" s="113">
        <f>G251*F239</f>
        <v>-15.404997233251798</v>
      </c>
      <c r="H239" s="115">
        <v>0</v>
      </c>
      <c r="I239" s="128">
        <f t="shared" si="13"/>
        <v>0</v>
      </c>
    </row>
    <row r="240" spans="2:9" ht="15.75">
      <c r="B240" s="110">
        <f t="shared" si="14"/>
        <v>935</v>
      </c>
      <c r="C240" s="41" t="s">
        <v>234</v>
      </c>
      <c r="D240" s="102" t="s">
        <v>367</v>
      </c>
      <c r="E240" s="111">
        <v>-3070</v>
      </c>
      <c r="F240" s="112">
        <f t="shared" si="12"/>
        <v>-4.210589521552976E-06</v>
      </c>
      <c r="G240" s="113">
        <f>G251*F240</f>
        <v>20.210829703454284</v>
      </c>
      <c r="H240" s="115">
        <v>0</v>
      </c>
      <c r="I240" s="128">
        <f t="shared" si="13"/>
        <v>0</v>
      </c>
    </row>
    <row r="241" spans="2:9" ht="15.75">
      <c r="B241" s="110">
        <f t="shared" si="14"/>
        <v>416</v>
      </c>
      <c r="C241" s="41" t="str">
        <f>MID(D241,4,10)</f>
        <v>NUTIL</v>
      </c>
      <c r="D241" s="116" t="s">
        <v>368</v>
      </c>
      <c r="E241" s="117">
        <v>2185908</v>
      </c>
      <c r="F241" s="112">
        <f t="shared" si="12"/>
        <v>0.002998033003217857</v>
      </c>
      <c r="G241" s="113">
        <f>F241*$G$251</f>
        <v>-14390.558415445714</v>
      </c>
      <c r="H241" s="115">
        <v>0</v>
      </c>
      <c r="I241" s="128">
        <f t="shared" si="13"/>
        <v>0</v>
      </c>
    </row>
    <row r="242" spans="2:9" ht="15.75">
      <c r="B242" s="110">
        <f t="shared" si="14"/>
        <v>425</v>
      </c>
      <c r="C242" s="41" t="str">
        <f>MID(D242,4,10)</f>
        <v>NUTIL</v>
      </c>
      <c r="D242" s="116" t="s">
        <v>369</v>
      </c>
      <c r="E242" s="117">
        <v>0</v>
      </c>
      <c r="F242" s="112">
        <f t="shared" si="12"/>
        <v>0</v>
      </c>
      <c r="G242" s="113">
        <f>F242*G251</f>
        <v>0</v>
      </c>
      <c r="H242" s="115">
        <v>0</v>
      </c>
      <c r="I242" s="128">
        <f t="shared" si="13"/>
        <v>0</v>
      </c>
    </row>
    <row r="243" spans="2:9" ht="15.75">
      <c r="B243" s="110">
        <f t="shared" si="14"/>
        <v>426</v>
      </c>
      <c r="C243" s="41" t="str">
        <f>MID(D243,4,10)</f>
        <v>NUTIL</v>
      </c>
      <c r="D243" s="116" t="s">
        <v>370</v>
      </c>
      <c r="E243" s="117">
        <v>553367</v>
      </c>
      <c r="F243" s="112">
        <f t="shared" si="12"/>
        <v>0.0007589580754961582</v>
      </c>
      <c r="G243" s="113">
        <f>F243*G251</f>
        <v>-3642.998762381559</v>
      </c>
      <c r="H243" s="115">
        <v>0</v>
      </c>
      <c r="I243" s="128">
        <f t="shared" si="13"/>
        <v>0</v>
      </c>
    </row>
    <row r="244" spans="2:9" ht="15.75">
      <c r="B244" s="118" t="s">
        <v>371</v>
      </c>
      <c r="C244" s="41"/>
      <c r="D244" s="102"/>
      <c r="E244" s="117">
        <v>-3612299</v>
      </c>
      <c r="F244" s="112">
        <f t="shared" si="12"/>
        <v>-0.00495436753033104</v>
      </c>
      <c r="G244" s="113">
        <f>F244*G251</f>
        <v>23780.96414558899</v>
      </c>
      <c r="H244" s="13"/>
      <c r="I244" s="141"/>
    </row>
    <row r="245" spans="2:9" ht="15.75">
      <c r="B245" s="118" t="s">
        <v>372</v>
      </c>
      <c r="C245" s="41"/>
      <c r="D245" s="102"/>
      <c r="E245" s="117">
        <v>194941861</v>
      </c>
      <c r="F245" s="112">
        <f t="shared" si="12"/>
        <v>0.26736812939369275</v>
      </c>
      <c r="G245" s="113">
        <f>$G$251*F245</f>
        <v>-1283367.0210897252</v>
      </c>
      <c r="H245" s="13"/>
      <c r="I245" s="141"/>
    </row>
    <row r="246" spans="2:9" ht="15.75">
      <c r="B246" s="119"/>
      <c r="C246" s="41"/>
      <c r="D246" s="116"/>
      <c r="E246" s="117"/>
      <c r="F246" s="120"/>
      <c r="G246" s="102"/>
      <c r="H246" s="13"/>
      <c r="I246" s="141"/>
    </row>
    <row r="247" spans="2:9" ht="15.75">
      <c r="B247" s="121" t="s">
        <v>373</v>
      </c>
      <c r="C247" s="122"/>
      <c r="D247" s="122"/>
      <c r="E247" s="123">
        <v>535045219</v>
      </c>
      <c r="F247" s="124">
        <f>SUBTOTAL(9,F9:F240)</f>
        <v>0.7338292456863972</v>
      </c>
      <c r="G247" s="125">
        <f>$G$251*F247</f>
        <v>-3522380.3792947065</v>
      </c>
      <c r="H247" s="126">
        <f>I247/G247</f>
        <v>0.42748648813042994</v>
      </c>
      <c r="I247" s="127">
        <f>SUM(I9:I246)</f>
        <v>-1505770.018204226</v>
      </c>
    </row>
    <row r="248" spans="2:9" ht="15.75">
      <c r="B248" s="119"/>
      <c r="C248" s="41"/>
      <c r="D248" s="102"/>
      <c r="E248" s="128"/>
      <c r="F248" s="129"/>
      <c r="G248" s="102"/>
      <c r="H248" s="13"/>
      <c r="I248" s="141"/>
    </row>
    <row r="249" spans="2:9" ht="15.75">
      <c r="B249" s="121" t="s">
        <v>374</v>
      </c>
      <c r="C249" s="122"/>
      <c r="D249" s="130"/>
      <c r="E249" s="131">
        <v>194068836</v>
      </c>
      <c r="F249" s="132">
        <f>SUM(F241:F245)</f>
        <v>0.2661707529420757</v>
      </c>
      <c r="G249" s="125">
        <f>G251*F249</f>
        <v>-1277619.6141219635</v>
      </c>
      <c r="H249" s="133"/>
      <c r="I249" s="134"/>
    </row>
    <row r="250" spans="2:9" ht="15.75">
      <c r="B250" s="119"/>
      <c r="C250" s="41"/>
      <c r="D250" s="116"/>
      <c r="E250" s="117"/>
      <c r="F250" s="135"/>
      <c r="G250" s="102"/>
      <c r="H250" s="13"/>
      <c r="I250" s="141"/>
    </row>
    <row r="251" spans="2:9" ht="15.75">
      <c r="B251" s="121" t="s">
        <v>375</v>
      </c>
      <c r="C251" s="122"/>
      <c r="D251" s="122"/>
      <c r="E251" s="123">
        <v>729114055</v>
      </c>
      <c r="F251" s="124">
        <f>F247+F249</f>
        <v>0.9999999986284729</v>
      </c>
      <c r="G251" s="125">
        <f>PensA!I11</f>
        <v>-4800000</v>
      </c>
      <c r="H251" s="133"/>
      <c r="I251" s="134"/>
    </row>
    <row r="252" spans="2:7" ht="15.75">
      <c r="B252" s="102"/>
      <c r="C252" s="102"/>
      <c r="D252" s="102"/>
      <c r="E252" s="102"/>
      <c r="F252" s="102"/>
      <c r="G252" s="136"/>
    </row>
    <row r="253" spans="2:6" ht="15.75">
      <c r="B253" s="102" t="s">
        <v>12</v>
      </c>
      <c r="C253" s="102"/>
      <c r="D253" s="102"/>
      <c r="E253" s="137" t="s">
        <v>376</v>
      </c>
      <c r="F253" s="137" t="s">
        <v>377</v>
      </c>
    </row>
    <row r="256" ht="15.75">
      <c r="E256" s="138"/>
    </row>
  </sheetData>
  <printOptions/>
  <pageMargins left="0.75" right="0.75" top="1" bottom="1" header="0.5" footer="0.5"/>
  <pageSetup fitToHeight="0"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A1:O37"/>
  <sheetViews>
    <sheetView workbookViewId="0" topLeftCell="A1">
      <selection activeCell="J5" sqref="J5"/>
    </sheetView>
  </sheetViews>
  <sheetFormatPr defaultColWidth="9.00390625" defaultRowHeight="15.75"/>
  <cols>
    <col min="1" max="1" width="3.625" style="54" customWidth="1"/>
    <col min="2" max="2" width="1.625" style="54" customWidth="1"/>
    <col min="3" max="3" width="51.00390625" style="54" customWidth="1"/>
    <col min="4" max="4" width="1.4921875" style="54" customWidth="1"/>
    <col min="5" max="5" width="1.25" style="54" customWidth="1"/>
    <col min="6" max="6" width="6.75390625" style="54" customWidth="1"/>
    <col min="7" max="7" width="1.00390625" style="54" customWidth="1"/>
    <col min="8" max="8" width="11.00390625" style="54" customWidth="1"/>
    <col min="9" max="9" width="0.875" style="54" customWidth="1"/>
    <col min="10" max="10" width="6.875" style="54" customWidth="1"/>
    <col min="11" max="11" width="1.00390625" style="54" customWidth="1"/>
    <col min="12" max="12" width="9.125" style="54" customWidth="1"/>
    <col min="13" max="13" width="1.00390625" style="54" customWidth="1"/>
    <col min="14" max="14" width="10.125" style="54" customWidth="1"/>
    <col min="15" max="16384" width="7.00390625" style="54" customWidth="1"/>
  </cols>
  <sheetData>
    <row r="1" spans="1:14" ht="15.75">
      <c r="A1" s="7" t="s">
        <v>107</v>
      </c>
      <c r="B1"/>
      <c r="C1"/>
      <c r="D1"/>
      <c r="E1"/>
      <c r="F1"/>
      <c r="G1"/>
      <c r="H1"/>
      <c r="I1"/>
      <c r="J1" s="7" t="s">
        <v>15</v>
      </c>
      <c r="K1"/>
      <c r="L1"/>
      <c r="M1"/>
      <c r="N1"/>
    </row>
    <row r="2" spans="1:14" ht="15.75">
      <c r="A2" s="30" t="s">
        <v>35</v>
      </c>
      <c r="B2"/>
      <c r="C2"/>
      <c r="D2"/>
      <c r="E2"/>
      <c r="F2"/>
      <c r="G2"/>
      <c r="H2"/>
      <c r="I2"/>
      <c r="J2" s="7" t="s">
        <v>106</v>
      </c>
      <c r="K2"/>
      <c r="L2"/>
      <c r="M2"/>
      <c r="N2"/>
    </row>
    <row r="3" spans="1:14" ht="15.75">
      <c r="A3" s="5" t="s">
        <v>384</v>
      </c>
      <c r="B3"/>
      <c r="C3"/>
      <c r="D3"/>
      <c r="E3"/>
      <c r="F3"/>
      <c r="G3"/>
      <c r="H3"/>
      <c r="I3"/>
      <c r="J3" s="7" t="s">
        <v>729</v>
      </c>
      <c r="K3"/>
      <c r="L3"/>
      <c r="M3"/>
      <c r="N3"/>
    </row>
    <row r="4" spans="1:14" ht="15.75">
      <c r="A4" s="7" t="s">
        <v>108</v>
      </c>
      <c r="B4"/>
      <c r="C4"/>
      <c r="D4"/>
      <c r="E4"/>
      <c r="F4"/>
      <c r="G4"/>
      <c r="H4"/>
      <c r="I4"/>
      <c r="J4" s="5"/>
      <c r="K4"/>
      <c r="L4"/>
      <c r="M4"/>
      <c r="N4"/>
    </row>
    <row r="5" spans="1:14" ht="15.75">
      <c r="A5"/>
      <c r="B5"/>
      <c r="C5"/>
      <c r="D5"/>
      <c r="E5"/>
      <c r="F5"/>
      <c r="G5"/>
      <c r="H5"/>
      <c r="I5"/>
      <c r="J5"/>
      <c r="K5"/>
      <c r="L5"/>
      <c r="M5"/>
      <c r="N5"/>
    </row>
    <row r="6" spans="1:14" ht="15.75">
      <c r="A6"/>
      <c r="B6"/>
      <c r="C6" s="34"/>
      <c r="D6"/>
      <c r="E6"/>
      <c r="F6"/>
      <c r="G6"/>
      <c r="H6" s="21"/>
      <c r="I6"/>
      <c r="J6"/>
      <c r="K6"/>
      <c r="L6"/>
      <c r="M6"/>
      <c r="N6"/>
    </row>
    <row r="7" spans="1:14" ht="15.75">
      <c r="A7"/>
      <c r="B7"/>
      <c r="C7"/>
      <c r="D7"/>
      <c r="E7"/>
      <c r="F7"/>
      <c r="G7"/>
      <c r="H7"/>
      <c r="I7"/>
      <c r="J7"/>
      <c r="K7"/>
      <c r="L7" s="1"/>
      <c r="M7"/>
      <c r="N7" s="1"/>
    </row>
    <row r="8" spans="1:14" ht="15.75">
      <c r="A8" t="s">
        <v>9</v>
      </c>
      <c r="B8"/>
      <c r="C8"/>
      <c r="D8"/>
      <c r="E8"/>
      <c r="F8" s="1"/>
      <c r="G8" s="1"/>
      <c r="H8" s="1" t="s">
        <v>14</v>
      </c>
      <c r="I8" s="1"/>
      <c r="J8" s="1"/>
      <c r="K8" s="1"/>
      <c r="L8" s="1"/>
      <c r="M8" s="1"/>
      <c r="N8" s="1" t="s">
        <v>20</v>
      </c>
    </row>
    <row r="9" spans="1:14" ht="15.75">
      <c r="A9" s="2" t="s">
        <v>13</v>
      </c>
      <c r="B9"/>
      <c r="C9" s="2" t="s">
        <v>10</v>
      </c>
      <c r="D9" s="4"/>
      <c r="E9"/>
      <c r="F9" s="17" t="s">
        <v>22</v>
      </c>
      <c r="G9" s="1"/>
      <c r="H9" s="17" t="s">
        <v>17</v>
      </c>
      <c r="I9" s="1"/>
      <c r="J9" s="17" t="s">
        <v>18</v>
      </c>
      <c r="K9" s="1"/>
      <c r="L9" s="18" t="s">
        <v>21</v>
      </c>
      <c r="M9" s="1"/>
      <c r="N9" s="17" t="s">
        <v>19</v>
      </c>
    </row>
    <row r="10" spans="1:14" ht="15.75">
      <c r="A10"/>
      <c r="B10"/>
      <c r="C10"/>
      <c r="D10"/>
      <c r="E10"/>
      <c r="F10"/>
      <c r="G10"/>
      <c r="H10"/>
      <c r="I10"/>
      <c r="J10"/>
      <c r="K10"/>
      <c r="L10"/>
      <c r="M10"/>
      <c r="N10"/>
    </row>
    <row r="11" spans="1:14" ht="15.75">
      <c r="A11"/>
      <c r="B11"/>
      <c r="C11" s="3" t="s">
        <v>33</v>
      </c>
      <c r="D11"/>
      <c r="E11"/>
      <c r="F11"/>
      <c r="G11"/>
      <c r="H11"/>
      <c r="I11"/>
      <c r="J11"/>
      <c r="K11"/>
      <c r="L11"/>
      <c r="M11"/>
      <c r="N11"/>
    </row>
    <row r="13" spans="1:14" ht="15.75">
      <c r="A13" s="54">
        <v>1</v>
      </c>
      <c r="C13" s="55" t="s">
        <v>385</v>
      </c>
      <c r="F13" s="54">
        <v>549</v>
      </c>
      <c r="H13" s="54">
        <v>-377072</v>
      </c>
      <c r="J13" s="55" t="s">
        <v>39</v>
      </c>
      <c r="L13" s="56">
        <v>0.423769</v>
      </c>
      <c r="N13" s="54">
        <f>ROUND(H13*L13,0)</f>
        <v>-159791</v>
      </c>
    </row>
    <row r="14" ht="15.75">
      <c r="C14" s="55"/>
    </row>
    <row r="15" spans="1:14" ht="15.75">
      <c r="A15" s="54">
        <v>2</v>
      </c>
      <c r="C15" s="55" t="s">
        <v>386</v>
      </c>
      <c r="F15" s="54">
        <v>549</v>
      </c>
      <c r="H15" s="54">
        <v>-890936</v>
      </c>
      <c r="J15" s="55" t="s">
        <v>39</v>
      </c>
      <c r="L15" s="56">
        <f>L13</f>
        <v>0.423769</v>
      </c>
      <c r="N15" s="54">
        <f>ROUND(H15*L15,0)</f>
        <v>-377551</v>
      </c>
    </row>
    <row r="16" spans="3:12" ht="15.75">
      <c r="C16" s="55"/>
      <c r="J16" s="55"/>
      <c r="L16" s="56"/>
    </row>
    <row r="17" spans="1:14" ht="15.75">
      <c r="A17" s="54">
        <v>3</v>
      </c>
      <c r="C17" s="55" t="s">
        <v>387</v>
      </c>
      <c r="F17" s="54">
        <v>549</v>
      </c>
      <c r="H17" s="57">
        <f>-871000*0.25</f>
        <v>-217750</v>
      </c>
      <c r="J17" s="55" t="s">
        <v>39</v>
      </c>
      <c r="L17" s="56">
        <f>L15</f>
        <v>0.423769</v>
      </c>
      <c r="N17" s="57">
        <f>ROUND(H17*L17,0)</f>
        <v>-92276</v>
      </c>
    </row>
    <row r="19" spans="1:14" ht="16.5" thickBot="1">
      <c r="A19" s="54">
        <v>4</v>
      </c>
      <c r="C19" s="55" t="s">
        <v>388</v>
      </c>
      <c r="H19" s="54">
        <f>SUM(H13:H17)</f>
        <v>-1485758</v>
      </c>
      <c r="N19" s="58">
        <f>SUM(N13:N17)</f>
        <v>-629618</v>
      </c>
    </row>
    <row r="20" ht="16.5" thickTop="1"/>
    <row r="27" spans="3:14" ht="15.75">
      <c r="C27" s="73" t="s">
        <v>16</v>
      </c>
      <c r="D27" s="59"/>
      <c r="E27" s="59"/>
      <c r="F27" s="59"/>
      <c r="G27" s="59"/>
      <c r="H27" s="59"/>
      <c r="I27" s="59"/>
      <c r="J27" s="59"/>
      <c r="K27" s="59"/>
      <c r="L27" s="59"/>
      <c r="M27" s="59"/>
      <c r="N27" s="59"/>
    </row>
    <row r="28" spans="3:14" ht="15.75">
      <c r="C28" s="73"/>
      <c r="D28" s="59"/>
      <c r="E28" s="59"/>
      <c r="F28" s="59"/>
      <c r="G28" s="59"/>
      <c r="H28" s="59"/>
      <c r="I28" s="59"/>
      <c r="J28" s="59"/>
      <c r="K28" s="59"/>
      <c r="L28" s="59"/>
      <c r="M28" s="59"/>
      <c r="N28" s="59"/>
    </row>
    <row r="29" spans="3:15" ht="15.75">
      <c r="C29" s="197" t="s">
        <v>389</v>
      </c>
      <c r="D29" s="198"/>
      <c r="E29" s="198"/>
      <c r="F29" s="198"/>
      <c r="G29" s="198"/>
      <c r="H29" s="198"/>
      <c r="I29" s="198"/>
      <c r="J29" s="198"/>
      <c r="K29" s="198"/>
      <c r="L29" s="198"/>
      <c r="M29" s="198"/>
      <c r="N29" s="198"/>
      <c r="O29" s="152"/>
    </row>
    <row r="30" spans="3:15" ht="15.75">
      <c r="C30" s="199"/>
      <c r="D30" s="200"/>
      <c r="E30" s="200"/>
      <c r="F30" s="200"/>
      <c r="G30" s="200"/>
      <c r="H30" s="200"/>
      <c r="I30" s="200"/>
      <c r="J30" s="200"/>
      <c r="K30" s="200"/>
      <c r="L30" s="200"/>
      <c r="M30" s="200"/>
      <c r="N30" s="200"/>
      <c r="O30" s="60"/>
    </row>
    <row r="31" spans="3:15" ht="15.75">
      <c r="C31" s="199"/>
      <c r="D31" s="200"/>
      <c r="E31" s="200"/>
      <c r="F31" s="200"/>
      <c r="G31" s="200"/>
      <c r="H31" s="200"/>
      <c r="I31" s="200"/>
      <c r="J31" s="200"/>
      <c r="K31" s="200"/>
      <c r="L31" s="200"/>
      <c r="M31" s="200"/>
      <c r="N31" s="200"/>
      <c r="O31" s="60"/>
    </row>
    <row r="32" spans="3:15" ht="15.75">
      <c r="C32" s="199"/>
      <c r="D32" s="200"/>
      <c r="E32" s="200"/>
      <c r="F32" s="200"/>
      <c r="G32" s="200"/>
      <c r="H32" s="200"/>
      <c r="I32" s="200"/>
      <c r="J32" s="200"/>
      <c r="K32" s="200"/>
      <c r="L32" s="200"/>
      <c r="M32" s="200"/>
      <c r="N32" s="200"/>
      <c r="O32" s="60"/>
    </row>
    <row r="33" spans="3:15" ht="15.75">
      <c r="C33" s="199"/>
      <c r="D33" s="200"/>
      <c r="E33" s="200"/>
      <c r="F33" s="200"/>
      <c r="G33" s="200"/>
      <c r="H33" s="200"/>
      <c r="I33" s="200"/>
      <c r="J33" s="200"/>
      <c r="K33" s="200"/>
      <c r="L33" s="200"/>
      <c r="M33" s="200"/>
      <c r="N33" s="200"/>
      <c r="O33" s="60"/>
    </row>
    <row r="34" spans="3:15" ht="15.75">
      <c r="C34" s="201"/>
      <c r="D34" s="202"/>
      <c r="E34" s="202"/>
      <c r="F34" s="202"/>
      <c r="G34" s="202"/>
      <c r="H34" s="202"/>
      <c r="I34" s="202"/>
      <c r="J34" s="202"/>
      <c r="K34" s="202"/>
      <c r="L34" s="202"/>
      <c r="M34" s="202"/>
      <c r="N34" s="202"/>
      <c r="O34" s="61"/>
    </row>
    <row r="35" spans="3:14" ht="15.75">
      <c r="C35" s="73"/>
      <c r="D35" s="59"/>
      <c r="E35" s="59"/>
      <c r="F35" s="59"/>
      <c r="G35" s="59"/>
      <c r="H35" s="59"/>
      <c r="I35" s="59"/>
      <c r="J35" s="59"/>
      <c r="K35" s="59"/>
      <c r="L35" s="59"/>
      <c r="M35" s="59"/>
      <c r="N35" s="59"/>
    </row>
    <row r="37" ht="15.75">
      <c r="C37" s="55"/>
    </row>
  </sheetData>
  <mergeCells count="2">
    <mergeCell ref="C29:N33"/>
    <mergeCell ref="C34:N34"/>
  </mergeCells>
  <printOptions/>
  <pageMargins left="0.75" right="0.75" top="1" bottom="1" header="0.5" footer="0.5"/>
  <pageSetup fitToHeight="1" fitToWidth="1" horizontalDpi="300" verticalDpi="300" orientation="portrait" scale="72" r:id="rId1"/>
</worksheet>
</file>

<file path=xl/worksheets/sheet7.xml><?xml version="1.0" encoding="utf-8"?>
<worksheet xmlns="http://schemas.openxmlformats.org/spreadsheetml/2006/main" xmlns:r="http://schemas.openxmlformats.org/officeDocument/2006/relationships">
  <sheetPr>
    <pageSetUpPr fitToPage="1"/>
  </sheetPr>
  <dimension ref="A1:O1208"/>
  <sheetViews>
    <sheetView workbookViewId="0" topLeftCell="A1">
      <selection activeCell="G5" sqref="G5"/>
    </sheetView>
  </sheetViews>
  <sheetFormatPr defaultColWidth="9.00390625" defaultRowHeight="15.75"/>
  <cols>
    <col min="1" max="1" width="17.75390625" style="0" customWidth="1"/>
    <col min="2" max="2" width="28.125" style="0" customWidth="1"/>
    <col min="3" max="3" width="14.00390625" style="0" customWidth="1"/>
    <col min="4" max="4" width="9.875" style="0" customWidth="1"/>
    <col min="5" max="5" width="13.375" style="0" customWidth="1"/>
    <col min="6" max="6" width="10.00390625" style="0" customWidth="1"/>
    <col min="7" max="7" width="12.125" style="0" customWidth="1"/>
    <col min="8" max="8" width="10.50390625" style="0" customWidth="1"/>
    <col min="9" max="9" width="11.50390625" style="0" customWidth="1"/>
    <col min="11" max="11" width="1.25" style="0" customWidth="1"/>
    <col min="12" max="12" width="9.625" style="0" customWidth="1"/>
    <col min="13" max="13" width="10.00390625" style="0" customWidth="1"/>
    <col min="14" max="14" width="1.75390625" style="0" customWidth="1"/>
    <col min="15" max="15" width="10.875" style="0" customWidth="1"/>
  </cols>
  <sheetData>
    <row r="1" spans="1:7" ht="15.75">
      <c r="A1" s="7" t="s">
        <v>107</v>
      </c>
      <c r="G1" s="7" t="s">
        <v>15</v>
      </c>
    </row>
    <row r="2" spans="1:7" ht="15.75">
      <c r="A2" s="30" t="s">
        <v>35</v>
      </c>
      <c r="G2" s="7" t="s">
        <v>106</v>
      </c>
    </row>
    <row r="3" spans="1:7" ht="15.75">
      <c r="A3" s="5" t="s">
        <v>593</v>
      </c>
      <c r="G3" t="s">
        <v>730</v>
      </c>
    </row>
    <row r="4" spans="1:12" ht="15.75">
      <c r="A4" s="7" t="s">
        <v>108</v>
      </c>
      <c r="L4" s="5"/>
    </row>
    <row r="7" spans="7:15" ht="15.75">
      <c r="G7" s="74"/>
      <c r="H7" s="74"/>
      <c r="I7" s="75"/>
      <c r="J7" s="75"/>
      <c r="K7" s="74"/>
      <c r="L7" s="74"/>
      <c r="M7" s="74"/>
      <c r="N7" s="74"/>
      <c r="O7" s="74"/>
    </row>
    <row r="8" spans="3:15" ht="15.75">
      <c r="C8" s="153" t="s">
        <v>390</v>
      </c>
      <c r="D8" s="153"/>
      <c r="E8" s="153"/>
      <c r="F8" s="154"/>
      <c r="G8" s="74"/>
      <c r="H8" s="74"/>
      <c r="I8" s="75"/>
      <c r="J8" s="75"/>
      <c r="K8" s="74"/>
      <c r="L8" s="74"/>
      <c r="M8" s="74"/>
      <c r="N8" s="74"/>
      <c r="O8" s="74"/>
    </row>
    <row r="9" spans="3:15" ht="15.75">
      <c r="C9" s="155" t="s">
        <v>34</v>
      </c>
      <c r="D9" s="154" t="s">
        <v>391</v>
      </c>
      <c r="E9" s="155"/>
      <c r="F9" s="154" t="s">
        <v>590</v>
      </c>
      <c r="G9" s="154" t="s">
        <v>588</v>
      </c>
      <c r="H9" s="74"/>
      <c r="I9" s="75"/>
      <c r="J9" s="75"/>
      <c r="K9" s="74"/>
      <c r="L9" s="74"/>
      <c r="M9" s="74"/>
      <c r="N9" s="74"/>
      <c r="O9" s="74"/>
    </row>
    <row r="10" spans="1:15" ht="15.75">
      <c r="A10" s="155"/>
      <c r="B10" s="155"/>
      <c r="C10" s="155" t="s">
        <v>392</v>
      </c>
      <c r="D10" s="154" t="s">
        <v>393</v>
      </c>
      <c r="E10" s="155" t="s">
        <v>105</v>
      </c>
      <c r="F10" s="154" t="s">
        <v>591</v>
      </c>
      <c r="G10" s="154" t="s">
        <v>603</v>
      </c>
      <c r="H10" s="74"/>
      <c r="I10" s="75"/>
      <c r="J10" s="75"/>
      <c r="K10" s="74"/>
      <c r="L10" s="74"/>
      <c r="M10" s="74"/>
      <c r="N10" s="74"/>
      <c r="O10" s="74"/>
    </row>
    <row r="11" spans="1:15" ht="15.75">
      <c r="A11" s="156" t="s">
        <v>394</v>
      </c>
      <c r="B11" s="156" t="s">
        <v>395</v>
      </c>
      <c r="C11" s="157" t="s">
        <v>396</v>
      </c>
      <c r="D11" s="158" t="s">
        <v>397</v>
      </c>
      <c r="E11" s="157" t="s">
        <v>589</v>
      </c>
      <c r="F11" s="158" t="s">
        <v>18</v>
      </c>
      <c r="G11" s="158" t="s">
        <v>52</v>
      </c>
      <c r="H11" s="158" t="s">
        <v>18</v>
      </c>
      <c r="I11" s="158" t="s">
        <v>47</v>
      </c>
      <c r="J11" s="75"/>
      <c r="K11" s="74"/>
      <c r="L11" s="74"/>
      <c r="M11" s="74"/>
      <c r="N11" s="74"/>
      <c r="O11" s="74"/>
    </row>
    <row r="12" spans="1:15" ht="15.75">
      <c r="A12" s="101" t="s">
        <v>398</v>
      </c>
      <c r="B12" s="101" t="s">
        <v>398</v>
      </c>
      <c r="C12" s="159"/>
      <c r="D12" s="159"/>
      <c r="E12" s="159"/>
      <c r="F12" s="159"/>
      <c r="G12" s="74"/>
      <c r="H12" s="74"/>
      <c r="I12" s="75"/>
      <c r="J12" s="75"/>
      <c r="K12" s="74"/>
      <c r="L12" s="74"/>
      <c r="M12" s="74"/>
      <c r="N12" s="74"/>
      <c r="O12" s="74"/>
    </row>
    <row r="13" spans="1:15" ht="15.75">
      <c r="A13" t="s">
        <v>183</v>
      </c>
      <c r="B13" t="s">
        <v>53</v>
      </c>
      <c r="C13" s="6">
        <v>1857900.3018841967</v>
      </c>
      <c r="D13" s="160">
        <v>0.048121292023731166</v>
      </c>
      <c r="E13" s="173">
        <v>0.0125</v>
      </c>
      <c r="F13" s="173">
        <f>E13-D13</f>
        <v>-0.03562129202373117</v>
      </c>
      <c r="G13" s="74">
        <f>C13*F13</f>
        <v>-66180.80920439526</v>
      </c>
      <c r="H13" s="76">
        <v>0.423769</v>
      </c>
      <c r="I13" s="74">
        <f>ROUND(G13*H13,0)</f>
        <v>-28045</v>
      </c>
      <c r="J13" s="75"/>
      <c r="K13" s="74"/>
      <c r="L13" s="74"/>
      <c r="M13" s="74"/>
      <c r="N13" s="74"/>
      <c r="O13" s="74"/>
    </row>
    <row r="14" spans="1:15" ht="15.75">
      <c r="A14" t="s">
        <v>399</v>
      </c>
      <c r="B14" t="s">
        <v>399</v>
      </c>
      <c r="C14" s="6">
        <v>1525943.98999999</v>
      </c>
      <c r="D14" s="160">
        <v>0.048121292023731166</v>
      </c>
      <c r="E14" s="173">
        <v>0.0125</v>
      </c>
      <c r="F14" s="173">
        <f aca="true" t="shared" si="0" ref="F14:F38">E14-D14</f>
        <v>-0.03562129202373117</v>
      </c>
      <c r="G14" s="74">
        <f aca="true" t="shared" si="1" ref="G14:G38">C14*F14</f>
        <v>-54356.09647964716</v>
      </c>
      <c r="H14" s="174">
        <v>0.415749</v>
      </c>
      <c r="I14" s="74">
        <f>ROUND(G14*H14,0)</f>
        <v>-22598</v>
      </c>
      <c r="J14" s="75"/>
      <c r="K14" s="74"/>
      <c r="L14" s="74"/>
      <c r="M14" s="74"/>
      <c r="N14" s="74"/>
      <c r="O14" s="74"/>
    </row>
    <row r="15" spans="1:15" ht="15.75">
      <c r="A15" t="s">
        <v>54</v>
      </c>
      <c r="B15" t="s">
        <v>54</v>
      </c>
      <c r="C15" s="6">
        <v>12532159.8028754</v>
      </c>
      <c r="D15" s="160">
        <v>0.048121292023731166</v>
      </c>
      <c r="E15" s="173">
        <v>0.0125</v>
      </c>
      <c r="F15" s="173">
        <f t="shared" si="0"/>
        <v>-0.03562129202373117</v>
      </c>
      <c r="G15" s="74">
        <f t="shared" si="1"/>
        <v>-446411.7240262898</v>
      </c>
      <c r="H15" s="174">
        <v>0.417836</v>
      </c>
      <c r="I15" s="74">
        <f>ROUND(G15*H15,0)</f>
        <v>-186527</v>
      </c>
      <c r="J15" s="75"/>
      <c r="K15" s="74"/>
      <c r="L15" s="74"/>
      <c r="M15" s="74"/>
      <c r="N15" s="74"/>
      <c r="O15" s="74"/>
    </row>
    <row r="16" spans="1:15" ht="15.75">
      <c r="A16" t="s">
        <v>400</v>
      </c>
      <c r="B16" t="s">
        <v>400</v>
      </c>
      <c r="C16" s="6">
        <v>1788671.55</v>
      </c>
      <c r="D16" s="160">
        <v>0.048121292023731166</v>
      </c>
      <c r="E16" s="173">
        <v>0.0125</v>
      </c>
      <c r="F16" s="173">
        <f t="shared" si="0"/>
        <v>-0.03562129202373117</v>
      </c>
      <c r="G16" s="74">
        <f t="shared" si="1"/>
        <v>-63714.79161708987</v>
      </c>
      <c r="H16" s="174">
        <v>0.412594</v>
      </c>
      <c r="I16" s="74">
        <f>ROUND(G16*H16,0)</f>
        <v>-26288</v>
      </c>
      <c r="J16" s="75"/>
      <c r="K16" s="74"/>
      <c r="L16" s="74"/>
      <c r="M16" s="74"/>
      <c r="N16" s="74"/>
      <c r="O16" s="74"/>
    </row>
    <row r="17" spans="1:15" ht="15.75">
      <c r="A17" s="161" t="s">
        <v>401</v>
      </c>
      <c r="B17" s="161" t="s">
        <v>401</v>
      </c>
      <c r="C17" s="162">
        <v>507312529.020003</v>
      </c>
      <c r="D17" s="163"/>
      <c r="E17" s="162"/>
      <c r="F17" s="173"/>
      <c r="G17" s="74"/>
      <c r="H17" s="174"/>
      <c r="I17" s="75"/>
      <c r="J17" s="75"/>
      <c r="K17" s="74"/>
      <c r="L17" s="74"/>
      <c r="M17" s="74"/>
      <c r="N17" s="74"/>
      <c r="O17" s="74"/>
    </row>
    <row r="18" spans="1:15" ht="15.75">
      <c r="A18" s="161" t="s">
        <v>402</v>
      </c>
      <c r="B18" s="161" t="s">
        <v>402</v>
      </c>
      <c r="C18" s="162">
        <v>53742736.16</v>
      </c>
      <c r="D18" s="163"/>
      <c r="E18" s="162"/>
      <c r="F18" s="173"/>
      <c r="G18" s="74"/>
      <c r="H18" s="174"/>
      <c r="I18" s="75"/>
      <c r="J18" s="75"/>
      <c r="K18" s="74"/>
      <c r="L18" s="74"/>
      <c r="M18" s="74"/>
      <c r="N18" s="74"/>
      <c r="O18" s="74"/>
    </row>
    <row r="19" spans="1:10" ht="15.75">
      <c r="A19" t="s">
        <v>184</v>
      </c>
      <c r="B19" t="s">
        <v>403</v>
      </c>
      <c r="C19" s="6">
        <v>10352573.5078406</v>
      </c>
      <c r="D19" s="160">
        <v>0.048121292023731166</v>
      </c>
      <c r="E19" s="173">
        <v>0.0125</v>
      </c>
      <c r="F19" s="173">
        <f t="shared" si="0"/>
        <v>-0.03562129202373117</v>
      </c>
      <c r="G19" s="74">
        <f t="shared" si="1"/>
        <v>-368772.044119933</v>
      </c>
      <c r="H19" s="25">
        <f>H13</f>
        <v>0.423769</v>
      </c>
      <c r="I19" s="74">
        <f>ROUND(G19*H19,0)</f>
        <v>-156274</v>
      </c>
      <c r="J19" s="75"/>
    </row>
    <row r="20" spans="1:10" ht="15.75">
      <c r="A20" t="s">
        <v>404</v>
      </c>
      <c r="B20" t="s">
        <v>404</v>
      </c>
      <c r="C20" s="6">
        <v>2103507.62999999</v>
      </c>
      <c r="D20" s="160">
        <v>0.048121292023731166</v>
      </c>
      <c r="E20" s="173">
        <v>0.0125</v>
      </c>
      <c r="F20" s="173">
        <f t="shared" si="0"/>
        <v>-0.03562129202373117</v>
      </c>
      <c r="G20" s="74">
        <f t="shared" si="1"/>
        <v>-74929.6595623763</v>
      </c>
      <c r="H20" s="25">
        <f>$H$14</f>
        <v>0.415749</v>
      </c>
      <c r="I20" s="74">
        <f>ROUND(G20*H20,0)</f>
        <v>-31152</v>
      </c>
      <c r="J20" s="75"/>
    </row>
    <row r="21" spans="1:10" ht="15.75">
      <c r="A21" t="s">
        <v>185</v>
      </c>
      <c r="B21" t="s">
        <v>185</v>
      </c>
      <c r="C21" s="6">
        <v>-823867.2536399333</v>
      </c>
      <c r="D21" s="160">
        <v>0.048121292023731166</v>
      </c>
      <c r="E21" s="173">
        <v>0.0125</v>
      </c>
      <c r="F21" s="173">
        <f t="shared" si="0"/>
        <v>-0.03562129202373117</v>
      </c>
      <c r="G21" s="74">
        <f t="shared" si="1"/>
        <v>29347.21603069746</v>
      </c>
      <c r="H21" s="25">
        <f>H15</f>
        <v>0.417836</v>
      </c>
      <c r="I21" s="74">
        <f>ROUND(G21*H21,0)</f>
        <v>12262</v>
      </c>
      <c r="J21" s="75"/>
    </row>
    <row r="22" spans="1:10" ht="15.75">
      <c r="A22" s="161" t="s">
        <v>405</v>
      </c>
      <c r="B22" s="161" t="s">
        <v>405</v>
      </c>
      <c r="C22" s="162">
        <v>3380412.29</v>
      </c>
      <c r="D22" s="163"/>
      <c r="E22" s="162"/>
      <c r="F22" s="173"/>
      <c r="G22" s="74"/>
      <c r="I22" s="75"/>
      <c r="J22" s="75"/>
    </row>
    <row r="23" spans="1:10" ht="15.75">
      <c r="A23" t="s">
        <v>406</v>
      </c>
      <c r="B23" t="s">
        <v>186</v>
      </c>
      <c r="C23" s="6">
        <v>821055.0092755381</v>
      </c>
      <c r="D23" s="160">
        <v>0.048121292023731166</v>
      </c>
      <c r="E23" s="173">
        <v>0.0125</v>
      </c>
      <c r="F23" s="173">
        <f t="shared" si="0"/>
        <v>-0.03562129202373117</v>
      </c>
      <c r="G23" s="74">
        <f t="shared" si="1"/>
        <v>-29247.040252951247</v>
      </c>
      <c r="H23" s="25">
        <f>$H$13</f>
        <v>0.423769</v>
      </c>
      <c r="I23" s="74">
        <f aca="true" t="shared" si="2" ref="I23:I38">ROUND(G23*H23,0)</f>
        <v>-12394</v>
      </c>
      <c r="J23" s="75"/>
    </row>
    <row r="24" spans="1:10" ht="15.75">
      <c r="A24" t="s">
        <v>407</v>
      </c>
      <c r="B24" t="s">
        <v>407</v>
      </c>
      <c r="C24" s="6">
        <v>1344659.52</v>
      </c>
      <c r="D24" s="160">
        <v>0.048121292023731166</v>
      </c>
      <c r="E24" s="173">
        <v>0.0125</v>
      </c>
      <c r="F24" s="173">
        <f t="shared" si="0"/>
        <v>-0.03562129202373117</v>
      </c>
      <c r="G24" s="74">
        <f t="shared" si="1"/>
        <v>-47898.50943441018</v>
      </c>
      <c r="H24" s="25">
        <f>$H$14</f>
        <v>0.415749</v>
      </c>
      <c r="I24" s="74">
        <f t="shared" si="2"/>
        <v>-19914</v>
      </c>
      <c r="J24" s="75"/>
    </row>
    <row r="25" spans="1:10" ht="15.75">
      <c r="A25" t="s">
        <v>408</v>
      </c>
      <c r="B25" t="s">
        <v>55</v>
      </c>
      <c r="C25" s="6">
        <v>-8920563.850465903</v>
      </c>
      <c r="D25" s="160">
        <v>0.048121292023731166</v>
      </c>
      <c r="E25" s="173">
        <v>0.0125</v>
      </c>
      <c r="F25" s="173">
        <f t="shared" si="0"/>
        <v>-0.03562129202373117</v>
      </c>
      <c r="G25" s="74">
        <f t="shared" si="1"/>
        <v>317762.00993378565</v>
      </c>
      <c r="H25" s="25">
        <f>$H$13</f>
        <v>0.423769</v>
      </c>
      <c r="I25" s="74">
        <f t="shared" si="2"/>
        <v>134658</v>
      </c>
      <c r="J25" s="75"/>
    </row>
    <row r="26" spans="1:10" ht="15.75">
      <c r="A26" t="s">
        <v>187</v>
      </c>
      <c r="B26" t="s">
        <v>187</v>
      </c>
      <c r="C26" s="6">
        <v>1724813.248102519</v>
      </c>
      <c r="D26" s="160">
        <v>0.048121292023731166</v>
      </c>
      <c r="E26" s="173">
        <v>0.0125</v>
      </c>
      <c r="F26" s="173">
        <f t="shared" si="0"/>
        <v>-0.03562129202373117</v>
      </c>
      <c r="G26" s="74">
        <f t="shared" si="1"/>
        <v>-61440.07639706011</v>
      </c>
      <c r="H26" s="25">
        <f>$H$14</f>
        <v>0.415749</v>
      </c>
      <c r="I26" s="74">
        <f t="shared" si="2"/>
        <v>-25544</v>
      </c>
      <c r="J26" s="75"/>
    </row>
    <row r="27" spans="1:10" ht="15.75">
      <c r="A27" t="s">
        <v>409</v>
      </c>
      <c r="B27" t="s">
        <v>410</v>
      </c>
      <c r="C27" s="6">
        <v>576804.749999998</v>
      </c>
      <c r="D27" s="160">
        <v>0.048121292023731166</v>
      </c>
      <c r="E27" s="173">
        <v>0.0125</v>
      </c>
      <c r="F27" s="173">
        <f t="shared" si="0"/>
        <v>-0.03562129202373117</v>
      </c>
      <c r="G27" s="74">
        <f t="shared" si="1"/>
        <v>-20546.53044042518</v>
      </c>
      <c r="H27" s="25">
        <f>$H$13</f>
        <v>0.423769</v>
      </c>
      <c r="I27" s="74">
        <f t="shared" si="2"/>
        <v>-8707</v>
      </c>
      <c r="J27" s="75"/>
    </row>
    <row r="28" spans="1:10" ht="15.75">
      <c r="A28" t="s">
        <v>411</v>
      </c>
      <c r="B28" t="s">
        <v>411</v>
      </c>
      <c r="C28" s="6">
        <v>209992.98</v>
      </c>
      <c r="D28" s="160">
        <v>0.048121292023731166</v>
      </c>
      <c r="E28" s="173">
        <v>0.0125</v>
      </c>
      <c r="F28" s="173">
        <f t="shared" si="0"/>
        <v>-0.03562129202373117</v>
      </c>
      <c r="G28" s="74">
        <f t="shared" si="1"/>
        <v>-7480.221263513539</v>
      </c>
      <c r="H28" s="25">
        <f>$H$14</f>
        <v>0.415749</v>
      </c>
      <c r="I28" s="74">
        <f t="shared" si="2"/>
        <v>-3110</v>
      </c>
      <c r="J28" s="75"/>
    </row>
    <row r="29" spans="1:10" ht="15.75">
      <c r="A29" t="s">
        <v>412</v>
      </c>
      <c r="B29" t="s">
        <v>188</v>
      </c>
      <c r="C29" s="6">
        <v>1156765.6840542355</v>
      </c>
      <c r="D29" s="160">
        <v>0.03400893163861208</v>
      </c>
      <c r="E29" s="173">
        <v>0.0125</v>
      </c>
      <c r="F29" s="173">
        <f t="shared" si="0"/>
        <v>-0.02150893163861208</v>
      </c>
      <c r="G29" s="74">
        <f t="shared" si="1"/>
        <v>-24880.79402021489</v>
      </c>
      <c r="H29" s="25">
        <f>$H$13</f>
        <v>0.423769</v>
      </c>
      <c r="I29" s="74">
        <f t="shared" si="2"/>
        <v>-10544</v>
      </c>
      <c r="J29" s="75"/>
    </row>
    <row r="30" spans="1:10" ht="15.75">
      <c r="A30" t="s">
        <v>413</v>
      </c>
      <c r="B30" t="s">
        <v>413</v>
      </c>
      <c r="C30" s="6">
        <v>2333522.40999999</v>
      </c>
      <c r="D30" s="160">
        <v>0.03400893163861208</v>
      </c>
      <c r="E30" s="173">
        <v>0.0125</v>
      </c>
      <c r="F30" s="173">
        <f t="shared" si="0"/>
        <v>-0.02150893163861208</v>
      </c>
      <c r="G30" s="74">
        <f t="shared" si="1"/>
        <v>-50191.57399385909</v>
      </c>
      <c r="H30" s="25">
        <f>$H$14</f>
        <v>0.415749</v>
      </c>
      <c r="I30" s="74">
        <f t="shared" si="2"/>
        <v>-20867</v>
      </c>
      <c r="J30" s="75"/>
    </row>
    <row r="31" spans="1:10" ht="15.75">
      <c r="A31" t="s">
        <v>414</v>
      </c>
      <c r="B31" t="s">
        <v>189</v>
      </c>
      <c r="C31" s="6">
        <v>11655661.645510498</v>
      </c>
      <c r="D31" s="160">
        <v>0.03400893163861208</v>
      </c>
      <c r="E31" s="173">
        <v>0.0125</v>
      </c>
      <c r="F31" s="173">
        <f t="shared" si="0"/>
        <v>-0.02150893163861208</v>
      </c>
      <c r="G31" s="74">
        <f t="shared" si="1"/>
        <v>-250700.8295360781</v>
      </c>
      <c r="H31" s="25">
        <f>$H$13</f>
        <v>0.423769</v>
      </c>
      <c r="I31" s="74">
        <f t="shared" si="2"/>
        <v>-106239</v>
      </c>
      <c r="J31" s="75"/>
    </row>
    <row r="32" spans="1:10" ht="15.75">
      <c r="A32" t="s">
        <v>190</v>
      </c>
      <c r="B32" t="s">
        <v>190</v>
      </c>
      <c r="C32" s="6">
        <v>844551.3483539964</v>
      </c>
      <c r="D32" s="160">
        <v>0.03400893163861208</v>
      </c>
      <c r="E32" s="173">
        <v>0.0125</v>
      </c>
      <c r="F32" s="173">
        <f t="shared" si="0"/>
        <v>-0.02150893163861208</v>
      </c>
      <c r="G32" s="74">
        <f t="shared" si="1"/>
        <v>-18165.397217043763</v>
      </c>
      <c r="H32" s="25">
        <f>$H$14</f>
        <v>0.415749</v>
      </c>
      <c r="I32" s="74">
        <f t="shared" si="2"/>
        <v>-7552</v>
      </c>
      <c r="J32" s="75"/>
    </row>
    <row r="33" spans="1:10" ht="15.75">
      <c r="A33" t="s">
        <v>415</v>
      </c>
      <c r="B33" t="s">
        <v>56</v>
      </c>
      <c r="C33" s="6">
        <v>61841951.97402874</v>
      </c>
      <c r="D33" s="160">
        <v>0.03400893163861208</v>
      </c>
      <c r="E33" s="173">
        <v>0.0125</v>
      </c>
      <c r="F33" s="173">
        <f t="shared" si="0"/>
        <v>-0.02150893163861208</v>
      </c>
      <c r="G33" s="74">
        <f t="shared" si="1"/>
        <v>-1330154.3174077154</v>
      </c>
      <c r="H33" s="25">
        <f>$H$13</f>
        <v>0.423769</v>
      </c>
      <c r="I33" s="74">
        <f t="shared" si="2"/>
        <v>-563678</v>
      </c>
      <c r="J33" s="75"/>
    </row>
    <row r="34" spans="1:10" ht="15.75">
      <c r="A34" t="s">
        <v>191</v>
      </c>
      <c r="B34" t="s">
        <v>191</v>
      </c>
      <c r="C34" s="6">
        <v>2962597.252395139</v>
      </c>
      <c r="D34" s="160">
        <v>0.03400893163861208</v>
      </c>
      <c r="E34" s="173">
        <v>0.0125</v>
      </c>
      <c r="F34" s="173">
        <f t="shared" si="0"/>
        <v>-0.02150893163861208</v>
      </c>
      <c r="G34" s="74">
        <f t="shared" si="1"/>
        <v>-63722.30177450702</v>
      </c>
      <c r="H34" s="25">
        <f>$H$14</f>
        <v>0.415749</v>
      </c>
      <c r="I34" s="74">
        <f t="shared" si="2"/>
        <v>-26492</v>
      </c>
      <c r="J34" s="75"/>
    </row>
    <row r="35" spans="1:10" ht="15.75">
      <c r="A35" t="s">
        <v>416</v>
      </c>
      <c r="B35" t="s">
        <v>192</v>
      </c>
      <c r="C35" s="6">
        <v>20342771.757243983</v>
      </c>
      <c r="D35" s="160">
        <v>0.03400893163861208</v>
      </c>
      <c r="E35" s="173">
        <v>0.0125</v>
      </c>
      <c r="F35" s="173">
        <f t="shared" si="0"/>
        <v>-0.02150893163861208</v>
      </c>
      <c r="G35" s="74">
        <f t="shared" si="1"/>
        <v>-437551.28706644935</v>
      </c>
      <c r="H35" s="25">
        <f>$H$13</f>
        <v>0.423769</v>
      </c>
      <c r="I35" s="74">
        <f t="shared" si="2"/>
        <v>-185421</v>
      </c>
      <c r="J35" s="75"/>
    </row>
    <row r="36" spans="1:10" ht="15.75">
      <c r="A36" t="s">
        <v>193</v>
      </c>
      <c r="B36" t="s">
        <v>193</v>
      </c>
      <c r="C36" s="6">
        <v>586013.7386963035</v>
      </c>
      <c r="D36" s="160">
        <v>0.03400893163861208</v>
      </c>
      <c r="E36" s="173">
        <v>0.0125</v>
      </c>
      <c r="F36" s="173">
        <f t="shared" si="0"/>
        <v>-0.02150893163861208</v>
      </c>
      <c r="G36" s="74">
        <f t="shared" si="1"/>
        <v>-12604.529444906273</v>
      </c>
      <c r="H36" s="25">
        <f>$H$14</f>
        <v>0.415749</v>
      </c>
      <c r="I36" s="74">
        <f t="shared" si="2"/>
        <v>-5240</v>
      </c>
      <c r="J36" s="75"/>
    </row>
    <row r="37" spans="1:10" ht="15.75">
      <c r="A37" t="s">
        <v>417</v>
      </c>
      <c r="B37" t="s">
        <v>194</v>
      </c>
      <c r="C37" s="6">
        <v>5984371.116105415</v>
      </c>
      <c r="D37" s="160">
        <v>0.03400893163861208</v>
      </c>
      <c r="E37" s="173">
        <v>0.0125</v>
      </c>
      <c r="F37" s="173">
        <f t="shared" si="0"/>
        <v>-0.02150893163861208</v>
      </c>
      <c r="G37" s="74">
        <f t="shared" si="1"/>
        <v>-128717.42923639604</v>
      </c>
      <c r="H37" s="25">
        <f>$H$13</f>
        <v>0.423769</v>
      </c>
      <c r="I37" s="74">
        <f t="shared" si="2"/>
        <v>-54546</v>
      </c>
      <c r="J37" s="75"/>
    </row>
    <row r="38" spans="1:10" ht="15.75">
      <c r="A38" t="s">
        <v>195</v>
      </c>
      <c r="B38" t="s">
        <v>195</v>
      </c>
      <c r="C38" s="19">
        <v>2810352.892792917</v>
      </c>
      <c r="D38" s="164">
        <v>0.03400893163861208</v>
      </c>
      <c r="E38" s="173">
        <v>0.0125</v>
      </c>
      <c r="F38" s="173">
        <f t="shared" si="0"/>
        <v>-0.02150893163861208</v>
      </c>
      <c r="G38" s="77">
        <f t="shared" si="1"/>
        <v>-60447.688251458545</v>
      </c>
      <c r="H38" s="25">
        <f>$H$14</f>
        <v>0.415749</v>
      </c>
      <c r="I38" s="74">
        <f t="shared" si="2"/>
        <v>-25131</v>
      </c>
      <c r="J38" s="75"/>
    </row>
    <row r="39" spans="1:10" ht="15.75">
      <c r="A39" s="101" t="s">
        <v>418</v>
      </c>
      <c r="B39" s="101" t="s">
        <v>418</v>
      </c>
      <c r="C39" s="6">
        <v>700047888.4750568</v>
      </c>
      <c r="D39" s="160"/>
      <c r="E39" s="6"/>
      <c r="F39" s="160"/>
      <c r="G39" s="6">
        <f>SUM(G13:G38)</f>
        <v>-3271004.4247822375</v>
      </c>
      <c r="I39" s="6">
        <f>SUM(I13:I38)</f>
        <v>-1379343</v>
      </c>
      <c r="J39" s="75"/>
    </row>
    <row r="40" spans="1:10" ht="15.75">
      <c r="A40" s="101"/>
      <c r="B40" s="101"/>
      <c r="C40" s="6"/>
      <c r="D40" s="160"/>
      <c r="E40" s="6"/>
      <c r="F40" s="160"/>
      <c r="I40" s="75"/>
      <c r="J40" s="75"/>
    </row>
    <row r="41" spans="1:10" ht="15.75">
      <c r="A41" s="101" t="s">
        <v>419</v>
      </c>
      <c r="B41" s="101" t="s">
        <v>419</v>
      </c>
      <c r="C41" s="6"/>
      <c r="D41" s="160"/>
      <c r="E41" s="6"/>
      <c r="F41" s="160"/>
      <c r="I41" s="75"/>
      <c r="J41" s="75"/>
    </row>
    <row r="42" spans="1:10" ht="15.75">
      <c r="A42" t="s">
        <v>420</v>
      </c>
      <c r="B42" t="s">
        <v>57</v>
      </c>
      <c r="C42" s="6">
        <v>-147715.71881818026</v>
      </c>
      <c r="D42" s="160">
        <v>0.03658945955018462</v>
      </c>
      <c r="E42" s="173">
        <v>0.0125</v>
      </c>
      <c r="F42" s="173">
        <f aca="true" t="shared" si="3" ref="F42:F61">E42-D42</f>
        <v>-0.024089459550184617</v>
      </c>
      <c r="G42" s="74">
        <f aca="true" t="shared" si="4" ref="G42:G61">C42*F42</f>
        <v>3558.391833396998</v>
      </c>
      <c r="H42" s="25">
        <f aca="true" t="shared" si="5" ref="H42:H61">$H$13</f>
        <v>0.423769</v>
      </c>
      <c r="I42" s="74">
        <f aca="true" t="shared" si="6" ref="I42:I61">ROUND(G42*H42,0)</f>
        <v>1508</v>
      </c>
      <c r="J42" s="75"/>
    </row>
    <row r="43" spans="1:10" ht="15.75">
      <c r="A43" t="s">
        <v>421</v>
      </c>
      <c r="B43" t="s">
        <v>58</v>
      </c>
      <c r="C43" s="6">
        <v>-1635467.7357098525</v>
      </c>
      <c r="D43" s="160">
        <v>0.03658945955018462</v>
      </c>
      <c r="E43" s="173">
        <v>0.0125</v>
      </c>
      <c r="F43" s="173">
        <f t="shared" si="3"/>
        <v>-0.024089459550184617</v>
      </c>
      <c r="G43" s="74">
        <f t="shared" si="4"/>
        <v>39397.53386501452</v>
      </c>
      <c r="H43" s="25">
        <f t="shared" si="5"/>
        <v>0.423769</v>
      </c>
      <c r="I43" s="74">
        <f t="shared" si="6"/>
        <v>16695</v>
      </c>
      <c r="J43" s="75"/>
    </row>
    <row r="44" spans="1:10" ht="15.75">
      <c r="A44" t="s">
        <v>422</v>
      </c>
      <c r="B44" t="s">
        <v>196</v>
      </c>
      <c r="C44" s="6">
        <v>121026.32679353573</v>
      </c>
      <c r="D44" s="160">
        <v>0.03658945955018462</v>
      </c>
      <c r="E44" s="173">
        <v>0.0125</v>
      </c>
      <c r="F44" s="173">
        <f t="shared" si="3"/>
        <v>-0.024089459550184617</v>
      </c>
      <c r="G44" s="74">
        <f t="shared" si="4"/>
        <v>-2915.4588038003035</v>
      </c>
      <c r="H44" s="25">
        <f t="shared" si="5"/>
        <v>0.423769</v>
      </c>
      <c r="I44" s="74">
        <f t="shared" si="6"/>
        <v>-1235</v>
      </c>
      <c r="J44" s="75"/>
    </row>
    <row r="45" spans="1:10" ht="15.75">
      <c r="A45" t="s">
        <v>423</v>
      </c>
      <c r="B45" t="s">
        <v>424</v>
      </c>
      <c r="C45" s="6">
        <v>120608</v>
      </c>
      <c r="D45" s="160">
        <v>0.03658945955018462</v>
      </c>
      <c r="E45" s="173">
        <v>0.0125</v>
      </c>
      <c r="F45" s="173">
        <f t="shared" si="3"/>
        <v>-0.024089459550184617</v>
      </c>
      <c r="G45" s="74">
        <f t="shared" si="4"/>
        <v>-2905.3815374286664</v>
      </c>
      <c r="H45" s="25">
        <f t="shared" si="5"/>
        <v>0.423769</v>
      </c>
      <c r="I45" s="74">
        <f t="shared" si="6"/>
        <v>-1231</v>
      </c>
      <c r="J45" s="75"/>
    </row>
    <row r="46" spans="1:10" ht="15.75">
      <c r="A46" t="s">
        <v>425</v>
      </c>
      <c r="B46" t="s">
        <v>59</v>
      </c>
      <c r="C46" s="6">
        <v>3507463.769542817</v>
      </c>
      <c r="D46" s="160">
        <v>0.03658945955018462</v>
      </c>
      <c r="E46" s="173">
        <v>0.0125</v>
      </c>
      <c r="F46" s="173">
        <f t="shared" si="3"/>
        <v>-0.024089459550184617</v>
      </c>
      <c r="G46" s="74">
        <f t="shared" si="4"/>
        <v>-84492.90660013974</v>
      </c>
      <c r="H46" s="25">
        <f t="shared" si="5"/>
        <v>0.423769</v>
      </c>
      <c r="I46" s="74">
        <f t="shared" si="6"/>
        <v>-35805</v>
      </c>
      <c r="J46" s="75"/>
    </row>
    <row r="47" spans="1:10" ht="15.75">
      <c r="A47" t="s">
        <v>426</v>
      </c>
      <c r="B47" t="s">
        <v>197</v>
      </c>
      <c r="C47" s="6">
        <v>305469.0091388466</v>
      </c>
      <c r="D47" s="160">
        <v>0.03658945955018462</v>
      </c>
      <c r="E47" s="173">
        <v>0.0125</v>
      </c>
      <c r="F47" s="173">
        <f t="shared" si="3"/>
        <v>-0.024089459550184617</v>
      </c>
      <c r="G47" s="74">
        <f t="shared" si="4"/>
        <v>-7358.58333948522</v>
      </c>
      <c r="H47" s="25">
        <f t="shared" si="5"/>
        <v>0.423769</v>
      </c>
      <c r="I47" s="74">
        <f t="shared" si="6"/>
        <v>-3118</v>
      </c>
      <c r="J47" s="75"/>
    </row>
    <row r="48" spans="1:10" ht="15.75">
      <c r="A48" t="s">
        <v>427</v>
      </c>
      <c r="B48" t="s">
        <v>428</v>
      </c>
      <c r="C48" s="6">
        <v>0</v>
      </c>
      <c r="D48" s="160">
        <v>0.03658945955018462</v>
      </c>
      <c r="E48" s="173">
        <v>0.0125</v>
      </c>
      <c r="F48" s="173">
        <f t="shared" si="3"/>
        <v>-0.024089459550184617</v>
      </c>
      <c r="G48" s="74">
        <f t="shared" si="4"/>
        <v>0</v>
      </c>
      <c r="H48" s="25">
        <f t="shared" si="5"/>
        <v>0.423769</v>
      </c>
      <c r="I48" s="74">
        <f t="shared" si="6"/>
        <v>0</v>
      </c>
      <c r="J48" s="75"/>
    </row>
    <row r="49" spans="1:10" ht="15.75">
      <c r="A49" t="s">
        <v>429</v>
      </c>
      <c r="B49" t="s">
        <v>198</v>
      </c>
      <c r="C49" s="6">
        <v>0</v>
      </c>
      <c r="D49" s="160">
        <v>0.03658945955018462</v>
      </c>
      <c r="E49" s="173">
        <v>0.0125</v>
      </c>
      <c r="F49" s="173">
        <f t="shared" si="3"/>
        <v>-0.024089459550184617</v>
      </c>
      <c r="G49" s="74">
        <f t="shared" si="4"/>
        <v>0</v>
      </c>
      <c r="H49" s="25">
        <f t="shared" si="5"/>
        <v>0.423769</v>
      </c>
      <c r="I49" s="74">
        <f t="shared" si="6"/>
        <v>0</v>
      </c>
      <c r="J49" s="75"/>
    </row>
    <row r="50" spans="1:10" ht="15.75">
      <c r="A50" t="s">
        <v>430</v>
      </c>
      <c r="B50" t="s">
        <v>199</v>
      </c>
      <c r="C50" s="6">
        <v>6449160.897442208</v>
      </c>
      <c r="D50" s="160">
        <v>0.03658945955018462</v>
      </c>
      <c r="E50" s="173">
        <v>0.0125</v>
      </c>
      <c r="F50" s="173">
        <f t="shared" si="3"/>
        <v>-0.024089459550184617</v>
      </c>
      <c r="G50" s="74">
        <f t="shared" si="4"/>
        <v>-155356.8005715664</v>
      </c>
      <c r="H50" s="25">
        <f t="shared" si="5"/>
        <v>0.423769</v>
      </c>
      <c r="I50" s="74">
        <f t="shared" si="6"/>
        <v>-65835</v>
      </c>
      <c r="J50" s="75"/>
    </row>
    <row r="51" spans="1:10" ht="15.75">
      <c r="A51" t="s">
        <v>431</v>
      </c>
      <c r="B51" t="s">
        <v>60</v>
      </c>
      <c r="C51" s="6">
        <v>1405065.2023207103</v>
      </c>
      <c r="D51" s="160">
        <v>0.03658945955018462</v>
      </c>
      <c r="E51" s="173">
        <v>0.0125</v>
      </c>
      <c r="F51" s="173">
        <f t="shared" si="3"/>
        <v>-0.024089459550184617</v>
      </c>
      <c r="G51" s="74">
        <f t="shared" si="4"/>
        <v>-33847.26135667672</v>
      </c>
      <c r="H51" s="25">
        <f t="shared" si="5"/>
        <v>0.423769</v>
      </c>
      <c r="I51" s="74">
        <f t="shared" si="6"/>
        <v>-14343</v>
      </c>
      <c r="J51" s="75"/>
    </row>
    <row r="52" spans="1:10" ht="15.75">
      <c r="A52" t="s">
        <v>432</v>
      </c>
      <c r="B52" t="s">
        <v>200</v>
      </c>
      <c r="C52" s="6">
        <v>78986.41</v>
      </c>
      <c r="D52" s="160">
        <v>0.03658945955018462</v>
      </c>
      <c r="E52" s="173">
        <v>0.0125</v>
      </c>
      <c r="F52" s="173">
        <f t="shared" si="3"/>
        <v>-0.024089459550184617</v>
      </c>
      <c r="G52" s="74">
        <f t="shared" si="4"/>
        <v>-1902.7399287092978</v>
      </c>
      <c r="H52" s="25">
        <f t="shared" si="5"/>
        <v>0.423769</v>
      </c>
      <c r="I52" s="74">
        <f t="shared" si="6"/>
        <v>-806</v>
      </c>
      <c r="J52" s="75"/>
    </row>
    <row r="53" spans="1:10" ht="15.75">
      <c r="A53" t="s">
        <v>433</v>
      </c>
      <c r="B53" t="s">
        <v>434</v>
      </c>
      <c r="C53" s="6">
        <v>5516.06</v>
      </c>
      <c r="D53" s="160">
        <v>0.03658945955018462</v>
      </c>
      <c r="E53" s="173">
        <v>0.0125</v>
      </c>
      <c r="F53" s="173">
        <f t="shared" si="3"/>
        <v>-0.024089459550184617</v>
      </c>
      <c r="G53" s="74">
        <f t="shared" si="4"/>
        <v>-132.87890424639136</v>
      </c>
      <c r="H53" s="25">
        <f t="shared" si="5"/>
        <v>0.423769</v>
      </c>
      <c r="I53" s="74">
        <f t="shared" si="6"/>
        <v>-56</v>
      </c>
      <c r="J53" s="75"/>
    </row>
    <row r="54" spans="1:10" ht="15.75">
      <c r="A54" t="s">
        <v>435</v>
      </c>
      <c r="B54" t="s">
        <v>201</v>
      </c>
      <c r="C54" s="6">
        <v>613116.1516527871</v>
      </c>
      <c r="D54" s="160">
        <v>0.03061934585942939</v>
      </c>
      <c r="E54" s="173">
        <v>0.0125</v>
      </c>
      <c r="F54" s="173">
        <f t="shared" si="3"/>
        <v>-0.01811934585942939</v>
      </c>
      <c r="G54" s="74">
        <f t="shared" si="4"/>
        <v>-11109.26360379921</v>
      </c>
      <c r="H54" s="25">
        <f t="shared" si="5"/>
        <v>0.423769</v>
      </c>
      <c r="I54" s="74">
        <f t="shared" si="6"/>
        <v>-4708</v>
      </c>
      <c r="J54" s="75"/>
    </row>
    <row r="55" spans="1:10" ht="15.75">
      <c r="A55" t="s">
        <v>436</v>
      </c>
      <c r="B55" t="s">
        <v>202</v>
      </c>
      <c r="C55" s="6">
        <v>46998.51815061475</v>
      </c>
      <c r="D55" s="160">
        <v>0.03061934585942939</v>
      </c>
      <c r="E55" s="173">
        <v>0.0125</v>
      </c>
      <c r="F55" s="173">
        <f t="shared" si="3"/>
        <v>-0.01811934585942939</v>
      </c>
      <c r="G55" s="74">
        <f t="shared" si="4"/>
        <v>-851.5824052516584</v>
      </c>
      <c r="H55" s="25">
        <f t="shared" si="5"/>
        <v>0.423769</v>
      </c>
      <c r="I55" s="74">
        <f t="shared" si="6"/>
        <v>-361</v>
      </c>
      <c r="J55" s="75"/>
    </row>
    <row r="56" spans="1:10" ht="15.75">
      <c r="A56" t="s">
        <v>437</v>
      </c>
      <c r="B56" t="s">
        <v>203</v>
      </c>
      <c r="C56" s="6">
        <v>406221.94598959945</v>
      </c>
      <c r="D56" s="160">
        <v>0.03061934585942939</v>
      </c>
      <c r="E56" s="173">
        <v>0.0125</v>
      </c>
      <c r="F56" s="173">
        <f t="shared" si="3"/>
        <v>-0.01811934585942939</v>
      </c>
      <c r="G56" s="74">
        <f t="shared" si="4"/>
        <v>-7360.475935075999</v>
      </c>
      <c r="H56" s="25">
        <f t="shared" si="5"/>
        <v>0.423769</v>
      </c>
      <c r="I56" s="74">
        <f t="shared" si="6"/>
        <v>-3119</v>
      </c>
      <c r="J56" s="75"/>
    </row>
    <row r="57" spans="1:10" ht="15.75">
      <c r="A57" t="s">
        <v>438</v>
      </c>
      <c r="B57" t="s">
        <v>204</v>
      </c>
      <c r="C57" s="6">
        <v>-69884.53032813294</v>
      </c>
      <c r="D57" s="160">
        <v>0.03061934585942939</v>
      </c>
      <c r="E57" s="173">
        <v>0.0125</v>
      </c>
      <c r="F57" s="173">
        <f t="shared" si="3"/>
        <v>-0.01811934585942939</v>
      </c>
      <c r="G57" s="74">
        <f t="shared" si="4"/>
        <v>1266.2619752392234</v>
      </c>
      <c r="H57" s="25">
        <f t="shared" si="5"/>
        <v>0.423769</v>
      </c>
      <c r="I57" s="74">
        <f t="shared" si="6"/>
        <v>537</v>
      </c>
      <c r="J57" s="75"/>
    </row>
    <row r="58" spans="1:10" ht="15.75">
      <c r="A58" t="s">
        <v>439</v>
      </c>
      <c r="B58" t="s">
        <v>205</v>
      </c>
      <c r="C58" s="6">
        <v>14480.17695044342</v>
      </c>
      <c r="D58" s="160">
        <v>0.03061934585942939</v>
      </c>
      <c r="E58" s="173">
        <v>0.0125</v>
      </c>
      <c r="F58" s="173">
        <f t="shared" si="3"/>
        <v>-0.01811934585942939</v>
      </c>
      <c r="G58" s="74">
        <f t="shared" si="4"/>
        <v>-262.3713342708219</v>
      </c>
      <c r="H58" s="25">
        <f t="shared" si="5"/>
        <v>0.423769</v>
      </c>
      <c r="I58" s="74">
        <f t="shared" si="6"/>
        <v>-111</v>
      </c>
      <c r="J58" s="75"/>
    </row>
    <row r="59" spans="1:10" ht="15.75">
      <c r="A59" t="s">
        <v>440</v>
      </c>
      <c r="B59" t="s">
        <v>206</v>
      </c>
      <c r="C59" s="6">
        <v>128489.45418848965</v>
      </c>
      <c r="D59" s="160">
        <v>0.03061934585942939</v>
      </c>
      <c r="E59" s="173">
        <v>0.0125</v>
      </c>
      <c r="F59" s="173">
        <f t="shared" si="3"/>
        <v>-0.01811934585942939</v>
      </c>
      <c r="G59" s="74">
        <f t="shared" si="4"/>
        <v>-2328.144859730552</v>
      </c>
      <c r="H59" s="25">
        <f t="shared" si="5"/>
        <v>0.423769</v>
      </c>
      <c r="I59" s="74">
        <f t="shared" si="6"/>
        <v>-987</v>
      </c>
      <c r="J59" s="75"/>
    </row>
    <row r="60" spans="1:10" ht="15.75">
      <c r="A60" t="s">
        <v>441</v>
      </c>
      <c r="B60" t="s">
        <v>207</v>
      </c>
      <c r="C60" s="6">
        <v>1243202.49614787</v>
      </c>
      <c r="D60" s="160">
        <v>0.03061934585942939</v>
      </c>
      <c r="E60" s="173">
        <v>0.0125</v>
      </c>
      <c r="F60" s="173">
        <f t="shared" si="3"/>
        <v>-0.01811934585942939</v>
      </c>
      <c r="G60" s="74">
        <f t="shared" si="4"/>
        <v>-22526.016001009193</v>
      </c>
      <c r="H60" s="25">
        <f t="shared" si="5"/>
        <v>0.423769</v>
      </c>
      <c r="I60" s="74">
        <f t="shared" si="6"/>
        <v>-9546</v>
      </c>
      <c r="J60" s="75"/>
    </row>
    <row r="61" spans="1:10" ht="15.75">
      <c r="A61" t="s">
        <v>442</v>
      </c>
      <c r="B61" t="s">
        <v>208</v>
      </c>
      <c r="C61" s="19">
        <v>471910.1558847563</v>
      </c>
      <c r="D61" s="164">
        <v>0.03061934585942939</v>
      </c>
      <c r="E61" s="173">
        <v>0.0125</v>
      </c>
      <c r="F61" s="173">
        <f t="shared" si="3"/>
        <v>-0.01811934585942939</v>
      </c>
      <c r="G61" s="77">
        <f t="shared" si="4"/>
        <v>-8550.703329053138</v>
      </c>
      <c r="H61" s="25">
        <f t="shared" si="5"/>
        <v>0.423769</v>
      </c>
      <c r="I61" s="74">
        <f t="shared" si="6"/>
        <v>-3624</v>
      </c>
      <c r="J61" s="75"/>
    </row>
    <row r="62" spans="1:10" ht="15.75">
      <c r="A62" s="101" t="s">
        <v>443</v>
      </c>
      <c r="B62" s="101" t="s">
        <v>443</v>
      </c>
      <c r="C62" s="6">
        <f>SUM(C42:C61)</f>
        <v>13064646.589346515</v>
      </c>
      <c r="D62" s="160"/>
      <c r="E62" s="6"/>
      <c r="F62" s="160"/>
      <c r="G62" s="6">
        <f>SUM(G42:G61)</f>
        <v>-297678.3808365926</v>
      </c>
      <c r="I62" s="6">
        <f>SUM(I42:I61)</f>
        <v>-126145</v>
      </c>
      <c r="J62" s="75"/>
    </row>
    <row r="63" spans="1:10" ht="15.75">
      <c r="A63" s="41"/>
      <c r="B63" s="41"/>
      <c r="C63" s="6"/>
      <c r="D63" s="165"/>
      <c r="E63" s="6"/>
      <c r="F63" s="165"/>
      <c r="I63" s="75"/>
      <c r="J63" s="75"/>
    </row>
    <row r="64" spans="1:10" ht="15.75">
      <c r="A64" s="101" t="s">
        <v>444</v>
      </c>
      <c r="B64" s="101" t="s">
        <v>444</v>
      </c>
      <c r="C64" s="6"/>
      <c r="D64" s="165"/>
      <c r="E64" s="6"/>
      <c r="F64" s="165"/>
      <c r="I64" s="75"/>
      <c r="J64" s="75"/>
    </row>
    <row r="65" spans="1:10" ht="15.75">
      <c r="A65" s="41" t="s">
        <v>445</v>
      </c>
      <c r="B65" s="41" t="s">
        <v>209</v>
      </c>
      <c r="C65" s="6">
        <v>258483.55065360805</v>
      </c>
      <c r="D65" s="160">
        <v>0.05694082620022314</v>
      </c>
      <c r="E65" s="173">
        <v>0.0125</v>
      </c>
      <c r="F65" s="173">
        <f aca="true" t="shared" si="7" ref="F65:F81">E65-D65</f>
        <v>-0.04444082620022313</v>
      </c>
      <c r="G65" s="74">
        <f aca="true" t="shared" si="8" ref="G65:G81">C65*F65</f>
        <v>-11487.222550213568</v>
      </c>
      <c r="H65" s="25">
        <f>$H$13</f>
        <v>0.423769</v>
      </c>
      <c r="I65" s="74">
        <f>ROUND(G65*H65,0)</f>
        <v>-4868</v>
      </c>
      <c r="J65" s="75"/>
    </row>
    <row r="66" spans="1:10" ht="15.75">
      <c r="A66" t="s">
        <v>446</v>
      </c>
      <c r="B66" t="s">
        <v>446</v>
      </c>
      <c r="C66" s="6">
        <v>1611775</v>
      </c>
      <c r="D66" s="160">
        <v>0.05694082620022314</v>
      </c>
      <c r="E66" s="173">
        <v>0.0125</v>
      </c>
      <c r="F66" s="173">
        <f t="shared" si="7"/>
        <v>-0.04444082620022313</v>
      </c>
      <c r="G66" s="74">
        <f t="shared" si="8"/>
        <v>-71628.61264886464</v>
      </c>
      <c r="H66" s="25">
        <f>$H$15</f>
        <v>0.417836</v>
      </c>
      <c r="I66" s="74">
        <f>ROUND(G66*H66,0)</f>
        <v>-29929</v>
      </c>
      <c r="J66" s="75"/>
    </row>
    <row r="67" spans="1:10" ht="15.75">
      <c r="A67" t="s">
        <v>447</v>
      </c>
      <c r="B67" t="s">
        <v>447</v>
      </c>
      <c r="C67" s="6">
        <v>-86.20354954715845</v>
      </c>
      <c r="D67" s="160">
        <v>0.05694082620022314</v>
      </c>
      <c r="E67" s="173">
        <v>0.0125</v>
      </c>
      <c r="F67" s="173">
        <f t="shared" si="7"/>
        <v>-0.04444082620022313</v>
      </c>
      <c r="G67" s="74">
        <f t="shared" si="8"/>
        <v>3.830956963267592</v>
      </c>
      <c r="H67" s="25">
        <v>0.441788</v>
      </c>
      <c r="I67" s="74">
        <f>ROUND(G67*H67,0)</f>
        <v>2</v>
      </c>
      <c r="J67" s="75"/>
    </row>
    <row r="68" spans="1:10" ht="15.75">
      <c r="A68" s="161" t="s">
        <v>448</v>
      </c>
      <c r="B68" s="161" t="s">
        <v>448</v>
      </c>
      <c r="C68" s="162">
        <v>398474888.080001</v>
      </c>
      <c r="D68" s="163"/>
      <c r="E68" s="173"/>
      <c r="F68" s="173"/>
      <c r="G68" s="74"/>
      <c r="H68" s="25"/>
      <c r="I68" s="75"/>
      <c r="J68" s="75"/>
    </row>
    <row r="69" spans="1:10" ht="15.75">
      <c r="A69" s="161" t="s">
        <v>449</v>
      </c>
      <c r="B69" s="161" t="s">
        <v>449</v>
      </c>
      <c r="C69" s="162">
        <v>27990686.6199999</v>
      </c>
      <c r="D69" s="163"/>
      <c r="E69" s="173"/>
      <c r="F69" s="173"/>
      <c r="G69" s="74"/>
      <c r="H69" s="25"/>
      <c r="I69" s="75"/>
      <c r="J69" s="75"/>
    </row>
    <row r="70" spans="1:10" ht="15.75">
      <c r="A70" t="s">
        <v>450</v>
      </c>
      <c r="B70" t="s">
        <v>61</v>
      </c>
      <c r="C70" s="6">
        <v>5124713.874750501</v>
      </c>
      <c r="D70" s="160">
        <v>0.05694082620022314</v>
      </c>
      <c r="E70" s="173">
        <v>0.0125</v>
      </c>
      <c r="F70" s="173">
        <f t="shared" si="7"/>
        <v>-0.04444082620022313</v>
      </c>
      <c r="G70" s="74">
        <f t="shared" si="8"/>
        <v>-227746.51863365906</v>
      </c>
      <c r="H70" s="25">
        <f>$H$13</f>
        <v>0.423769</v>
      </c>
      <c r="I70" s="74">
        <f>ROUND(G70*H70,0)</f>
        <v>-96512</v>
      </c>
      <c r="J70" s="75"/>
    </row>
    <row r="71" spans="1:10" ht="15.75">
      <c r="A71" t="s">
        <v>210</v>
      </c>
      <c r="B71" t="s">
        <v>210</v>
      </c>
      <c r="C71" s="6">
        <v>270242.1167266667</v>
      </c>
      <c r="D71" s="160">
        <v>0.05694082620022314</v>
      </c>
      <c r="E71" s="173">
        <v>0.0125</v>
      </c>
      <c r="F71" s="173">
        <f t="shared" si="7"/>
        <v>-0.04444082620022313</v>
      </c>
      <c r="G71" s="74">
        <f t="shared" si="8"/>
        <v>-12009.782941430207</v>
      </c>
      <c r="H71" s="25">
        <v>0.456416</v>
      </c>
      <c r="I71" s="74">
        <f>ROUND(G71*H71,0)</f>
        <v>-5481</v>
      </c>
      <c r="J71" s="75"/>
    </row>
    <row r="72" spans="1:10" ht="15.75">
      <c r="A72" t="s">
        <v>451</v>
      </c>
      <c r="B72" t="s">
        <v>211</v>
      </c>
      <c r="C72" s="6">
        <v>3920088.2605736014</v>
      </c>
      <c r="D72" s="160">
        <v>0.05694082620022314</v>
      </c>
      <c r="E72" s="173">
        <v>0.0125</v>
      </c>
      <c r="F72" s="173">
        <f t="shared" si="7"/>
        <v>-0.04444082620022313</v>
      </c>
      <c r="G72" s="74">
        <f t="shared" si="8"/>
        <v>-174211.96107768643</v>
      </c>
      <c r="H72" s="25">
        <f>$H$13</f>
        <v>0.423769</v>
      </c>
      <c r="I72" s="74">
        <f>ROUND(G72*H72,0)</f>
        <v>-73826</v>
      </c>
      <c r="J72" s="75"/>
    </row>
    <row r="73" spans="1:10" ht="15.75">
      <c r="A73" s="166" t="s">
        <v>452</v>
      </c>
      <c r="B73" s="166" t="s">
        <v>452</v>
      </c>
      <c r="C73" s="6">
        <v>0</v>
      </c>
      <c r="D73" s="160">
        <v>0.05694082620022314</v>
      </c>
      <c r="E73" s="173">
        <v>0.0125</v>
      </c>
      <c r="F73" s="173">
        <f t="shared" si="7"/>
        <v>-0.04444082620022313</v>
      </c>
      <c r="G73" s="74">
        <f t="shared" si="8"/>
        <v>0</v>
      </c>
      <c r="H73" s="25"/>
      <c r="I73" s="75"/>
      <c r="J73" s="75"/>
    </row>
    <row r="74" spans="1:10" ht="15.75">
      <c r="A74" s="166" t="s">
        <v>453</v>
      </c>
      <c r="B74" s="166" t="s">
        <v>454</v>
      </c>
      <c r="C74" s="6">
        <v>493628.659999986</v>
      </c>
      <c r="D74" s="160">
        <v>0.05694082620022314</v>
      </c>
      <c r="E74" s="173">
        <v>0.0125</v>
      </c>
      <c r="F74" s="173">
        <f t="shared" si="7"/>
        <v>-0.04444082620022313</v>
      </c>
      <c r="G74" s="74">
        <f t="shared" si="8"/>
        <v>-21937.265486508415</v>
      </c>
      <c r="H74" s="25">
        <f>$H$13</f>
        <v>0.423769</v>
      </c>
      <c r="I74" s="74">
        <f aca="true" t="shared" si="9" ref="I74:I81">ROUND(G74*H74,0)</f>
        <v>-9296</v>
      </c>
      <c r="J74" s="75"/>
    </row>
    <row r="75" spans="1:10" ht="15.75">
      <c r="A75" s="166" t="s">
        <v>455</v>
      </c>
      <c r="B75" s="166" t="s">
        <v>455</v>
      </c>
      <c r="C75" s="6">
        <v>10664018.2899999</v>
      </c>
      <c r="D75" s="160">
        <v>0.05694082620022314</v>
      </c>
      <c r="E75" s="173">
        <v>0.0125</v>
      </c>
      <c r="F75" s="173">
        <f t="shared" si="7"/>
        <v>-0.04444082620022313</v>
      </c>
      <c r="G75" s="74">
        <f t="shared" si="8"/>
        <v>-473917.78342188627</v>
      </c>
      <c r="H75" s="25">
        <f>H71</f>
        <v>0.456416</v>
      </c>
      <c r="I75" s="74">
        <f t="shared" si="9"/>
        <v>-216304</v>
      </c>
      <c r="J75" s="75"/>
    </row>
    <row r="76" spans="1:10" ht="15.75">
      <c r="A76" s="166" t="s">
        <v>456</v>
      </c>
      <c r="B76" s="166" t="s">
        <v>212</v>
      </c>
      <c r="C76" s="6">
        <v>189658.01902719634</v>
      </c>
      <c r="D76" s="160">
        <v>0.03270348837209314</v>
      </c>
      <c r="E76" s="173">
        <v>0.0125</v>
      </c>
      <c r="F76" s="173">
        <f t="shared" si="7"/>
        <v>-0.020203488372093136</v>
      </c>
      <c r="G76" s="74">
        <f t="shared" si="8"/>
        <v>-3831.75358209018</v>
      </c>
      <c r="H76" s="25">
        <f>$H$13</f>
        <v>0.423769</v>
      </c>
      <c r="I76" s="74">
        <f t="shared" si="9"/>
        <v>-1624</v>
      </c>
      <c r="J76" s="75"/>
    </row>
    <row r="77" spans="1:10" ht="15.75">
      <c r="A77" s="166" t="s">
        <v>213</v>
      </c>
      <c r="B77" s="166" t="s">
        <v>213</v>
      </c>
      <c r="C77" s="6">
        <v>97253.58491730463</v>
      </c>
      <c r="D77" s="160">
        <v>0.03270348837209314</v>
      </c>
      <c r="E77" s="173">
        <v>0.0125</v>
      </c>
      <c r="F77" s="173">
        <f t="shared" si="7"/>
        <v>-0.020203488372093136</v>
      </c>
      <c r="G77" s="74">
        <f t="shared" si="8"/>
        <v>-1964.8616720211364</v>
      </c>
      <c r="H77" s="25">
        <f>H71</f>
        <v>0.456416</v>
      </c>
      <c r="I77" s="74">
        <f t="shared" si="9"/>
        <v>-897</v>
      </c>
      <c r="J77" s="75"/>
    </row>
    <row r="78" spans="1:10" ht="15.75">
      <c r="A78" t="s">
        <v>457</v>
      </c>
      <c r="B78" t="s">
        <v>214</v>
      </c>
      <c r="C78" s="6">
        <v>1075089.2501637102</v>
      </c>
      <c r="D78" s="160">
        <v>0.03270348837209314</v>
      </c>
      <c r="E78" s="173">
        <v>0.0125</v>
      </c>
      <c r="F78" s="173">
        <f t="shared" si="7"/>
        <v>-0.020203488372093136</v>
      </c>
      <c r="G78" s="74">
        <f t="shared" si="8"/>
        <v>-21720.553164644847</v>
      </c>
      <c r="H78" s="25">
        <f>$H$13</f>
        <v>0.423769</v>
      </c>
      <c r="I78" s="74">
        <f t="shared" si="9"/>
        <v>-9204</v>
      </c>
      <c r="J78" s="75"/>
    </row>
    <row r="79" spans="1:10" ht="15.75">
      <c r="A79" t="s">
        <v>50</v>
      </c>
      <c r="B79" t="s">
        <v>50</v>
      </c>
      <c r="C79" s="6">
        <v>535210.8769170397</v>
      </c>
      <c r="D79" s="160">
        <v>0.03270348837209314</v>
      </c>
      <c r="E79" s="173">
        <v>0.0125</v>
      </c>
      <c r="F79" s="173">
        <f t="shared" si="7"/>
        <v>-0.020203488372093136</v>
      </c>
      <c r="G79" s="74">
        <f t="shared" si="8"/>
        <v>-10813.126728411184</v>
      </c>
      <c r="H79" s="25">
        <f>H71</f>
        <v>0.456416</v>
      </c>
      <c r="I79" s="74">
        <f t="shared" si="9"/>
        <v>-4935</v>
      </c>
      <c r="J79" s="75"/>
    </row>
    <row r="80" spans="1:10" ht="15.75">
      <c r="A80" t="s">
        <v>458</v>
      </c>
      <c r="B80" t="s">
        <v>215</v>
      </c>
      <c r="C80" s="6">
        <v>154076.64979293116</v>
      </c>
      <c r="D80" s="160">
        <v>0.03270348837209314</v>
      </c>
      <c r="E80" s="173">
        <v>0.0125</v>
      </c>
      <c r="F80" s="173">
        <f t="shared" si="7"/>
        <v>-0.020203488372093136</v>
      </c>
      <c r="G80" s="74">
        <f t="shared" si="8"/>
        <v>-3112.885802502551</v>
      </c>
      <c r="H80" s="25">
        <f>$H$13</f>
        <v>0.423769</v>
      </c>
      <c r="I80" s="74">
        <f t="shared" si="9"/>
        <v>-1319</v>
      </c>
      <c r="J80" s="75"/>
    </row>
    <row r="81" spans="1:10" ht="15.75">
      <c r="A81" t="s">
        <v>216</v>
      </c>
      <c r="B81" t="s">
        <v>216</v>
      </c>
      <c r="C81" s="19">
        <v>113462.5583583928</v>
      </c>
      <c r="D81" s="164">
        <v>0.03270348837209314</v>
      </c>
      <c r="E81" s="173">
        <v>0.0125</v>
      </c>
      <c r="F81" s="173">
        <f t="shared" si="7"/>
        <v>-0.020203488372093136</v>
      </c>
      <c r="G81" s="77">
        <f t="shared" si="8"/>
        <v>-2292.3394784617276</v>
      </c>
      <c r="H81" s="25">
        <f>H71</f>
        <v>0.456416</v>
      </c>
      <c r="I81" s="77">
        <f t="shared" si="9"/>
        <v>-1046</v>
      </c>
      <c r="J81" s="75"/>
    </row>
    <row r="82" spans="1:10" ht="15.75">
      <c r="A82" s="101" t="s">
        <v>459</v>
      </c>
      <c r="B82" s="101" t="s">
        <v>459</v>
      </c>
      <c r="C82" s="6">
        <f>SUM(C65:C81)</f>
        <v>450973189.18833214</v>
      </c>
      <c r="D82" s="165"/>
      <c r="E82" s="173"/>
      <c r="F82" s="165"/>
      <c r="G82" s="6">
        <f>SUM(G65:G81)</f>
        <v>-1036670.836231417</v>
      </c>
      <c r="H82" s="25"/>
      <c r="I82" s="6">
        <f>SUM(I62:I81)</f>
        <v>-581384</v>
      </c>
      <c r="J82" s="75"/>
    </row>
    <row r="83" spans="1:10" ht="15.75">
      <c r="A83" s="41"/>
      <c r="B83" s="41"/>
      <c r="C83" s="6"/>
      <c r="D83" s="165"/>
      <c r="E83" s="173"/>
      <c r="F83" s="165"/>
      <c r="H83" s="25"/>
      <c r="I83" s="75"/>
      <c r="J83" s="75"/>
    </row>
    <row r="84" spans="1:10" ht="15.75">
      <c r="A84" s="101" t="s">
        <v>460</v>
      </c>
      <c r="B84" s="101" t="s">
        <v>460</v>
      </c>
      <c r="C84" s="6"/>
      <c r="D84" s="165"/>
      <c r="E84" s="173"/>
      <c r="F84" s="165"/>
      <c r="H84" s="25"/>
      <c r="I84" s="75"/>
      <c r="J84" s="75"/>
    </row>
    <row r="85" spans="1:10" ht="15.75">
      <c r="A85" s="166" t="s">
        <v>461</v>
      </c>
      <c r="B85" s="166" t="s">
        <v>461</v>
      </c>
      <c r="C85" s="162">
        <v>0</v>
      </c>
      <c r="D85" s="163"/>
      <c r="E85" s="173"/>
      <c r="F85" s="163"/>
      <c r="G85" s="74">
        <f aca="true" t="shared" si="10" ref="G85:G92">-C85*F85</f>
        <v>0</v>
      </c>
      <c r="H85" s="25"/>
      <c r="I85" s="75"/>
      <c r="J85" s="75"/>
    </row>
    <row r="86" spans="1:10" ht="15.75">
      <c r="A86" s="166" t="s">
        <v>462</v>
      </c>
      <c r="B86" s="166" t="s">
        <v>462</v>
      </c>
      <c r="C86" s="162">
        <v>0</v>
      </c>
      <c r="D86" s="163"/>
      <c r="E86" s="173"/>
      <c r="F86" s="163"/>
      <c r="G86" s="74">
        <f t="shared" si="10"/>
        <v>0</v>
      </c>
      <c r="H86" s="25"/>
      <c r="I86" s="75"/>
      <c r="J86" s="75"/>
    </row>
    <row r="87" spans="1:10" ht="15.75">
      <c r="A87" s="166" t="s">
        <v>463</v>
      </c>
      <c r="B87" s="166" t="s">
        <v>463</v>
      </c>
      <c r="C87" s="162">
        <v>0</v>
      </c>
      <c r="D87" s="163"/>
      <c r="E87" s="173"/>
      <c r="F87" s="163"/>
      <c r="G87" s="74">
        <f t="shared" si="10"/>
        <v>0</v>
      </c>
      <c r="H87" s="25"/>
      <c r="I87" s="75"/>
      <c r="J87" s="75"/>
    </row>
    <row r="88" spans="1:10" ht="15.75">
      <c r="A88" s="166" t="s">
        <v>464</v>
      </c>
      <c r="B88" s="166" t="s">
        <v>464</v>
      </c>
      <c r="C88" s="162">
        <v>0</v>
      </c>
      <c r="D88" s="163"/>
      <c r="E88" s="173"/>
      <c r="F88" s="163"/>
      <c r="G88" s="74">
        <f t="shared" si="10"/>
        <v>0</v>
      </c>
      <c r="H88" s="25"/>
      <c r="I88" s="75"/>
      <c r="J88" s="75"/>
    </row>
    <row r="89" spans="1:10" ht="15.75">
      <c r="A89" s="166" t="s">
        <v>465</v>
      </c>
      <c r="B89" s="166" t="s">
        <v>465</v>
      </c>
      <c r="C89" s="162">
        <v>0</v>
      </c>
      <c r="D89" s="167"/>
      <c r="E89" s="173"/>
      <c r="F89" s="167"/>
      <c r="G89" s="74">
        <f t="shared" si="10"/>
        <v>0</v>
      </c>
      <c r="H89" s="25"/>
      <c r="I89" s="75"/>
      <c r="J89" s="75"/>
    </row>
    <row r="90" spans="1:10" ht="15.75">
      <c r="A90" s="161" t="s">
        <v>466</v>
      </c>
      <c r="B90" s="161" t="s">
        <v>466</v>
      </c>
      <c r="C90" s="162">
        <v>87751538.44</v>
      </c>
      <c r="D90" s="167"/>
      <c r="E90" s="173"/>
      <c r="F90" s="167"/>
      <c r="G90" s="74">
        <f t="shared" si="10"/>
        <v>0</v>
      </c>
      <c r="H90" s="25"/>
      <c r="I90" s="75"/>
      <c r="J90" s="75"/>
    </row>
    <row r="91" spans="1:10" ht="15.75">
      <c r="A91" s="161" t="s">
        <v>467</v>
      </c>
      <c r="B91" s="161" t="s">
        <v>467</v>
      </c>
      <c r="C91" s="162">
        <v>1248879765.889997</v>
      </c>
      <c r="D91" s="168"/>
      <c r="E91" s="173"/>
      <c r="F91" s="168"/>
      <c r="G91" s="74">
        <f t="shared" si="10"/>
        <v>0</v>
      </c>
      <c r="H91" s="25"/>
      <c r="I91" s="75"/>
      <c r="J91" s="75"/>
    </row>
    <row r="92" spans="1:10" ht="15.75">
      <c r="A92" s="166" t="s">
        <v>468</v>
      </c>
      <c r="B92" s="166" t="s">
        <v>468</v>
      </c>
      <c r="C92" s="162">
        <v>9221790</v>
      </c>
      <c r="D92" s="169"/>
      <c r="E92" s="173"/>
      <c r="F92" s="169"/>
      <c r="G92" s="74">
        <f t="shared" si="10"/>
        <v>0</v>
      </c>
      <c r="H92" s="25"/>
      <c r="I92" s="75"/>
      <c r="J92" s="75"/>
    </row>
    <row r="93" spans="1:10" ht="15.75">
      <c r="A93" t="s">
        <v>217</v>
      </c>
      <c r="B93" t="s">
        <v>217</v>
      </c>
      <c r="C93" s="6">
        <v>1309966.3309463845</v>
      </c>
      <c r="D93" s="160">
        <v>0.05694082620022314</v>
      </c>
      <c r="E93" s="173">
        <v>0.0125</v>
      </c>
      <c r="F93" s="173">
        <f aca="true" t="shared" si="11" ref="F93:F99">E93-D93</f>
        <v>-0.04444082620022313</v>
      </c>
      <c r="G93" s="74">
        <f aca="true" t="shared" si="12" ref="G93:G99">C93*F93</f>
        <v>-58215.98604173225</v>
      </c>
      <c r="H93" s="25">
        <f>$H$13</f>
        <v>0.423769</v>
      </c>
      <c r="I93" s="74">
        <f aca="true" t="shared" si="13" ref="I93:I99">ROUND(G93*H93,0)</f>
        <v>-24670</v>
      </c>
      <c r="J93" s="75"/>
    </row>
    <row r="94" spans="1:10" ht="15.75">
      <c r="A94" t="s">
        <v>469</v>
      </c>
      <c r="B94" t="s">
        <v>469</v>
      </c>
      <c r="C94" s="6">
        <v>1073744.76</v>
      </c>
      <c r="D94" s="160">
        <v>0.05694082620022314</v>
      </c>
      <c r="E94" s="173">
        <v>0.0125</v>
      </c>
      <c r="F94" s="173">
        <f t="shared" si="11"/>
        <v>-0.04444082620022313</v>
      </c>
      <c r="G94" s="74">
        <f t="shared" si="12"/>
        <v>-47718.1042625603</v>
      </c>
      <c r="H94" s="25">
        <v>0</v>
      </c>
      <c r="I94" s="74">
        <f t="shared" si="13"/>
        <v>0</v>
      </c>
      <c r="J94" s="75"/>
    </row>
    <row r="95" spans="1:10" ht="15.75">
      <c r="A95" t="s">
        <v>470</v>
      </c>
      <c r="B95" t="s">
        <v>470</v>
      </c>
      <c r="C95" s="6">
        <v>-53813.04</v>
      </c>
      <c r="D95" s="160">
        <v>0.05694082620022314</v>
      </c>
      <c r="E95" s="173">
        <v>0.0125</v>
      </c>
      <c r="F95" s="173">
        <f t="shared" si="11"/>
        <v>-0.04444082620022313</v>
      </c>
      <c r="G95" s="74">
        <f t="shared" si="12"/>
        <v>2391.4959579456554</v>
      </c>
      <c r="H95" s="25">
        <v>0</v>
      </c>
      <c r="I95" s="74">
        <f t="shared" si="13"/>
        <v>0</v>
      </c>
      <c r="J95" s="75"/>
    </row>
    <row r="96" spans="1:10" ht="15.75">
      <c r="A96" t="s">
        <v>51</v>
      </c>
      <c r="B96" t="s">
        <v>51</v>
      </c>
      <c r="C96" s="6">
        <v>6105170.965187147</v>
      </c>
      <c r="D96" s="160">
        <v>0.05694082620022314</v>
      </c>
      <c r="E96" s="173">
        <v>0.0125</v>
      </c>
      <c r="F96" s="173">
        <f t="shared" si="11"/>
        <v>-0.04444082620022313</v>
      </c>
      <c r="G96" s="74">
        <f t="shared" si="12"/>
        <v>-271318.8417865305</v>
      </c>
      <c r="H96" s="25">
        <f>$H$13</f>
        <v>0.423769</v>
      </c>
      <c r="I96" s="74">
        <f t="shared" si="13"/>
        <v>-114977</v>
      </c>
      <c r="J96" s="75"/>
    </row>
    <row r="97" spans="1:10" ht="15.75">
      <c r="A97" s="161" t="s">
        <v>471</v>
      </c>
      <c r="B97" s="161" t="s">
        <v>472</v>
      </c>
      <c r="C97" s="6">
        <v>1122425.04</v>
      </c>
      <c r="D97" s="160">
        <v>0.05694082620022314</v>
      </c>
      <c r="E97" s="173">
        <v>0.0125</v>
      </c>
      <c r="F97" s="173">
        <f t="shared" si="11"/>
        <v>-0.04444082620022313</v>
      </c>
      <c r="G97" s="74">
        <f t="shared" si="12"/>
        <v>-49881.4961254185</v>
      </c>
      <c r="H97" s="25">
        <f>H96</f>
        <v>0.423769</v>
      </c>
      <c r="I97" s="74">
        <f t="shared" si="13"/>
        <v>-21138</v>
      </c>
      <c r="J97" s="75"/>
    </row>
    <row r="98" spans="1:10" ht="15.75">
      <c r="A98" t="s">
        <v>218</v>
      </c>
      <c r="B98" t="s">
        <v>218</v>
      </c>
      <c r="C98" s="6">
        <v>-97749.30299223689</v>
      </c>
      <c r="D98" s="160">
        <v>0.05694082620022314</v>
      </c>
      <c r="E98" s="173">
        <v>0.0125</v>
      </c>
      <c r="F98" s="173">
        <f t="shared" si="11"/>
        <v>-0.04444082620022313</v>
      </c>
      <c r="G98" s="74">
        <f t="shared" si="12"/>
        <v>4344.05978547095</v>
      </c>
      <c r="H98" s="25">
        <f>H81</f>
        <v>0.456416</v>
      </c>
      <c r="I98" s="74">
        <f t="shared" si="13"/>
        <v>1983</v>
      </c>
      <c r="J98" s="75"/>
    </row>
    <row r="99" spans="1:10" ht="15.75">
      <c r="A99" t="s">
        <v>473</v>
      </c>
      <c r="B99" t="s">
        <v>473</v>
      </c>
      <c r="C99" s="19">
        <v>-97006.2</v>
      </c>
      <c r="D99" s="164">
        <v>0.05694082620022314</v>
      </c>
      <c r="E99" s="173">
        <v>0.0125</v>
      </c>
      <c r="F99" s="173">
        <f t="shared" si="11"/>
        <v>-0.04444082620022313</v>
      </c>
      <c r="G99" s="77">
        <f t="shared" si="12"/>
        <v>4311.035674544085</v>
      </c>
      <c r="H99" s="25">
        <v>0</v>
      </c>
      <c r="I99" s="77">
        <f t="shared" si="13"/>
        <v>0</v>
      </c>
      <c r="J99" s="75"/>
    </row>
    <row r="100" spans="1:10" ht="15.75">
      <c r="A100" s="101" t="s">
        <v>474</v>
      </c>
      <c r="B100" s="101" t="s">
        <v>474</v>
      </c>
      <c r="C100" s="6">
        <f>SUM(C85:C99)</f>
        <v>1355215832.8831382</v>
      </c>
      <c r="D100" s="160"/>
      <c r="E100" s="173"/>
      <c r="F100" s="160"/>
      <c r="G100" s="6">
        <f>SUM(G85:G99)</f>
        <v>-416087.8367982808</v>
      </c>
      <c r="H100" s="25"/>
      <c r="I100" s="6">
        <f>SUM(I85:I99)</f>
        <v>-158802</v>
      </c>
      <c r="J100" s="75"/>
    </row>
    <row r="101" spans="1:10" ht="15.75">
      <c r="A101" s="101"/>
      <c r="B101" s="101"/>
      <c r="C101" s="6"/>
      <c r="D101" s="160"/>
      <c r="E101" s="173"/>
      <c r="F101" s="160"/>
      <c r="H101" s="25"/>
      <c r="I101" s="75"/>
      <c r="J101" s="75"/>
    </row>
    <row r="102" spans="1:10" ht="15.75">
      <c r="A102" s="101" t="s">
        <v>475</v>
      </c>
      <c r="B102" s="101" t="s">
        <v>475</v>
      </c>
      <c r="C102" s="6"/>
      <c r="D102" s="160"/>
      <c r="E102" s="173"/>
      <c r="F102" s="160"/>
      <c r="H102" s="25"/>
      <c r="I102" s="75"/>
      <c r="J102" s="75"/>
    </row>
    <row r="103" spans="1:10" ht="15.75">
      <c r="A103" t="s">
        <v>219</v>
      </c>
      <c r="B103" t="s">
        <v>62</v>
      </c>
      <c r="C103" s="6">
        <v>2714086.8985555414</v>
      </c>
      <c r="D103" s="160">
        <v>0.04831851565519925</v>
      </c>
      <c r="E103" s="173">
        <v>0.0125</v>
      </c>
      <c r="F103" s="173">
        <f>E103-D103</f>
        <v>-0.03581851565519925</v>
      </c>
      <c r="G103" s="74">
        <f>C103*F103</f>
        <v>-97214.56406548285</v>
      </c>
      <c r="H103" s="25">
        <f>$H$13</f>
        <v>0.423769</v>
      </c>
      <c r="I103" s="74">
        <f>ROUND(G103*H103,0)</f>
        <v>-41197</v>
      </c>
      <c r="J103" s="75"/>
    </row>
    <row r="104" spans="1:10" ht="15.75">
      <c r="A104" t="s">
        <v>220</v>
      </c>
      <c r="B104" t="s">
        <v>63</v>
      </c>
      <c r="C104" s="6">
        <v>1521933.8081138926</v>
      </c>
      <c r="D104" s="160">
        <v>0.04831851565519925</v>
      </c>
      <c r="E104" s="173">
        <v>0.0125</v>
      </c>
      <c r="F104" s="173">
        <f>E104-D104</f>
        <v>-0.03581851565519925</v>
      </c>
      <c r="G104" s="74">
        <f>C104*F104</f>
        <v>-54513.40993210447</v>
      </c>
      <c r="H104" s="25">
        <f>$H$13</f>
        <v>0.423769</v>
      </c>
      <c r="I104" s="74">
        <f>ROUND(G104*H104,0)</f>
        <v>-23101</v>
      </c>
      <c r="J104" s="75"/>
    </row>
    <row r="105" spans="1:10" ht="15.75">
      <c r="A105" t="s">
        <v>476</v>
      </c>
      <c r="B105" t="s">
        <v>64</v>
      </c>
      <c r="C105" s="6">
        <v>1125803.831991153</v>
      </c>
      <c r="D105" s="160">
        <v>0.04831851565519925</v>
      </c>
      <c r="E105" s="173">
        <v>0.0125</v>
      </c>
      <c r="F105" s="173">
        <f>E105-D105</f>
        <v>-0.03581851565519925</v>
      </c>
      <c r="G105" s="74">
        <f>C105*F105</f>
        <v>-40324.62218085842</v>
      </c>
      <c r="H105" s="25">
        <f>$H$13</f>
        <v>0.423769</v>
      </c>
      <c r="I105" s="74">
        <f>ROUND(G105*H105,0)</f>
        <v>-17088</v>
      </c>
      <c r="J105" s="75"/>
    </row>
    <row r="106" spans="1:10" ht="15.75">
      <c r="A106" t="s">
        <v>477</v>
      </c>
      <c r="B106" t="s">
        <v>65</v>
      </c>
      <c r="C106" s="6">
        <v>2138336.1717506493</v>
      </c>
      <c r="D106" s="160">
        <v>0.04831851565519925</v>
      </c>
      <c r="E106" s="173">
        <v>0.0125</v>
      </c>
      <c r="F106" s="173">
        <f>E106-D106</f>
        <v>-0.03581851565519925</v>
      </c>
      <c r="G106" s="74">
        <f>C106*F106</f>
        <v>-76592.02764392947</v>
      </c>
      <c r="H106" s="25">
        <f>$H$13</f>
        <v>0.423769</v>
      </c>
      <c r="I106" s="74">
        <f>ROUND(G106*H106,0)</f>
        <v>-32457</v>
      </c>
      <c r="J106" s="75"/>
    </row>
    <row r="107" spans="1:10" ht="15.75">
      <c r="A107" s="166" t="s">
        <v>478</v>
      </c>
      <c r="B107" s="166" t="s">
        <v>478</v>
      </c>
      <c r="C107" s="162">
        <v>0</v>
      </c>
      <c r="D107" s="167"/>
      <c r="E107" s="173"/>
      <c r="F107" s="167"/>
      <c r="G107" s="74"/>
      <c r="H107" s="25"/>
      <c r="I107" s="75"/>
      <c r="J107" s="75"/>
    </row>
    <row r="108" spans="1:10" ht="15.75">
      <c r="A108" s="166" t="s">
        <v>479</v>
      </c>
      <c r="B108" s="166" t="s">
        <v>479</v>
      </c>
      <c r="C108" s="162">
        <v>0</v>
      </c>
      <c r="D108" s="168"/>
      <c r="E108" s="173"/>
      <c r="F108" s="168"/>
      <c r="G108" s="74"/>
      <c r="H108" s="25"/>
      <c r="I108" s="75"/>
      <c r="J108" s="75"/>
    </row>
    <row r="109" spans="1:10" ht="15.75">
      <c r="A109" s="161" t="s">
        <v>480</v>
      </c>
      <c r="B109" s="161" t="s">
        <v>480</v>
      </c>
      <c r="C109" s="162">
        <v>103341.86</v>
      </c>
      <c r="D109" s="169"/>
      <c r="E109" s="173"/>
      <c r="F109" s="169"/>
      <c r="G109" s="74"/>
      <c r="H109" s="25"/>
      <c r="I109" s="75"/>
      <c r="J109" s="75"/>
    </row>
    <row r="110" spans="1:10" ht="15.75">
      <c r="A110" s="161" t="s">
        <v>481</v>
      </c>
      <c r="B110" s="161" t="s">
        <v>481</v>
      </c>
      <c r="C110" s="162">
        <v>107903264.7999998</v>
      </c>
      <c r="D110" s="169"/>
      <c r="E110" s="173"/>
      <c r="F110" s="169"/>
      <c r="G110" s="74"/>
      <c r="H110" s="25"/>
      <c r="I110" s="75"/>
      <c r="J110" s="75"/>
    </row>
    <row r="111" spans="1:10" ht="15.75">
      <c r="A111" t="s">
        <v>482</v>
      </c>
      <c r="B111" t="s">
        <v>66</v>
      </c>
      <c r="C111" s="6">
        <v>1273005.2760034641</v>
      </c>
      <c r="D111" s="160">
        <v>0.04831851565519925</v>
      </c>
      <c r="E111" s="173">
        <v>0.0125</v>
      </c>
      <c r="F111" s="173">
        <f aca="true" t="shared" si="14" ref="F111:F118">E111-D111</f>
        <v>-0.03581851565519925</v>
      </c>
      <c r="G111" s="74">
        <f aca="true" t="shared" si="15" ref="G111:G118">C111*F111</f>
        <v>-45597.15940768132</v>
      </c>
      <c r="H111" s="25">
        <f aca="true" t="shared" si="16" ref="H111:H118">$H$13</f>
        <v>0.423769</v>
      </c>
      <c r="I111" s="74">
        <f aca="true" t="shared" si="17" ref="I111:I118">ROUND(G111*H111,0)</f>
        <v>-19323</v>
      </c>
      <c r="J111" s="75"/>
    </row>
    <row r="112" spans="1:10" ht="15.75">
      <c r="A112" t="s">
        <v>483</v>
      </c>
      <c r="B112" t="s">
        <v>67</v>
      </c>
      <c r="C112" s="6">
        <v>1187567.2148161842</v>
      </c>
      <c r="D112" s="160">
        <v>0.04831851565519925</v>
      </c>
      <c r="E112" s="173">
        <v>0.0125</v>
      </c>
      <c r="F112" s="173">
        <f t="shared" si="14"/>
        <v>-0.03581851565519925</v>
      </c>
      <c r="G112" s="74">
        <f t="shared" si="15"/>
        <v>-42536.894875494865</v>
      </c>
      <c r="H112" s="25">
        <f t="shared" si="16"/>
        <v>0.423769</v>
      </c>
      <c r="I112" s="74">
        <f t="shared" si="17"/>
        <v>-18026</v>
      </c>
      <c r="J112" s="75"/>
    </row>
    <row r="113" spans="1:10" ht="15.75">
      <c r="A113" t="s">
        <v>484</v>
      </c>
      <c r="B113" t="s">
        <v>485</v>
      </c>
      <c r="C113" s="6">
        <v>15662.25</v>
      </c>
      <c r="D113" s="160">
        <v>0.037086985839514454</v>
      </c>
      <c r="E113" s="173">
        <v>0.0125</v>
      </c>
      <c r="F113" s="173">
        <f t="shared" si="14"/>
        <v>-0.024586985839514453</v>
      </c>
      <c r="G113" s="74">
        <f t="shared" si="15"/>
        <v>-385.08751896493527</v>
      </c>
      <c r="H113" s="25">
        <f t="shared" si="16"/>
        <v>0.423769</v>
      </c>
      <c r="I113" s="74">
        <f t="shared" si="17"/>
        <v>-163</v>
      </c>
      <c r="J113" s="75"/>
    </row>
    <row r="114" spans="1:10" ht="15.75">
      <c r="A114" t="s">
        <v>486</v>
      </c>
      <c r="B114" t="s">
        <v>221</v>
      </c>
      <c r="C114" s="6">
        <v>1060861.8895747797</v>
      </c>
      <c r="D114" s="160">
        <v>0.037086985839514454</v>
      </c>
      <c r="E114" s="173">
        <v>0.0125</v>
      </c>
      <c r="F114" s="173">
        <f t="shared" si="14"/>
        <v>-0.024586985839514453</v>
      </c>
      <c r="G114" s="74">
        <f t="shared" si="15"/>
        <v>-26083.396256655655</v>
      </c>
      <c r="H114" s="25">
        <f t="shared" si="16"/>
        <v>0.423769</v>
      </c>
      <c r="I114" s="74">
        <f t="shared" si="17"/>
        <v>-11053</v>
      </c>
      <c r="J114" s="75"/>
    </row>
    <row r="115" spans="1:10" ht="15.75">
      <c r="A115" t="s">
        <v>487</v>
      </c>
      <c r="B115" t="s">
        <v>68</v>
      </c>
      <c r="C115" s="6">
        <v>4395768.344932806</v>
      </c>
      <c r="D115" s="160">
        <v>0.037086985839514454</v>
      </c>
      <c r="E115" s="173">
        <v>0.0125</v>
      </c>
      <c r="F115" s="173">
        <f t="shared" si="14"/>
        <v>-0.024586985839514453</v>
      </c>
      <c r="G115" s="74">
        <f t="shared" si="15"/>
        <v>-108078.69405064877</v>
      </c>
      <c r="H115" s="25">
        <f t="shared" si="16"/>
        <v>0.423769</v>
      </c>
      <c r="I115" s="74">
        <f t="shared" si="17"/>
        <v>-45800</v>
      </c>
      <c r="J115" s="75"/>
    </row>
    <row r="116" spans="1:10" ht="15.75">
      <c r="A116" t="s">
        <v>488</v>
      </c>
      <c r="B116" t="s">
        <v>69</v>
      </c>
      <c r="C116" s="6">
        <v>13553428.494605068</v>
      </c>
      <c r="D116" s="160">
        <v>0.037086985839514454</v>
      </c>
      <c r="E116" s="173">
        <v>0.0125</v>
      </c>
      <c r="F116" s="173">
        <f t="shared" si="14"/>
        <v>-0.024586985839514453</v>
      </c>
      <c r="G116" s="74">
        <f t="shared" si="15"/>
        <v>-333237.9544737265</v>
      </c>
      <c r="H116" s="25">
        <f t="shared" si="16"/>
        <v>0.423769</v>
      </c>
      <c r="I116" s="74">
        <f t="shared" si="17"/>
        <v>-141216</v>
      </c>
      <c r="J116" s="75"/>
    </row>
    <row r="117" spans="1:10" ht="15.75">
      <c r="A117" t="s">
        <v>222</v>
      </c>
      <c r="B117" t="s">
        <v>70</v>
      </c>
      <c r="C117" s="6">
        <v>0</v>
      </c>
      <c r="D117" s="160">
        <v>0.037086985839514454</v>
      </c>
      <c r="E117" s="173">
        <v>0.0125</v>
      </c>
      <c r="F117" s="173">
        <f t="shared" si="14"/>
        <v>-0.024586985839514453</v>
      </c>
      <c r="G117" s="74">
        <f t="shared" si="15"/>
        <v>0</v>
      </c>
      <c r="H117" s="25">
        <f t="shared" si="16"/>
        <v>0.423769</v>
      </c>
      <c r="I117" s="74">
        <f t="shared" si="17"/>
        <v>0</v>
      </c>
      <c r="J117" s="75"/>
    </row>
    <row r="118" spans="1:10" ht="15.75">
      <c r="A118" t="s">
        <v>489</v>
      </c>
      <c r="B118" t="s">
        <v>71</v>
      </c>
      <c r="C118" s="19">
        <v>21609.958261922846</v>
      </c>
      <c r="D118" s="164">
        <v>0.037086985839514454</v>
      </c>
      <c r="E118" s="173">
        <v>0.0125</v>
      </c>
      <c r="F118" s="173">
        <f t="shared" si="14"/>
        <v>-0.024586985839514453</v>
      </c>
      <c r="G118" s="77">
        <f t="shared" si="15"/>
        <v>-531.3237377783954</v>
      </c>
      <c r="H118" s="25">
        <f t="shared" si="16"/>
        <v>0.423769</v>
      </c>
      <c r="I118" s="77">
        <f t="shared" si="17"/>
        <v>-225</v>
      </c>
      <c r="J118" s="75"/>
    </row>
    <row r="119" spans="1:10" ht="15.75">
      <c r="A119" s="101" t="s">
        <v>490</v>
      </c>
      <c r="B119" s="101" t="s">
        <v>490</v>
      </c>
      <c r="C119" s="6">
        <f>SUM(C103:C118)</f>
        <v>137014670.7986053</v>
      </c>
      <c r="D119" s="160"/>
      <c r="E119" s="6"/>
      <c r="F119" s="160"/>
      <c r="G119" s="6">
        <f>SUM(G103:G118)</f>
        <v>-825095.1341433256</v>
      </c>
      <c r="H119" s="25"/>
      <c r="I119" s="6">
        <f>SUM(I103:I118)</f>
        <v>-349649</v>
      </c>
      <c r="J119" s="75"/>
    </row>
    <row r="120" spans="1:10" ht="15.75">
      <c r="A120" s="41"/>
      <c r="B120" s="41"/>
      <c r="C120" s="6"/>
      <c r="D120" s="160"/>
      <c r="E120" s="6"/>
      <c r="F120" s="160"/>
      <c r="H120" s="25"/>
      <c r="I120" s="75"/>
      <c r="J120" s="75"/>
    </row>
    <row r="121" spans="1:10" ht="15.75">
      <c r="A121" s="170" t="s">
        <v>491</v>
      </c>
      <c r="B121" s="170" t="s">
        <v>491</v>
      </c>
      <c r="C121" s="6"/>
      <c r="D121" s="160"/>
      <c r="E121" s="6"/>
      <c r="F121" s="160"/>
      <c r="H121" s="25"/>
      <c r="I121" s="75"/>
      <c r="J121" s="75"/>
    </row>
    <row r="122" spans="1:10" ht="15.75">
      <c r="A122" t="s">
        <v>492</v>
      </c>
      <c r="B122" t="s">
        <v>492</v>
      </c>
      <c r="C122" s="6">
        <v>43735.88</v>
      </c>
      <c r="D122" s="160">
        <v>0.03738317757009349</v>
      </c>
      <c r="E122" s="173">
        <v>0.0125</v>
      </c>
      <c r="F122" s="173">
        <f aca="true" t="shared" si="18" ref="F122:F185">E122-D122</f>
        <v>-0.02488317757009349</v>
      </c>
      <c r="G122" s="74">
        <f aca="true" t="shared" si="19" ref="G122:G185">C122*F122</f>
        <v>-1088.2876682243004</v>
      </c>
      <c r="H122" s="25">
        <v>0</v>
      </c>
      <c r="I122" s="74">
        <f aca="true" t="shared" si="20" ref="I122:I185">ROUND(G122*H122,0)</f>
        <v>0</v>
      </c>
      <c r="J122" s="75"/>
    </row>
    <row r="123" spans="1:10" ht="15.75">
      <c r="A123" t="s">
        <v>224</v>
      </c>
      <c r="B123" t="s">
        <v>224</v>
      </c>
      <c r="C123" s="6">
        <v>-19583.406526682196</v>
      </c>
      <c r="D123" s="160">
        <v>0.03738317757009349</v>
      </c>
      <c r="E123" s="173">
        <v>0.0125</v>
      </c>
      <c r="F123" s="173">
        <f t="shared" si="18"/>
        <v>-0.02488317757009349</v>
      </c>
      <c r="G123" s="74">
        <f t="shared" si="19"/>
        <v>487.29738203076084</v>
      </c>
      <c r="H123" s="25">
        <v>0</v>
      </c>
      <c r="I123" s="74">
        <f t="shared" si="20"/>
        <v>0</v>
      </c>
      <c r="J123" s="75"/>
    </row>
    <row r="124" spans="1:10" ht="15.75">
      <c r="A124" t="s">
        <v>493</v>
      </c>
      <c r="B124" t="s">
        <v>493</v>
      </c>
      <c r="C124" s="6">
        <v>33.11</v>
      </c>
      <c r="D124" s="160">
        <v>0.03738317757009349</v>
      </c>
      <c r="E124" s="173">
        <v>0.0125</v>
      </c>
      <c r="F124" s="173">
        <f t="shared" si="18"/>
        <v>-0.02488317757009349</v>
      </c>
      <c r="G124" s="74">
        <f t="shared" si="19"/>
        <v>-0.8238820093457954</v>
      </c>
      <c r="H124" s="25">
        <v>0</v>
      </c>
      <c r="I124" s="74">
        <f t="shared" si="20"/>
        <v>0</v>
      </c>
      <c r="J124" s="75"/>
    </row>
    <row r="125" spans="1:10" ht="15.75">
      <c r="A125" t="s">
        <v>72</v>
      </c>
      <c r="B125" t="s">
        <v>72</v>
      </c>
      <c r="C125" s="6">
        <v>-4486210.21486472</v>
      </c>
      <c r="D125" s="160">
        <v>0.03738317757009349</v>
      </c>
      <c r="E125" s="173">
        <v>0.0125</v>
      </c>
      <c r="F125" s="173">
        <f t="shared" si="18"/>
        <v>-0.02488317757009349</v>
      </c>
      <c r="G125" s="74">
        <f t="shared" si="19"/>
        <v>111631.16539324609</v>
      </c>
      <c r="H125" s="25">
        <v>0.465744</v>
      </c>
      <c r="I125" s="74">
        <f t="shared" si="20"/>
        <v>51992</v>
      </c>
      <c r="J125" s="75"/>
    </row>
    <row r="126" spans="1:10" ht="15.75">
      <c r="A126" t="s">
        <v>73</v>
      </c>
      <c r="B126" t="s">
        <v>73</v>
      </c>
      <c r="C126" s="6">
        <v>-12915.665542212431</v>
      </c>
      <c r="D126" s="160">
        <v>0.03738317757009349</v>
      </c>
      <c r="E126" s="173">
        <v>0.0125</v>
      </c>
      <c r="F126" s="173">
        <f t="shared" si="18"/>
        <v>-0.02488317757009349</v>
      </c>
      <c r="G126" s="74">
        <f t="shared" si="19"/>
        <v>321.38279912280973</v>
      </c>
      <c r="H126" s="25">
        <v>1</v>
      </c>
      <c r="I126" s="74">
        <f t="shared" si="20"/>
        <v>321</v>
      </c>
      <c r="J126" s="75"/>
    </row>
    <row r="127" spans="1:10" ht="15.75">
      <c r="A127" t="s">
        <v>494</v>
      </c>
      <c r="B127" t="s">
        <v>494</v>
      </c>
      <c r="C127" s="6">
        <v>52918.89</v>
      </c>
      <c r="D127" s="160">
        <v>0.03738317757009349</v>
      </c>
      <c r="E127" s="173">
        <v>0.0125</v>
      </c>
      <c r="F127" s="173">
        <f t="shared" si="18"/>
        <v>-0.02488317757009349</v>
      </c>
      <c r="G127" s="74">
        <f t="shared" si="19"/>
        <v>-1316.7901366822446</v>
      </c>
      <c r="H127" s="25">
        <v>0</v>
      </c>
      <c r="I127" s="74">
        <f t="shared" si="20"/>
        <v>0</v>
      </c>
      <c r="J127" s="75"/>
    </row>
    <row r="128" spans="1:10" ht="15.75">
      <c r="A128" t="s">
        <v>225</v>
      </c>
      <c r="B128" t="s">
        <v>225</v>
      </c>
      <c r="C128" s="6">
        <v>20646.433530893206</v>
      </c>
      <c r="D128" s="160">
        <v>0.03738317757009349</v>
      </c>
      <c r="E128" s="173">
        <v>0.0125</v>
      </c>
      <c r="F128" s="173">
        <f t="shared" si="18"/>
        <v>-0.02488317757009349</v>
      </c>
      <c r="G128" s="74">
        <f t="shared" si="19"/>
        <v>-513.7488717383479</v>
      </c>
      <c r="H128" s="25">
        <v>0</v>
      </c>
      <c r="I128" s="74">
        <f t="shared" si="20"/>
        <v>0</v>
      </c>
      <c r="J128" s="75"/>
    </row>
    <row r="129" spans="1:10" ht="15.75">
      <c r="A129" t="s">
        <v>74</v>
      </c>
      <c r="B129" t="s">
        <v>74</v>
      </c>
      <c r="C129" s="6">
        <v>-882866.3309337099</v>
      </c>
      <c r="D129" s="160">
        <v>0.03738317757009349</v>
      </c>
      <c r="E129" s="173">
        <v>0.0125</v>
      </c>
      <c r="F129" s="173">
        <f t="shared" si="18"/>
        <v>-0.02488317757009349</v>
      </c>
      <c r="G129" s="74">
        <f t="shared" si="19"/>
        <v>21968.519683280425</v>
      </c>
      <c r="H129" s="25">
        <f>H125</f>
        <v>0.465744</v>
      </c>
      <c r="I129" s="74">
        <f t="shared" si="20"/>
        <v>10232</v>
      </c>
      <c r="J129" s="75"/>
    </row>
    <row r="130" spans="1:10" ht="15.75">
      <c r="A130" t="s">
        <v>227</v>
      </c>
      <c r="B130" t="s">
        <v>227</v>
      </c>
      <c r="C130" s="6">
        <v>-12674.275412859699</v>
      </c>
      <c r="D130" s="160">
        <v>0.03738317757009349</v>
      </c>
      <c r="E130" s="173">
        <v>0.0125</v>
      </c>
      <c r="F130" s="173">
        <f t="shared" si="18"/>
        <v>-0.02488317757009349</v>
      </c>
      <c r="G130" s="74">
        <f t="shared" si="19"/>
        <v>315.3762456704579</v>
      </c>
      <c r="H130" s="25">
        <v>0</v>
      </c>
      <c r="I130" s="74">
        <f t="shared" si="20"/>
        <v>0</v>
      </c>
      <c r="J130" s="75"/>
    </row>
    <row r="131" spans="1:10" ht="15.75">
      <c r="A131" t="s">
        <v>229</v>
      </c>
      <c r="B131" t="s">
        <v>229</v>
      </c>
      <c r="C131" s="6">
        <v>79953.27430807872</v>
      </c>
      <c r="D131" s="160">
        <v>0.03738317757009349</v>
      </c>
      <c r="E131" s="173">
        <v>0.0125</v>
      </c>
      <c r="F131" s="173">
        <f t="shared" si="18"/>
        <v>-0.02488317757009349</v>
      </c>
      <c r="G131" s="74">
        <f t="shared" si="19"/>
        <v>-1989.4915219183165</v>
      </c>
      <c r="H131" s="25">
        <v>0</v>
      </c>
      <c r="I131" s="74">
        <f t="shared" si="20"/>
        <v>0</v>
      </c>
      <c r="J131" s="75"/>
    </row>
    <row r="132" spans="1:10" ht="15.75">
      <c r="A132" t="s">
        <v>231</v>
      </c>
      <c r="B132" t="s">
        <v>231</v>
      </c>
      <c r="C132" s="6">
        <v>347863.4554710236</v>
      </c>
      <c r="D132" s="160">
        <v>0.03738317757009349</v>
      </c>
      <c r="E132" s="173">
        <v>0.0125</v>
      </c>
      <c r="F132" s="173">
        <f t="shared" si="18"/>
        <v>-0.02488317757009349</v>
      </c>
      <c r="G132" s="74">
        <f t="shared" si="19"/>
        <v>-8655.948132631791</v>
      </c>
      <c r="H132" s="25">
        <v>0</v>
      </c>
      <c r="I132" s="74">
        <f t="shared" si="20"/>
        <v>0</v>
      </c>
      <c r="J132" s="75"/>
    </row>
    <row r="133" spans="1:10" ht="15.75">
      <c r="A133" t="s">
        <v>75</v>
      </c>
      <c r="B133" t="s">
        <v>75</v>
      </c>
      <c r="C133" s="6">
        <v>25317.266633323667</v>
      </c>
      <c r="D133" s="160">
        <v>0.03738317757009349</v>
      </c>
      <c r="E133" s="173">
        <v>0.0125</v>
      </c>
      <c r="F133" s="173">
        <f t="shared" si="18"/>
        <v>-0.02488317757009349</v>
      </c>
      <c r="G133" s="74">
        <f t="shared" si="19"/>
        <v>-629.9740412263958</v>
      </c>
      <c r="H133" s="25">
        <f>H125</f>
        <v>0.465744</v>
      </c>
      <c r="I133" s="74">
        <f t="shared" si="20"/>
        <v>-293</v>
      </c>
      <c r="J133" s="75"/>
    </row>
    <row r="134" spans="1:10" ht="15.75">
      <c r="A134" t="s">
        <v>76</v>
      </c>
      <c r="B134" t="s">
        <v>76</v>
      </c>
      <c r="C134" s="6">
        <v>699082.0537628207</v>
      </c>
      <c r="D134" s="160">
        <v>0.03738317757009349</v>
      </c>
      <c r="E134" s="173">
        <v>0.0125</v>
      </c>
      <c r="F134" s="173">
        <f t="shared" si="18"/>
        <v>-0.02488317757009349</v>
      </c>
      <c r="G134" s="74">
        <f t="shared" si="19"/>
        <v>-17395.38287984591</v>
      </c>
      <c r="H134" s="25">
        <v>1</v>
      </c>
      <c r="I134" s="74">
        <f t="shared" si="20"/>
        <v>-17395</v>
      </c>
      <c r="J134" s="75"/>
    </row>
    <row r="135" spans="1:10" ht="15.75">
      <c r="A135" t="s">
        <v>233</v>
      </c>
      <c r="B135" t="s">
        <v>233</v>
      </c>
      <c r="C135" s="6">
        <v>134984.08845725885</v>
      </c>
      <c r="D135" s="160">
        <v>0.03738317757009349</v>
      </c>
      <c r="E135" s="173">
        <v>0.0125</v>
      </c>
      <c r="F135" s="173">
        <f t="shared" si="18"/>
        <v>-0.02488317757009349</v>
      </c>
      <c r="G135" s="74">
        <f t="shared" si="19"/>
        <v>-3358.833042219179</v>
      </c>
      <c r="H135" s="25">
        <v>0</v>
      </c>
      <c r="I135" s="74">
        <f t="shared" si="20"/>
        <v>0</v>
      </c>
      <c r="J135" s="75"/>
    </row>
    <row r="136" spans="1:10" ht="15.75">
      <c r="A136" t="s">
        <v>235</v>
      </c>
      <c r="B136" t="s">
        <v>235</v>
      </c>
      <c r="C136" s="6">
        <v>153754.96437816625</v>
      </c>
      <c r="D136" s="160">
        <v>0.03738317757009349</v>
      </c>
      <c r="E136" s="173">
        <v>0.0125</v>
      </c>
      <c r="F136" s="173">
        <f t="shared" si="18"/>
        <v>-0.02488317757009349</v>
      </c>
      <c r="G136" s="74">
        <f t="shared" si="19"/>
        <v>-3825.9120809053097</v>
      </c>
      <c r="H136" s="25">
        <v>0</v>
      </c>
      <c r="I136" s="74">
        <f t="shared" si="20"/>
        <v>0</v>
      </c>
      <c r="J136" s="75"/>
    </row>
    <row r="137" spans="1:10" ht="15.75">
      <c r="A137" t="s">
        <v>236</v>
      </c>
      <c r="B137" t="s">
        <v>236</v>
      </c>
      <c r="C137" s="6">
        <v>472934.5420344145</v>
      </c>
      <c r="D137" s="160">
        <v>0.03738317757009349</v>
      </c>
      <c r="E137" s="173">
        <v>0.0125</v>
      </c>
      <c r="F137" s="173">
        <f t="shared" si="18"/>
        <v>-0.02488317757009349</v>
      </c>
      <c r="G137" s="74">
        <f t="shared" si="19"/>
        <v>-11768.114188473179</v>
      </c>
      <c r="H137" s="25">
        <v>0</v>
      </c>
      <c r="I137" s="74">
        <f t="shared" si="20"/>
        <v>0</v>
      </c>
      <c r="J137" s="75"/>
    </row>
    <row r="138" spans="1:10" ht="15.75">
      <c r="A138" t="s">
        <v>237</v>
      </c>
      <c r="B138" t="s">
        <v>237</v>
      </c>
      <c r="C138" s="6">
        <v>694631.8482380017</v>
      </c>
      <c r="D138" s="160">
        <v>0.03738317757009349</v>
      </c>
      <c r="E138" s="173">
        <v>0.0125</v>
      </c>
      <c r="F138" s="173">
        <f t="shared" si="18"/>
        <v>-0.02488317757009349</v>
      </c>
      <c r="G138" s="74">
        <f t="shared" si="19"/>
        <v>-17284.647625548427</v>
      </c>
      <c r="H138" s="25">
        <v>0</v>
      </c>
      <c r="I138" s="74">
        <f t="shared" si="20"/>
        <v>0</v>
      </c>
      <c r="J138" s="75"/>
    </row>
    <row r="139" spans="1:10" ht="15.75">
      <c r="A139" t="s">
        <v>238</v>
      </c>
      <c r="B139" t="s">
        <v>238</v>
      </c>
      <c r="C139" s="6">
        <v>2871131.042071022</v>
      </c>
      <c r="D139" s="160">
        <v>0.03738317757009349</v>
      </c>
      <c r="E139" s="173">
        <v>0.0125</v>
      </c>
      <c r="F139" s="173">
        <f t="shared" si="18"/>
        <v>-0.02488317757009349</v>
      </c>
      <c r="G139" s="74">
        <f t="shared" si="19"/>
        <v>-71442.8635468608</v>
      </c>
      <c r="H139" s="25">
        <v>0</v>
      </c>
      <c r="I139" s="74">
        <f t="shared" si="20"/>
        <v>0</v>
      </c>
      <c r="J139" s="75"/>
    </row>
    <row r="140" spans="1:10" ht="15.75">
      <c r="A140" t="s">
        <v>77</v>
      </c>
      <c r="B140" t="s">
        <v>77</v>
      </c>
      <c r="C140" s="6">
        <v>-1761059.628487738</v>
      </c>
      <c r="D140" s="160">
        <v>0.03738317757009349</v>
      </c>
      <c r="E140" s="173">
        <v>0.0125</v>
      </c>
      <c r="F140" s="173">
        <f t="shared" si="18"/>
        <v>-0.02488317757009349</v>
      </c>
      <c r="G140" s="74">
        <f t="shared" si="19"/>
        <v>43820.759447183256</v>
      </c>
      <c r="H140" s="25">
        <f>H125</f>
        <v>0.465744</v>
      </c>
      <c r="I140" s="74">
        <f t="shared" si="20"/>
        <v>20409</v>
      </c>
      <c r="J140" s="75"/>
    </row>
    <row r="141" spans="1:10" ht="15.75">
      <c r="A141" t="s">
        <v>78</v>
      </c>
      <c r="B141" t="s">
        <v>78</v>
      </c>
      <c r="C141" s="6">
        <v>3948950.9447978064</v>
      </c>
      <c r="D141" s="160">
        <v>0.03738317757009349</v>
      </c>
      <c r="E141" s="173">
        <v>0.0125</v>
      </c>
      <c r="F141" s="173">
        <f t="shared" si="18"/>
        <v>-0.02488317757009349</v>
      </c>
      <c r="G141" s="74">
        <f t="shared" si="19"/>
        <v>-98262.44757499227</v>
      </c>
      <c r="H141" s="25">
        <v>1</v>
      </c>
      <c r="I141" s="74">
        <f t="shared" si="20"/>
        <v>-98262</v>
      </c>
      <c r="J141" s="75"/>
    </row>
    <row r="142" spans="1:10" ht="15.75">
      <c r="A142" t="s">
        <v>239</v>
      </c>
      <c r="B142" t="s">
        <v>239</v>
      </c>
      <c r="C142" s="6">
        <v>715564.4965113737</v>
      </c>
      <c r="D142" s="160">
        <v>0.03738317757009349</v>
      </c>
      <c r="E142" s="173">
        <v>0.0125</v>
      </c>
      <c r="F142" s="173">
        <f t="shared" si="18"/>
        <v>-0.02488317757009349</v>
      </c>
      <c r="G142" s="74">
        <f t="shared" si="19"/>
        <v>-17805.518429547054</v>
      </c>
      <c r="H142" s="25">
        <v>0</v>
      </c>
      <c r="I142" s="74">
        <f t="shared" si="20"/>
        <v>0</v>
      </c>
      <c r="J142" s="75"/>
    </row>
    <row r="143" spans="1:10" ht="15.75">
      <c r="A143" t="s">
        <v>240</v>
      </c>
      <c r="B143" t="s">
        <v>240</v>
      </c>
      <c r="C143" s="6">
        <v>551097.0339436651</v>
      </c>
      <c r="D143" s="160">
        <v>0.03738317757009349</v>
      </c>
      <c r="E143" s="173">
        <v>0.0125</v>
      </c>
      <c r="F143" s="173">
        <f t="shared" si="18"/>
        <v>-0.02488317757009349</v>
      </c>
      <c r="G143" s="74">
        <f t="shared" si="19"/>
        <v>-13713.045353972058</v>
      </c>
      <c r="H143" s="25">
        <v>0</v>
      </c>
      <c r="I143" s="74">
        <f t="shared" si="20"/>
        <v>0</v>
      </c>
      <c r="J143" s="75"/>
    </row>
    <row r="144" spans="1:10" ht="15.75">
      <c r="A144" t="s">
        <v>242</v>
      </c>
      <c r="B144" t="s">
        <v>242</v>
      </c>
      <c r="C144" s="6">
        <v>114937.7722034066</v>
      </c>
      <c r="D144" s="160">
        <v>0.03738317757009349</v>
      </c>
      <c r="E144" s="173">
        <v>0.0125</v>
      </c>
      <c r="F144" s="173">
        <f t="shared" si="18"/>
        <v>-0.02488317757009349</v>
      </c>
      <c r="G144" s="74">
        <f t="shared" si="19"/>
        <v>-2860.016995248322</v>
      </c>
      <c r="H144" s="25">
        <v>0</v>
      </c>
      <c r="I144" s="74">
        <f t="shared" si="20"/>
        <v>0</v>
      </c>
      <c r="J144" s="75"/>
    </row>
    <row r="145" spans="1:10" ht="15.75">
      <c r="A145" t="s">
        <v>243</v>
      </c>
      <c r="B145" t="s">
        <v>243</v>
      </c>
      <c r="C145" s="6">
        <v>40926.97388330677</v>
      </c>
      <c r="D145" s="160">
        <v>0.03738317757009349</v>
      </c>
      <c r="E145" s="173">
        <v>0.0125</v>
      </c>
      <c r="F145" s="173">
        <f t="shared" si="18"/>
        <v>-0.02488317757009349</v>
      </c>
      <c r="G145" s="74">
        <f t="shared" si="19"/>
        <v>-1018.393158544901</v>
      </c>
      <c r="H145" s="25">
        <v>0</v>
      </c>
      <c r="I145" s="74">
        <f t="shared" si="20"/>
        <v>0</v>
      </c>
      <c r="J145" s="75"/>
    </row>
    <row r="146" spans="1:10" ht="15.75">
      <c r="A146" t="s">
        <v>244</v>
      </c>
      <c r="B146" t="s">
        <v>244</v>
      </c>
      <c r="C146" s="6">
        <v>0</v>
      </c>
      <c r="D146" s="160">
        <v>0.03738317757009349</v>
      </c>
      <c r="E146" s="173">
        <v>0.0125</v>
      </c>
      <c r="F146" s="173">
        <f t="shared" si="18"/>
        <v>-0.02488317757009349</v>
      </c>
      <c r="G146" s="74">
        <f t="shared" si="19"/>
        <v>0</v>
      </c>
      <c r="H146" s="25">
        <v>0</v>
      </c>
      <c r="I146" s="74">
        <f t="shared" si="20"/>
        <v>0</v>
      </c>
      <c r="J146" s="75"/>
    </row>
    <row r="147" spans="1:10" ht="15.75">
      <c r="A147" t="s">
        <v>245</v>
      </c>
      <c r="B147" t="s">
        <v>245</v>
      </c>
      <c r="C147" s="6">
        <v>324260.40597168496</v>
      </c>
      <c r="D147" s="160">
        <v>0.03738317757009349</v>
      </c>
      <c r="E147" s="173">
        <v>0.0125</v>
      </c>
      <c r="F147" s="173">
        <f t="shared" si="18"/>
        <v>-0.02488317757009349</v>
      </c>
      <c r="G147" s="74">
        <f t="shared" si="19"/>
        <v>-8068.62926074404</v>
      </c>
      <c r="H147" s="25">
        <v>0</v>
      </c>
      <c r="I147" s="74">
        <f t="shared" si="20"/>
        <v>0</v>
      </c>
      <c r="J147" s="75"/>
    </row>
    <row r="148" spans="1:10" ht="15.75">
      <c r="A148" t="s">
        <v>495</v>
      </c>
      <c r="B148" t="s">
        <v>495</v>
      </c>
      <c r="C148" s="6">
        <v>0</v>
      </c>
      <c r="D148" s="160">
        <v>0.03738317757009349</v>
      </c>
      <c r="E148" s="173">
        <v>0.0125</v>
      </c>
      <c r="F148" s="173">
        <f t="shared" si="18"/>
        <v>-0.02488317757009349</v>
      </c>
      <c r="G148" s="74">
        <f t="shared" si="19"/>
        <v>0</v>
      </c>
      <c r="H148" s="25">
        <f>H125</f>
        <v>0.465744</v>
      </c>
      <c r="I148" s="74">
        <f t="shared" si="20"/>
        <v>0</v>
      </c>
      <c r="J148" s="75"/>
    </row>
    <row r="149" spans="1:10" ht="15.75">
      <c r="A149" t="s">
        <v>79</v>
      </c>
      <c r="B149" t="s">
        <v>79</v>
      </c>
      <c r="C149" s="6">
        <v>307030.03782312537</v>
      </c>
      <c r="D149" s="160">
        <v>0.03738317757009349</v>
      </c>
      <c r="E149" s="173">
        <v>0.0125</v>
      </c>
      <c r="F149" s="173">
        <f t="shared" si="18"/>
        <v>-0.02488317757009349</v>
      </c>
      <c r="G149" s="74">
        <f t="shared" si="19"/>
        <v>-7639.882950505349</v>
      </c>
      <c r="H149" s="25">
        <v>1</v>
      </c>
      <c r="I149" s="74">
        <f t="shared" si="20"/>
        <v>-7640</v>
      </c>
      <c r="J149" s="75"/>
    </row>
    <row r="150" spans="1:10" ht="15.75">
      <c r="A150" t="s">
        <v>246</v>
      </c>
      <c r="B150" t="s">
        <v>246</v>
      </c>
      <c r="C150" s="6">
        <v>36672.61744212623</v>
      </c>
      <c r="D150" s="160">
        <v>0.03738317757009349</v>
      </c>
      <c r="E150" s="173">
        <v>0.0125</v>
      </c>
      <c r="F150" s="173">
        <f t="shared" si="18"/>
        <v>-0.02488317757009349</v>
      </c>
      <c r="G150" s="74">
        <f t="shared" si="19"/>
        <v>-912.5312517725348</v>
      </c>
      <c r="H150" s="25">
        <v>0</v>
      </c>
      <c r="I150" s="74">
        <f t="shared" si="20"/>
        <v>0</v>
      </c>
      <c r="J150" s="75"/>
    </row>
    <row r="151" spans="1:10" ht="15.75">
      <c r="A151" t="s">
        <v>247</v>
      </c>
      <c r="B151" t="s">
        <v>247</v>
      </c>
      <c r="C151" s="6">
        <v>4702.271172462927</v>
      </c>
      <c r="D151" s="160">
        <v>0.03738317757009349</v>
      </c>
      <c r="E151" s="173">
        <v>0.0125</v>
      </c>
      <c r="F151" s="173">
        <f t="shared" si="18"/>
        <v>-0.02488317757009349</v>
      </c>
      <c r="G151" s="74">
        <f t="shared" si="19"/>
        <v>-117.00744856712672</v>
      </c>
      <c r="H151" s="25">
        <v>0</v>
      </c>
      <c r="I151" s="74">
        <f t="shared" si="20"/>
        <v>0</v>
      </c>
      <c r="J151" s="75"/>
    </row>
    <row r="152" spans="1:10" ht="15.75">
      <c r="A152" t="s">
        <v>248</v>
      </c>
      <c r="B152" t="s">
        <v>248</v>
      </c>
      <c r="C152" s="6">
        <v>0</v>
      </c>
      <c r="D152" s="160">
        <v>0.03738317757009349</v>
      </c>
      <c r="E152" s="173">
        <v>0.0125</v>
      </c>
      <c r="F152" s="173">
        <f t="shared" si="18"/>
        <v>-0.02488317757009349</v>
      </c>
      <c r="G152" s="74">
        <f t="shared" si="19"/>
        <v>0</v>
      </c>
      <c r="H152" s="25">
        <v>0</v>
      </c>
      <c r="I152" s="74">
        <f t="shared" si="20"/>
        <v>0</v>
      </c>
      <c r="J152" s="75"/>
    </row>
    <row r="153" spans="1:10" ht="15.75">
      <c r="A153" t="s">
        <v>80</v>
      </c>
      <c r="B153" t="s">
        <v>80</v>
      </c>
      <c r="C153" s="6">
        <v>-179447.33398128135</v>
      </c>
      <c r="D153" s="160">
        <v>0.03738317757009349</v>
      </c>
      <c r="E153" s="173">
        <v>0.0125</v>
      </c>
      <c r="F153" s="173">
        <f t="shared" si="18"/>
        <v>-0.02488317757009349</v>
      </c>
      <c r="G153" s="74">
        <f t="shared" si="19"/>
        <v>4465.219875936095</v>
      </c>
      <c r="H153" s="25">
        <f>H125</f>
        <v>0.465744</v>
      </c>
      <c r="I153" s="74">
        <f t="shared" si="20"/>
        <v>2080</v>
      </c>
      <c r="J153" s="75"/>
    </row>
    <row r="154" spans="1:10" ht="15.75">
      <c r="A154" t="s">
        <v>249</v>
      </c>
      <c r="B154" t="s">
        <v>249</v>
      </c>
      <c r="C154" s="6">
        <v>39104.336978183856</v>
      </c>
      <c r="D154" s="160">
        <v>0.03738317757009349</v>
      </c>
      <c r="E154" s="173">
        <v>0.0125</v>
      </c>
      <c r="F154" s="173">
        <f t="shared" si="18"/>
        <v>-0.02488317757009349</v>
      </c>
      <c r="G154" s="74">
        <f t="shared" si="19"/>
        <v>-973.040160788922</v>
      </c>
      <c r="H154" s="25">
        <v>0</v>
      </c>
      <c r="I154" s="74">
        <f t="shared" si="20"/>
        <v>0</v>
      </c>
      <c r="J154" s="75"/>
    </row>
    <row r="155" spans="1:10" ht="15.75">
      <c r="A155" t="s">
        <v>250</v>
      </c>
      <c r="B155" t="s">
        <v>250</v>
      </c>
      <c r="C155" s="6">
        <v>47361.41019386059</v>
      </c>
      <c r="D155" s="160">
        <v>0.03738317757009349</v>
      </c>
      <c r="E155" s="173">
        <v>0.0125</v>
      </c>
      <c r="F155" s="173">
        <f t="shared" si="18"/>
        <v>-0.02488317757009349</v>
      </c>
      <c r="G155" s="74">
        <f t="shared" si="19"/>
        <v>-1178.502379823869</v>
      </c>
      <c r="H155" s="25">
        <v>0</v>
      </c>
      <c r="I155" s="74">
        <f t="shared" si="20"/>
        <v>0</v>
      </c>
      <c r="J155" s="75"/>
    </row>
    <row r="156" spans="1:10" ht="15.75">
      <c r="A156" t="s">
        <v>251</v>
      </c>
      <c r="B156" t="s">
        <v>251</v>
      </c>
      <c r="C156" s="6">
        <v>363424.43660265976</v>
      </c>
      <c r="D156" s="160">
        <v>0.03738317757009349</v>
      </c>
      <c r="E156" s="173">
        <v>0.0125</v>
      </c>
      <c r="F156" s="173">
        <f t="shared" si="18"/>
        <v>-0.02488317757009349</v>
      </c>
      <c r="G156" s="74">
        <f t="shared" si="19"/>
        <v>-9043.154789295166</v>
      </c>
      <c r="H156" s="25">
        <v>0</v>
      </c>
      <c r="I156" s="74">
        <f t="shared" si="20"/>
        <v>0</v>
      </c>
      <c r="J156" s="75"/>
    </row>
    <row r="157" spans="1:10" ht="15.75">
      <c r="A157" t="s">
        <v>81</v>
      </c>
      <c r="B157" t="s">
        <v>81</v>
      </c>
      <c r="C157" s="6">
        <v>248379.9681687475</v>
      </c>
      <c r="D157" s="160">
        <v>0.03738317757009349</v>
      </c>
      <c r="E157" s="173">
        <v>0.0125</v>
      </c>
      <c r="F157" s="173">
        <f t="shared" si="18"/>
        <v>-0.02488317757009349</v>
      </c>
      <c r="G157" s="74">
        <f t="shared" si="19"/>
        <v>-6180.482852797112</v>
      </c>
      <c r="H157" s="25">
        <f>H125</f>
        <v>0.465744</v>
      </c>
      <c r="I157" s="74">
        <f t="shared" si="20"/>
        <v>-2879</v>
      </c>
      <c r="J157" s="75"/>
    </row>
    <row r="158" spans="1:10" ht="15.75">
      <c r="A158" t="s">
        <v>82</v>
      </c>
      <c r="B158" t="s">
        <v>82</v>
      </c>
      <c r="C158" s="6">
        <v>390129.71776246047</v>
      </c>
      <c r="D158" s="160">
        <v>0.03738317757009349</v>
      </c>
      <c r="E158" s="173">
        <v>0.0125</v>
      </c>
      <c r="F158" s="173">
        <f t="shared" si="18"/>
        <v>-0.02488317757009349</v>
      </c>
      <c r="G158" s="74">
        <f t="shared" si="19"/>
        <v>-9707.66704245376</v>
      </c>
      <c r="H158" s="25">
        <v>1</v>
      </c>
      <c r="I158" s="74">
        <f t="shared" si="20"/>
        <v>-9708</v>
      </c>
      <c r="J158" s="75"/>
    </row>
    <row r="159" spans="1:10" ht="15.75">
      <c r="A159" t="s">
        <v>252</v>
      </c>
      <c r="B159" t="s">
        <v>252</v>
      </c>
      <c r="C159" s="6">
        <v>95542.33167189517</v>
      </c>
      <c r="D159" s="160">
        <v>0.03738317757009349</v>
      </c>
      <c r="E159" s="173">
        <v>0.0125</v>
      </c>
      <c r="F159" s="173">
        <f t="shared" si="18"/>
        <v>-0.02488317757009349</v>
      </c>
      <c r="G159" s="74">
        <f t="shared" si="19"/>
        <v>-2377.3968044525345</v>
      </c>
      <c r="H159" s="25">
        <v>0</v>
      </c>
      <c r="I159" s="74">
        <f t="shared" si="20"/>
        <v>0</v>
      </c>
      <c r="J159" s="75"/>
    </row>
    <row r="160" spans="1:10" ht="15.75">
      <c r="A160" t="s">
        <v>253</v>
      </c>
      <c r="B160" t="s">
        <v>253</v>
      </c>
      <c r="C160" s="6">
        <v>93164.14280940779</v>
      </c>
      <c r="D160" s="160">
        <v>0.03738317757009349</v>
      </c>
      <c r="E160" s="173">
        <v>0.0125</v>
      </c>
      <c r="F160" s="173">
        <f t="shared" si="18"/>
        <v>-0.02488317757009349</v>
      </c>
      <c r="G160" s="74">
        <f t="shared" si="19"/>
        <v>-2318.2199086920423</v>
      </c>
      <c r="H160" s="25">
        <v>0</v>
      </c>
      <c r="I160" s="74">
        <f t="shared" si="20"/>
        <v>0</v>
      </c>
      <c r="J160" s="75"/>
    </row>
    <row r="161" spans="1:10" ht="15.75">
      <c r="A161" t="s">
        <v>254</v>
      </c>
      <c r="B161" t="s">
        <v>254</v>
      </c>
      <c r="C161" s="6">
        <v>6631.786614949222</v>
      </c>
      <c r="D161" s="160">
        <v>0.03738317757009349</v>
      </c>
      <c r="E161" s="173">
        <v>0.0125</v>
      </c>
      <c r="F161" s="173">
        <f t="shared" si="18"/>
        <v>-0.02488317757009349</v>
      </c>
      <c r="G161" s="74">
        <f t="shared" si="19"/>
        <v>-165.0199239467507</v>
      </c>
      <c r="H161" s="25">
        <v>0</v>
      </c>
      <c r="I161" s="74">
        <f t="shared" si="20"/>
        <v>0</v>
      </c>
      <c r="J161" s="75"/>
    </row>
    <row r="162" spans="1:10" ht="15.75">
      <c r="A162" t="s">
        <v>496</v>
      </c>
      <c r="B162" t="s">
        <v>496</v>
      </c>
      <c r="C162" s="6">
        <v>-264381.35</v>
      </c>
      <c r="D162" s="160">
        <v>0.03738317757009349</v>
      </c>
      <c r="E162" s="173">
        <v>0.0125</v>
      </c>
      <c r="F162" s="173">
        <f t="shared" si="18"/>
        <v>-0.02488317757009349</v>
      </c>
      <c r="G162" s="74">
        <f t="shared" si="19"/>
        <v>6578.648078271036</v>
      </c>
      <c r="H162" s="25">
        <v>0</v>
      </c>
      <c r="I162" s="74">
        <f t="shared" si="20"/>
        <v>0</v>
      </c>
      <c r="J162" s="75"/>
    </row>
    <row r="163" spans="1:10" ht="15.75">
      <c r="A163" s="171" t="s">
        <v>255</v>
      </c>
      <c r="B163" s="161" t="s">
        <v>255</v>
      </c>
      <c r="C163" s="6">
        <v>116.43515533472191</v>
      </c>
      <c r="D163" s="160">
        <v>0.03738317757009349</v>
      </c>
      <c r="E163" s="173">
        <v>0.0125</v>
      </c>
      <c r="F163" s="173">
        <f t="shared" si="18"/>
        <v>-0.02488317757009349</v>
      </c>
      <c r="G163" s="74">
        <f t="shared" si="19"/>
        <v>-2.8972766455953036</v>
      </c>
      <c r="H163" s="25">
        <v>0</v>
      </c>
      <c r="I163" s="74">
        <f t="shared" si="20"/>
        <v>0</v>
      </c>
      <c r="J163" s="75"/>
    </row>
    <row r="164" spans="1:10" ht="15.75">
      <c r="A164" s="171" t="s">
        <v>497</v>
      </c>
      <c r="B164" s="161" t="s">
        <v>497</v>
      </c>
      <c r="C164" s="6">
        <v>-1679750.96</v>
      </c>
      <c r="D164" s="160">
        <v>0.03738317757009349</v>
      </c>
      <c r="E164" s="173">
        <v>0.0125</v>
      </c>
      <c r="F164" s="173">
        <f t="shared" si="18"/>
        <v>-0.02488317757009349</v>
      </c>
      <c r="G164" s="74">
        <f t="shared" si="19"/>
        <v>41797.541411215</v>
      </c>
      <c r="H164" s="25">
        <v>0</v>
      </c>
      <c r="I164" s="74">
        <f t="shared" si="20"/>
        <v>0</v>
      </c>
      <c r="J164" s="75"/>
    </row>
    <row r="165" spans="1:10" ht="15.75">
      <c r="A165" s="171" t="s">
        <v>256</v>
      </c>
      <c r="B165" s="161" t="s">
        <v>256</v>
      </c>
      <c r="C165" s="6">
        <v>-1705080.931710693</v>
      </c>
      <c r="D165" s="160">
        <v>0.03738317757009349</v>
      </c>
      <c r="E165" s="173">
        <v>0.0125</v>
      </c>
      <c r="F165" s="173">
        <f t="shared" si="18"/>
        <v>-0.02488317757009349</v>
      </c>
      <c r="G165" s="74">
        <f t="shared" si="19"/>
        <v>42427.83159513763</v>
      </c>
      <c r="H165" s="25">
        <v>1</v>
      </c>
      <c r="I165" s="74">
        <f t="shared" si="20"/>
        <v>42428</v>
      </c>
      <c r="J165" s="75"/>
    </row>
    <row r="166" spans="1:10" ht="15.75">
      <c r="A166" s="171" t="s">
        <v>498</v>
      </c>
      <c r="B166" s="161" t="s">
        <v>498</v>
      </c>
      <c r="C166" s="6">
        <v>-381360.34</v>
      </c>
      <c r="D166" s="160">
        <v>0.03738317757009349</v>
      </c>
      <c r="E166" s="173">
        <v>0.0125</v>
      </c>
      <c r="F166" s="173">
        <f t="shared" si="18"/>
        <v>-0.02488317757009349</v>
      </c>
      <c r="G166" s="74">
        <f t="shared" si="19"/>
        <v>9489.457058411228</v>
      </c>
      <c r="H166" s="25">
        <v>0</v>
      </c>
      <c r="I166" s="74">
        <f t="shared" si="20"/>
        <v>0</v>
      </c>
      <c r="J166" s="75"/>
    </row>
    <row r="167" spans="1:10" ht="15.75">
      <c r="A167" s="171" t="s">
        <v>257</v>
      </c>
      <c r="B167" s="161" t="s">
        <v>257</v>
      </c>
      <c r="C167" s="6">
        <v>-222416.28937914633</v>
      </c>
      <c r="D167" s="160">
        <v>0.03738317757009349</v>
      </c>
      <c r="E167" s="173">
        <v>0.0125</v>
      </c>
      <c r="F167" s="173">
        <f t="shared" si="18"/>
        <v>-0.02488317757009349</v>
      </c>
      <c r="G167" s="74">
        <f t="shared" si="19"/>
        <v>5534.424023102597</v>
      </c>
      <c r="H167" s="25">
        <v>0</v>
      </c>
      <c r="I167" s="74">
        <f t="shared" si="20"/>
        <v>0</v>
      </c>
      <c r="J167" s="75"/>
    </row>
    <row r="168" spans="1:10" ht="15.75">
      <c r="A168" t="s">
        <v>258</v>
      </c>
      <c r="B168" t="s">
        <v>258</v>
      </c>
      <c r="C168" s="6">
        <v>-4230.598020235491</v>
      </c>
      <c r="D168" s="160">
        <v>0.03738317757009349</v>
      </c>
      <c r="E168" s="173">
        <v>0.0125</v>
      </c>
      <c r="F168" s="173">
        <f t="shared" si="18"/>
        <v>-0.02488317757009349</v>
      </c>
      <c r="G168" s="74">
        <f t="shared" si="19"/>
        <v>105.27072176520569</v>
      </c>
      <c r="H168" s="25">
        <v>0</v>
      </c>
      <c r="I168" s="74">
        <f t="shared" si="20"/>
        <v>0</v>
      </c>
      <c r="J168" s="75"/>
    </row>
    <row r="169" spans="1:10" ht="15.75">
      <c r="A169" t="s">
        <v>259</v>
      </c>
      <c r="B169" t="s">
        <v>259</v>
      </c>
      <c r="C169" s="6">
        <v>59178.06154862576</v>
      </c>
      <c r="D169" s="160">
        <v>0.03738317757009349</v>
      </c>
      <c r="E169" s="173">
        <v>0.0125</v>
      </c>
      <c r="F169" s="173">
        <f t="shared" si="18"/>
        <v>-0.02488317757009349</v>
      </c>
      <c r="G169" s="74">
        <f t="shared" si="19"/>
        <v>-1472.5382137683764</v>
      </c>
      <c r="H169" s="25">
        <v>0</v>
      </c>
      <c r="I169" s="74">
        <f t="shared" si="20"/>
        <v>0</v>
      </c>
      <c r="J169" s="75"/>
    </row>
    <row r="170" spans="1:10" ht="15.75">
      <c r="A170" t="s">
        <v>260</v>
      </c>
      <c r="B170" t="s">
        <v>260</v>
      </c>
      <c r="C170" s="6">
        <v>-551898.059861754</v>
      </c>
      <c r="D170" s="160">
        <v>0.03738317757009349</v>
      </c>
      <c r="E170" s="173">
        <v>0.0125</v>
      </c>
      <c r="F170" s="173">
        <f t="shared" si="18"/>
        <v>-0.02488317757009349</v>
      </c>
      <c r="G170" s="74">
        <f t="shared" si="19"/>
        <v>13732.97742413011</v>
      </c>
      <c r="H170" s="25">
        <v>0</v>
      </c>
      <c r="I170" s="74">
        <f t="shared" si="20"/>
        <v>0</v>
      </c>
      <c r="J170" s="75"/>
    </row>
    <row r="171" spans="1:10" ht="15.75">
      <c r="A171" t="s">
        <v>84</v>
      </c>
      <c r="B171" t="s">
        <v>84</v>
      </c>
      <c r="C171" s="6">
        <v>-14226248.448837068</v>
      </c>
      <c r="D171" s="160">
        <v>0.03738317757009349</v>
      </c>
      <c r="E171" s="173">
        <v>0.0125</v>
      </c>
      <c r="F171" s="173">
        <f t="shared" si="18"/>
        <v>-0.02488317757009349</v>
      </c>
      <c r="G171" s="74">
        <f t="shared" si="19"/>
        <v>353994.2663086798</v>
      </c>
      <c r="H171" s="25">
        <f>H125</f>
        <v>0.465744</v>
      </c>
      <c r="I171" s="74">
        <f t="shared" si="20"/>
        <v>164871</v>
      </c>
      <c r="J171" s="75"/>
    </row>
    <row r="172" spans="1:10" ht="15.75">
      <c r="A172" t="s">
        <v>85</v>
      </c>
      <c r="B172" t="s">
        <v>85</v>
      </c>
      <c r="C172" s="6">
        <v>-179014.92742083065</v>
      </c>
      <c r="D172" s="160">
        <v>0.03738317757009349</v>
      </c>
      <c r="E172" s="173">
        <v>0.0125</v>
      </c>
      <c r="F172" s="173">
        <f t="shared" si="18"/>
        <v>-0.02488317757009349</v>
      </c>
      <c r="G172" s="74">
        <f t="shared" si="19"/>
        <v>4454.460226709927</v>
      </c>
      <c r="H172" s="25">
        <v>1</v>
      </c>
      <c r="I172" s="74">
        <f t="shared" si="20"/>
        <v>4454</v>
      </c>
      <c r="J172" s="75"/>
    </row>
    <row r="173" spans="1:10" ht="15.75">
      <c r="A173" t="s">
        <v>261</v>
      </c>
      <c r="B173" t="s">
        <v>261</v>
      </c>
      <c r="C173" s="6">
        <v>20184.749491703424</v>
      </c>
      <c r="D173" s="160">
        <v>0.03738317757009349</v>
      </c>
      <c r="E173" s="173">
        <v>0.0125</v>
      </c>
      <c r="F173" s="173">
        <f t="shared" si="18"/>
        <v>-0.02488317757009349</v>
      </c>
      <c r="G173" s="74">
        <f t="shared" si="19"/>
        <v>-502.2607058099106</v>
      </c>
      <c r="H173" s="25">
        <v>0</v>
      </c>
      <c r="I173" s="74">
        <f t="shared" si="20"/>
        <v>0</v>
      </c>
      <c r="J173" s="75"/>
    </row>
    <row r="174" spans="1:10" ht="15.75">
      <c r="A174" t="s">
        <v>262</v>
      </c>
      <c r="B174" t="s">
        <v>262</v>
      </c>
      <c r="C174" s="6">
        <v>-110749.17118714556</v>
      </c>
      <c r="D174" s="160">
        <v>0.03738317757009349</v>
      </c>
      <c r="E174" s="173">
        <v>0.0125</v>
      </c>
      <c r="F174" s="173">
        <f t="shared" si="18"/>
        <v>-0.02488317757009349</v>
      </c>
      <c r="G174" s="74">
        <f t="shared" si="19"/>
        <v>2755.7912923904246</v>
      </c>
      <c r="H174" s="25">
        <v>0</v>
      </c>
      <c r="I174" s="74">
        <f t="shared" si="20"/>
        <v>0</v>
      </c>
      <c r="J174" s="75"/>
    </row>
    <row r="175" spans="1:10" ht="15.75">
      <c r="A175" t="s">
        <v>263</v>
      </c>
      <c r="B175" t="s">
        <v>263</v>
      </c>
      <c r="C175" s="6">
        <v>-1017.1808273805837</v>
      </c>
      <c r="D175" s="160">
        <v>0.03738317757009349</v>
      </c>
      <c r="E175" s="173">
        <v>0.0125</v>
      </c>
      <c r="F175" s="173">
        <f t="shared" si="18"/>
        <v>-0.02488317757009349</v>
      </c>
      <c r="G175" s="74">
        <f t="shared" si="19"/>
        <v>25.310691148605677</v>
      </c>
      <c r="H175" s="25">
        <v>0</v>
      </c>
      <c r="I175" s="74">
        <f t="shared" si="20"/>
        <v>0</v>
      </c>
      <c r="J175" s="75"/>
    </row>
    <row r="176" spans="1:10" ht="15.75">
      <c r="A176" t="s">
        <v>499</v>
      </c>
      <c r="B176" t="s">
        <v>499</v>
      </c>
      <c r="C176" s="6">
        <v>166871.119999999</v>
      </c>
      <c r="D176" s="160">
        <v>0.03738317757009349</v>
      </c>
      <c r="E176" s="173">
        <v>0.0125</v>
      </c>
      <c r="F176" s="173">
        <f t="shared" si="18"/>
        <v>-0.02488317757009349</v>
      </c>
      <c r="G176" s="74">
        <f t="shared" si="19"/>
        <v>-4152.283710280354</v>
      </c>
      <c r="H176" s="25">
        <v>0</v>
      </c>
      <c r="I176" s="74">
        <f t="shared" si="20"/>
        <v>0</v>
      </c>
      <c r="J176" s="75"/>
    </row>
    <row r="177" spans="1:10" ht="15.75">
      <c r="A177" t="s">
        <v>500</v>
      </c>
      <c r="B177" t="s">
        <v>500</v>
      </c>
      <c r="C177" s="6">
        <v>45726.68</v>
      </c>
      <c r="D177" s="160">
        <v>0.03738317757009349</v>
      </c>
      <c r="E177" s="173">
        <v>0.0125</v>
      </c>
      <c r="F177" s="173">
        <f t="shared" si="18"/>
        <v>-0.02488317757009349</v>
      </c>
      <c r="G177" s="74">
        <f t="shared" si="19"/>
        <v>-1137.8250981308427</v>
      </c>
      <c r="H177" s="25">
        <v>0</v>
      </c>
      <c r="I177" s="74">
        <f t="shared" si="20"/>
        <v>0</v>
      </c>
      <c r="J177" s="75"/>
    </row>
    <row r="178" spans="1:10" ht="15.75">
      <c r="A178" t="s">
        <v>501</v>
      </c>
      <c r="B178" t="s">
        <v>501</v>
      </c>
      <c r="C178" s="6">
        <v>1810276.1799999801</v>
      </c>
      <c r="D178" s="160">
        <v>0.03738317757009349</v>
      </c>
      <c r="E178" s="173">
        <v>0.0125</v>
      </c>
      <c r="F178" s="173">
        <f t="shared" si="18"/>
        <v>-0.02488317757009349</v>
      </c>
      <c r="G178" s="74">
        <f t="shared" si="19"/>
        <v>-45045.42363785003</v>
      </c>
      <c r="H178" s="25">
        <v>0</v>
      </c>
      <c r="I178" s="74">
        <f t="shared" si="20"/>
        <v>0</v>
      </c>
      <c r="J178" s="75"/>
    </row>
    <row r="179" spans="1:10" ht="15.75">
      <c r="A179" t="s">
        <v>502</v>
      </c>
      <c r="B179" t="s">
        <v>502</v>
      </c>
      <c r="C179" s="6">
        <v>190735.840000005</v>
      </c>
      <c r="D179" s="160">
        <v>0.03738317757009349</v>
      </c>
      <c r="E179" s="173">
        <v>0.0125</v>
      </c>
      <c r="F179" s="173">
        <f t="shared" si="18"/>
        <v>-0.02488317757009349</v>
      </c>
      <c r="G179" s="74">
        <f t="shared" si="19"/>
        <v>-4746.113775701065</v>
      </c>
      <c r="H179" s="25">
        <f>H125</f>
        <v>0.465744</v>
      </c>
      <c r="I179" s="74">
        <f t="shared" si="20"/>
        <v>-2210</v>
      </c>
      <c r="J179" s="75"/>
    </row>
    <row r="180" spans="1:10" ht="15.75">
      <c r="A180" t="s">
        <v>503</v>
      </c>
      <c r="B180" t="s">
        <v>503</v>
      </c>
      <c r="C180" s="6">
        <v>373487.779999993</v>
      </c>
      <c r="D180" s="160">
        <v>0.03738317757009349</v>
      </c>
      <c r="E180" s="173">
        <v>0.0125</v>
      </c>
      <c r="F180" s="173">
        <f t="shared" si="18"/>
        <v>-0.02488317757009349</v>
      </c>
      <c r="G180" s="74">
        <f t="shared" si="19"/>
        <v>-9293.562749999837</v>
      </c>
      <c r="H180" s="25">
        <v>1</v>
      </c>
      <c r="I180" s="74">
        <f t="shared" si="20"/>
        <v>-9294</v>
      </c>
      <c r="J180" s="75"/>
    </row>
    <row r="181" spans="1:10" ht="15.75">
      <c r="A181" t="s">
        <v>504</v>
      </c>
      <c r="B181" t="s">
        <v>504</v>
      </c>
      <c r="C181" s="6">
        <v>169820.470000001</v>
      </c>
      <c r="D181" s="160">
        <v>0.03738317757009349</v>
      </c>
      <c r="E181" s="173">
        <v>0.0125</v>
      </c>
      <c r="F181" s="173">
        <f t="shared" si="18"/>
        <v>-0.02488317757009349</v>
      </c>
      <c r="G181" s="74">
        <f t="shared" si="19"/>
        <v>-4225.672910046759</v>
      </c>
      <c r="H181" s="25">
        <v>0</v>
      </c>
      <c r="I181" s="74">
        <f t="shared" si="20"/>
        <v>0</v>
      </c>
      <c r="J181" s="75"/>
    </row>
    <row r="182" spans="1:10" ht="15.75">
      <c r="A182" t="s">
        <v>505</v>
      </c>
      <c r="B182" t="s">
        <v>505</v>
      </c>
      <c r="C182" s="6">
        <v>649845.7</v>
      </c>
      <c r="D182" s="160">
        <v>0.03738317757009349</v>
      </c>
      <c r="E182" s="173">
        <v>0.0125</v>
      </c>
      <c r="F182" s="173">
        <f t="shared" si="18"/>
        <v>-0.02488317757009349</v>
      </c>
      <c r="G182" s="74">
        <f t="shared" si="19"/>
        <v>-16170.225946261702</v>
      </c>
      <c r="H182" s="25">
        <v>0</v>
      </c>
      <c r="I182" s="74">
        <f t="shared" si="20"/>
        <v>0</v>
      </c>
      <c r="J182" s="75"/>
    </row>
    <row r="183" spans="1:10" ht="15.75">
      <c r="A183" t="s">
        <v>506</v>
      </c>
      <c r="B183" t="s">
        <v>506</v>
      </c>
      <c r="C183" s="6">
        <v>22295.29</v>
      </c>
      <c r="D183" s="160">
        <v>0.03738317757009349</v>
      </c>
      <c r="E183" s="173">
        <v>0.0125</v>
      </c>
      <c r="F183" s="173">
        <f t="shared" si="18"/>
        <v>-0.02488317757009349</v>
      </c>
      <c r="G183" s="74">
        <f t="shared" si="19"/>
        <v>-554.7776600467297</v>
      </c>
      <c r="H183" s="25">
        <v>0</v>
      </c>
      <c r="I183" s="74">
        <f t="shared" si="20"/>
        <v>0</v>
      </c>
      <c r="J183" s="75"/>
    </row>
    <row r="184" spans="1:10" ht="15.75">
      <c r="A184" s="161" t="s">
        <v>264</v>
      </c>
      <c r="B184" s="161" t="s">
        <v>264</v>
      </c>
      <c r="C184" s="6">
        <v>11324.37516051396</v>
      </c>
      <c r="D184" s="160">
        <v>0.04240052185257676</v>
      </c>
      <c r="E184" s="173">
        <v>0.0125</v>
      </c>
      <c r="F184" s="173">
        <f t="shared" si="18"/>
        <v>-0.029900521852576762</v>
      </c>
      <c r="G184" s="74">
        <f t="shared" si="19"/>
        <v>-338.60472695372516</v>
      </c>
      <c r="H184" s="25">
        <v>0</v>
      </c>
      <c r="I184" s="74">
        <f t="shared" si="20"/>
        <v>0</v>
      </c>
      <c r="J184" s="75"/>
    </row>
    <row r="185" spans="1:10" ht="15.75">
      <c r="A185" s="171" t="s">
        <v>265</v>
      </c>
      <c r="B185" s="161" t="s">
        <v>265</v>
      </c>
      <c r="C185" s="6">
        <v>72062.03901593879</v>
      </c>
      <c r="D185" s="160">
        <v>0.04240052185257676</v>
      </c>
      <c r="E185" s="173">
        <v>0.0125</v>
      </c>
      <c r="F185" s="173">
        <f t="shared" si="18"/>
        <v>-0.029900521852576762</v>
      </c>
      <c r="G185" s="74">
        <f t="shared" si="19"/>
        <v>-2154.692572337317</v>
      </c>
      <c r="H185" s="25">
        <v>0</v>
      </c>
      <c r="I185" s="74">
        <f t="shared" si="20"/>
        <v>0</v>
      </c>
      <c r="J185" s="75"/>
    </row>
    <row r="186" spans="1:10" ht="15.75">
      <c r="A186" t="s">
        <v>266</v>
      </c>
      <c r="B186" t="s">
        <v>266</v>
      </c>
      <c r="C186" s="6">
        <v>-47239.912577940064</v>
      </c>
      <c r="D186" s="160">
        <v>0.04240052185257676</v>
      </c>
      <c r="E186" s="173">
        <v>0.0125</v>
      </c>
      <c r="F186" s="173">
        <f aca="true" t="shared" si="21" ref="F186:F249">E186-D186</f>
        <v>-0.029900521852576762</v>
      </c>
      <c r="G186" s="74">
        <f aca="true" t="shared" si="22" ref="G186:G249">C186*F186</f>
        <v>1412.4980383505126</v>
      </c>
      <c r="H186" s="25">
        <v>0</v>
      </c>
      <c r="I186" s="74">
        <f aca="true" t="shared" si="23" ref="I186:I249">ROUND(G186*H186,0)</f>
        <v>0</v>
      </c>
      <c r="J186" s="75"/>
    </row>
    <row r="187" spans="1:10" ht="15.75">
      <c r="A187" t="s">
        <v>86</v>
      </c>
      <c r="B187" t="s">
        <v>86</v>
      </c>
      <c r="C187" s="6">
        <v>-1040353.2033146977</v>
      </c>
      <c r="D187" s="160">
        <v>0.04240052185257676</v>
      </c>
      <c r="E187" s="173">
        <v>0.0125</v>
      </c>
      <c r="F187" s="173">
        <f t="shared" si="21"/>
        <v>-0.029900521852576762</v>
      </c>
      <c r="G187" s="74">
        <f t="shared" si="22"/>
        <v>31107.103690109354</v>
      </c>
      <c r="H187" s="25">
        <f>H125</f>
        <v>0.465744</v>
      </c>
      <c r="I187" s="74">
        <f t="shared" si="23"/>
        <v>14488</v>
      </c>
      <c r="J187" s="75"/>
    </row>
    <row r="188" spans="1:10" ht="15.75">
      <c r="A188" t="s">
        <v>87</v>
      </c>
      <c r="B188" t="s">
        <v>87</v>
      </c>
      <c r="C188" s="6">
        <v>369291.48470880516</v>
      </c>
      <c r="D188" s="160">
        <v>0.04240052185257676</v>
      </c>
      <c r="E188" s="173">
        <v>0.0125</v>
      </c>
      <c r="F188" s="173">
        <f t="shared" si="21"/>
        <v>-0.029900521852576762</v>
      </c>
      <c r="G188" s="74">
        <f t="shared" si="22"/>
        <v>-11042.008108506147</v>
      </c>
      <c r="H188" s="25">
        <v>1</v>
      </c>
      <c r="I188" s="74">
        <f t="shared" si="23"/>
        <v>-11042</v>
      </c>
      <c r="J188" s="75"/>
    </row>
    <row r="189" spans="1:10" ht="15.75">
      <c r="A189" s="161" t="s">
        <v>268</v>
      </c>
      <c r="B189" s="161" t="s">
        <v>268</v>
      </c>
      <c r="C189" s="6">
        <v>1662.0843719466839</v>
      </c>
      <c r="D189" s="160">
        <v>0.04240052185257676</v>
      </c>
      <c r="E189" s="173">
        <v>0.0125</v>
      </c>
      <c r="F189" s="173">
        <f t="shared" si="21"/>
        <v>-0.029900521852576762</v>
      </c>
      <c r="G189" s="74">
        <f t="shared" si="22"/>
        <v>-49.69719008421814</v>
      </c>
      <c r="H189" s="25">
        <v>0</v>
      </c>
      <c r="I189" s="74">
        <f t="shared" si="23"/>
        <v>0</v>
      </c>
      <c r="J189" s="75"/>
    </row>
    <row r="190" spans="1:10" ht="15.75">
      <c r="A190" t="s">
        <v>267</v>
      </c>
      <c r="B190" t="s">
        <v>267</v>
      </c>
      <c r="C190" s="6">
        <v>21836.813220758486</v>
      </c>
      <c r="D190" s="160">
        <v>0.04240052185257676</v>
      </c>
      <c r="E190" s="173">
        <v>0.0125</v>
      </c>
      <c r="F190" s="173">
        <f t="shared" si="21"/>
        <v>-0.029900521852576762</v>
      </c>
      <c r="G190" s="74">
        <f t="shared" si="22"/>
        <v>-652.9321108979262</v>
      </c>
      <c r="H190" s="25">
        <v>0</v>
      </c>
      <c r="I190" s="74">
        <f t="shared" si="23"/>
        <v>0</v>
      </c>
      <c r="J190" s="75"/>
    </row>
    <row r="191" spans="1:10" ht="15.75">
      <c r="A191" t="s">
        <v>507</v>
      </c>
      <c r="B191" t="s">
        <v>507</v>
      </c>
      <c r="C191" s="6">
        <v>22475.43</v>
      </c>
      <c r="D191" s="160">
        <v>0.04240052185257676</v>
      </c>
      <c r="E191" s="173">
        <v>0.0125</v>
      </c>
      <c r="F191" s="173">
        <f t="shared" si="21"/>
        <v>-0.029900521852576762</v>
      </c>
      <c r="G191" s="74">
        <f t="shared" si="22"/>
        <v>-672.0270858610594</v>
      </c>
      <c r="H191" s="25">
        <v>0</v>
      </c>
      <c r="I191" s="74">
        <f t="shared" si="23"/>
        <v>0</v>
      </c>
      <c r="J191" s="75"/>
    </row>
    <row r="192" spans="1:10" ht="15.75">
      <c r="A192" t="s">
        <v>508</v>
      </c>
      <c r="B192" t="s">
        <v>508</v>
      </c>
      <c r="C192" s="6">
        <v>83215.2</v>
      </c>
      <c r="D192" s="160">
        <v>0.04240052185257676</v>
      </c>
      <c r="E192" s="173">
        <v>0.0125</v>
      </c>
      <c r="F192" s="173">
        <f t="shared" si="21"/>
        <v>-0.029900521852576762</v>
      </c>
      <c r="G192" s="74">
        <f t="shared" si="22"/>
        <v>-2488.177906066546</v>
      </c>
      <c r="H192" s="25">
        <v>0</v>
      </c>
      <c r="I192" s="74">
        <f t="shared" si="23"/>
        <v>0</v>
      </c>
      <c r="J192" s="75"/>
    </row>
    <row r="193" spans="1:10" ht="15.75">
      <c r="A193" t="s">
        <v>269</v>
      </c>
      <c r="B193" t="s">
        <v>269</v>
      </c>
      <c r="C193" s="6">
        <v>460084.820000002</v>
      </c>
      <c r="D193" s="160">
        <v>0.04240052185257676</v>
      </c>
      <c r="E193" s="173">
        <v>0.0125</v>
      </c>
      <c r="F193" s="173">
        <f t="shared" si="21"/>
        <v>-0.029900521852576762</v>
      </c>
      <c r="G193" s="74">
        <f t="shared" si="22"/>
        <v>-13756.776214448906</v>
      </c>
      <c r="H193" s="25">
        <v>0</v>
      </c>
      <c r="I193" s="74">
        <f t="shared" si="23"/>
        <v>0</v>
      </c>
      <c r="J193" s="75"/>
    </row>
    <row r="194" spans="1:10" ht="15.75">
      <c r="A194" t="s">
        <v>270</v>
      </c>
      <c r="B194" t="s">
        <v>270</v>
      </c>
      <c r="C194" s="6">
        <v>223801.94</v>
      </c>
      <c r="D194" s="160">
        <v>0.04240052185257676</v>
      </c>
      <c r="E194" s="173">
        <v>0.0125</v>
      </c>
      <c r="F194" s="173">
        <f t="shared" si="21"/>
        <v>-0.029900521852576762</v>
      </c>
      <c r="G194" s="74">
        <f t="shared" si="22"/>
        <v>-6691.7947976190735</v>
      </c>
      <c r="H194" s="25">
        <f>H125%</f>
        <v>0.00465744</v>
      </c>
      <c r="I194" s="74">
        <f t="shared" si="23"/>
        <v>-31</v>
      </c>
      <c r="J194" s="75"/>
    </row>
    <row r="195" spans="1:10" ht="15.75">
      <c r="A195" t="s">
        <v>509</v>
      </c>
      <c r="B195" t="s">
        <v>509</v>
      </c>
      <c r="C195" s="6">
        <v>777919.419999998</v>
      </c>
      <c r="D195" s="160">
        <v>0.04240052185257676</v>
      </c>
      <c r="E195" s="173">
        <v>0.0125</v>
      </c>
      <c r="F195" s="173">
        <f t="shared" si="21"/>
        <v>-0.029900521852576762</v>
      </c>
      <c r="G195" s="74">
        <f t="shared" si="22"/>
        <v>-23260.19661725378</v>
      </c>
      <c r="H195" s="25">
        <v>1</v>
      </c>
      <c r="I195" s="74">
        <f t="shared" si="23"/>
        <v>-23260</v>
      </c>
      <c r="J195" s="75"/>
    </row>
    <row r="196" spans="1:10" ht="15.75">
      <c r="A196" t="s">
        <v>271</v>
      </c>
      <c r="B196" t="s">
        <v>271</v>
      </c>
      <c r="C196" s="6">
        <v>74675.37</v>
      </c>
      <c r="D196" s="160">
        <v>0.04240052185257676</v>
      </c>
      <c r="E196" s="173">
        <v>0.0125</v>
      </c>
      <c r="F196" s="173">
        <f t="shared" si="21"/>
        <v>-0.029900521852576762</v>
      </c>
      <c r="G196" s="74">
        <f t="shared" si="22"/>
        <v>-2232.832532534255</v>
      </c>
      <c r="H196" s="25">
        <v>0</v>
      </c>
      <c r="I196" s="74">
        <f t="shared" si="23"/>
        <v>0</v>
      </c>
      <c r="J196" s="75"/>
    </row>
    <row r="197" spans="1:10" ht="15.75">
      <c r="A197" t="s">
        <v>510</v>
      </c>
      <c r="B197" t="s">
        <v>510</v>
      </c>
      <c r="C197" s="6">
        <v>166913.380000001</v>
      </c>
      <c r="D197" s="160">
        <v>0.04240052185257676</v>
      </c>
      <c r="E197" s="173">
        <v>0.0125</v>
      </c>
      <c r="F197" s="173">
        <f t="shared" si="21"/>
        <v>-0.029900521852576762</v>
      </c>
      <c r="G197" s="74">
        <f t="shared" si="22"/>
        <v>-4990.797166177479</v>
      </c>
      <c r="H197" s="25">
        <v>0</v>
      </c>
      <c r="I197" s="74">
        <f t="shared" si="23"/>
        <v>0</v>
      </c>
      <c r="J197" s="75"/>
    </row>
    <row r="198" spans="1:10" ht="15.75">
      <c r="A198" t="s">
        <v>511</v>
      </c>
      <c r="B198" t="s">
        <v>511</v>
      </c>
      <c r="C198" s="6">
        <v>30176.96</v>
      </c>
      <c r="D198" s="160">
        <v>0.04240052185257676</v>
      </c>
      <c r="E198" s="173">
        <v>0.0125</v>
      </c>
      <c r="F198" s="173">
        <f t="shared" si="21"/>
        <v>-0.029900521852576762</v>
      </c>
      <c r="G198" s="74">
        <f t="shared" si="22"/>
        <v>-902.3068519243349</v>
      </c>
      <c r="H198" s="25">
        <v>0</v>
      </c>
      <c r="I198" s="74">
        <f t="shared" si="23"/>
        <v>0</v>
      </c>
      <c r="J198" s="75"/>
    </row>
    <row r="199" spans="1:10" ht="15.75">
      <c r="A199" t="s">
        <v>272</v>
      </c>
      <c r="B199" t="s">
        <v>272</v>
      </c>
      <c r="C199" s="6">
        <v>148695.39416625054</v>
      </c>
      <c r="D199" s="160">
        <v>0.04240052185257676</v>
      </c>
      <c r="E199" s="173">
        <v>0.0125</v>
      </c>
      <c r="F199" s="173">
        <f t="shared" si="21"/>
        <v>-0.029900521852576762</v>
      </c>
      <c r="G199" s="74">
        <f t="shared" si="22"/>
        <v>-4446.069882645489</v>
      </c>
      <c r="H199" s="25">
        <v>0</v>
      </c>
      <c r="I199" s="74">
        <f t="shared" si="23"/>
        <v>0</v>
      </c>
      <c r="J199" s="75"/>
    </row>
    <row r="200" spans="1:10" ht="15.75">
      <c r="A200" t="s">
        <v>273</v>
      </c>
      <c r="B200" t="s">
        <v>273</v>
      </c>
      <c r="C200" s="6">
        <v>136716.4599561539</v>
      </c>
      <c r="D200" s="160">
        <v>0.04240052185257676</v>
      </c>
      <c r="E200" s="173">
        <v>0.0125</v>
      </c>
      <c r="F200" s="173">
        <f t="shared" si="21"/>
        <v>-0.029900521852576762</v>
      </c>
      <c r="G200" s="74">
        <f t="shared" si="22"/>
        <v>-4087.8934985259157</v>
      </c>
      <c r="H200" s="25">
        <v>0</v>
      </c>
      <c r="I200" s="74">
        <f t="shared" si="23"/>
        <v>0</v>
      </c>
      <c r="J200" s="75"/>
    </row>
    <row r="201" spans="1:10" ht="15.75">
      <c r="A201" t="s">
        <v>274</v>
      </c>
      <c r="B201" t="s">
        <v>274</v>
      </c>
      <c r="C201" s="6">
        <v>1060789.7227057226</v>
      </c>
      <c r="D201" s="160">
        <v>0.04240052185257676</v>
      </c>
      <c r="E201" s="173">
        <v>0.0125</v>
      </c>
      <c r="F201" s="173">
        <f t="shared" si="21"/>
        <v>-0.029900521852576762</v>
      </c>
      <c r="G201" s="74">
        <f t="shared" si="22"/>
        <v>-31718.1662847513</v>
      </c>
      <c r="H201" s="25">
        <v>0</v>
      </c>
      <c r="I201" s="74">
        <f t="shared" si="23"/>
        <v>0</v>
      </c>
      <c r="J201" s="75"/>
    </row>
    <row r="202" spans="1:10" ht="15.75">
      <c r="A202" t="s">
        <v>88</v>
      </c>
      <c r="B202" t="s">
        <v>88</v>
      </c>
      <c r="C202" s="6">
        <v>-756502.2218005164</v>
      </c>
      <c r="D202" s="160">
        <v>0.04240052185257676</v>
      </c>
      <c r="E202" s="173">
        <v>0.0125</v>
      </c>
      <c r="F202" s="173">
        <f t="shared" si="21"/>
        <v>-0.029900521852576762</v>
      </c>
      <c r="G202" s="74">
        <f t="shared" si="22"/>
        <v>22619.811214469213</v>
      </c>
      <c r="H202" s="25">
        <f>H125</f>
        <v>0.465744</v>
      </c>
      <c r="I202" s="74">
        <f t="shared" si="23"/>
        <v>10535</v>
      </c>
      <c r="J202" s="75"/>
    </row>
    <row r="203" spans="1:10" ht="15.75">
      <c r="A203" t="s">
        <v>89</v>
      </c>
      <c r="B203" t="s">
        <v>89</v>
      </c>
      <c r="C203" s="6">
        <v>1690977.0503589436</v>
      </c>
      <c r="D203" s="160">
        <v>0.04240052185257676</v>
      </c>
      <c r="E203" s="173">
        <v>0.0125</v>
      </c>
      <c r="F203" s="173">
        <f t="shared" si="21"/>
        <v>-0.029900521852576762</v>
      </c>
      <c r="G203" s="74">
        <f t="shared" si="22"/>
        <v>-50561.09624646339</v>
      </c>
      <c r="H203" s="25">
        <v>1</v>
      </c>
      <c r="I203" s="74">
        <f t="shared" si="23"/>
        <v>-50561</v>
      </c>
      <c r="J203" s="75"/>
    </row>
    <row r="204" spans="1:10" ht="15.75">
      <c r="A204" t="s">
        <v>275</v>
      </c>
      <c r="B204" t="s">
        <v>275</v>
      </c>
      <c r="C204" s="6">
        <v>274193.914708248</v>
      </c>
      <c r="D204" s="160">
        <v>0.04240052185257676</v>
      </c>
      <c r="E204" s="173">
        <v>0.0125</v>
      </c>
      <c r="F204" s="173">
        <f t="shared" si="21"/>
        <v>-0.029900521852576762</v>
      </c>
      <c r="G204" s="74">
        <f t="shared" si="22"/>
        <v>-8198.541138577539</v>
      </c>
      <c r="H204" s="25">
        <v>0</v>
      </c>
      <c r="I204" s="74">
        <f t="shared" si="23"/>
        <v>0</v>
      </c>
      <c r="J204" s="75"/>
    </row>
    <row r="205" spans="1:10" ht="15.75">
      <c r="A205" t="s">
        <v>276</v>
      </c>
      <c r="B205" t="s">
        <v>276</v>
      </c>
      <c r="C205" s="6">
        <v>642712.9100618464</v>
      </c>
      <c r="D205" s="160">
        <v>0.04240052185257676</v>
      </c>
      <c r="E205" s="173">
        <v>0.0125</v>
      </c>
      <c r="F205" s="173">
        <f t="shared" si="21"/>
        <v>-0.029900521852576762</v>
      </c>
      <c r="G205" s="74">
        <f t="shared" si="22"/>
        <v>-19217.451412237442</v>
      </c>
      <c r="H205" s="25">
        <v>0</v>
      </c>
      <c r="I205" s="74">
        <f t="shared" si="23"/>
        <v>0</v>
      </c>
      <c r="J205" s="75"/>
    </row>
    <row r="206" spans="1:10" ht="15.75">
      <c r="A206" t="s">
        <v>277</v>
      </c>
      <c r="B206" t="s">
        <v>277</v>
      </c>
      <c r="C206" s="6">
        <v>45.71802503952739</v>
      </c>
      <c r="D206" s="160">
        <v>0.04240052185257676</v>
      </c>
      <c r="E206" s="173">
        <v>0.0125</v>
      </c>
      <c r="F206" s="173">
        <f t="shared" si="21"/>
        <v>-0.029900521852576762</v>
      </c>
      <c r="G206" s="74">
        <f t="shared" si="22"/>
        <v>-1.3669928067510404</v>
      </c>
      <c r="H206" s="25">
        <v>0</v>
      </c>
      <c r="I206" s="74">
        <f t="shared" si="23"/>
        <v>0</v>
      </c>
      <c r="J206" s="75"/>
    </row>
    <row r="207" spans="1:10" ht="15.75">
      <c r="A207" t="s">
        <v>278</v>
      </c>
      <c r="B207" t="s">
        <v>278</v>
      </c>
      <c r="C207" s="6">
        <v>6023008.419660073</v>
      </c>
      <c r="D207" s="160">
        <v>0.04240052185257676</v>
      </c>
      <c r="E207" s="173">
        <v>0.0125</v>
      </c>
      <c r="F207" s="173">
        <f t="shared" si="21"/>
        <v>-0.029900521852576762</v>
      </c>
      <c r="G207" s="74">
        <f t="shared" si="22"/>
        <v>-180091.09487029983</v>
      </c>
      <c r="H207" s="25">
        <v>0</v>
      </c>
      <c r="I207" s="74">
        <f t="shared" si="23"/>
        <v>0</v>
      </c>
      <c r="J207" s="75"/>
    </row>
    <row r="208" spans="1:10" ht="15.75">
      <c r="A208" t="s">
        <v>279</v>
      </c>
      <c r="B208" t="s">
        <v>279</v>
      </c>
      <c r="C208" s="6">
        <v>4277586.163620071</v>
      </c>
      <c r="D208" s="160">
        <v>0.04240052185257676</v>
      </c>
      <c r="E208" s="173">
        <v>0.0125</v>
      </c>
      <c r="F208" s="173">
        <f t="shared" si="21"/>
        <v>-0.029900521852576762</v>
      </c>
      <c r="G208" s="74">
        <f t="shared" si="22"/>
        <v>-127902.05856160192</v>
      </c>
      <c r="H208" s="25">
        <v>0</v>
      </c>
      <c r="I208" s="74">
        <f t="shared" si="23"/>
        <v>0</v>
      </c>
      <c r="J208" s="75"/>
    </row>
    <row r="209" spans="1:10" ht="15.75">
      <c r="A209" t="s">
        <v>280</v>
      </c>
      <c r="B209" t="s">
        <v>280</v>
      </c>
      <c r="C209" s="6">
        <v>21494301.958777223</v>
      </c>
      <c r="D209" s="160">
        <v>0.04240052185257676</v>
      </c>
      <c r="E209" s="173">
        <v>0.0125</v>
      </c>
      <c r="F209" s="173">
        <f t="shared" si="21"/>
        <v>-0.029900521852576762</v>
      </c>
      <c r="G209" s="74">
        <f t="shared" si="22"/>
        <v>-642690.8454243018</v>
      </c>
      <c r="H209" s="25">
        <v>0</v>
      </c>
      <c r="I209" s="74">
        <f t="shared" si="23"/>
        <v>0</v>
      </c>
      <c r="J209" s="75"/>
    </row>
    <row r="210" spans="1:10" ht="15.75">
      <c r="A210" t="s">
        <v>90</v>
      </c>
      <c r="B210" t="s">
        <v>90</v>
      </c>
      <c r="C210" s="6">
        <v>-43523632.39965135</v>
      </c>
      <c r="D210" s="160">
        <v>0.04240052185257676</v>
      </c>
      <c r="E210" s="173">
        <v>0.0125</v>
      </c>
      <c r="F210" s="173">
        <f t="shared" si="21"/>
        <v>-0.029900521852576762</v>
      </c>
      <c r="G210" s="74">
        <f t="shared" si="22"/>
        <v>1301379.321669293</v>
      </c>
      <c r="H210" s="25">
        <f>H125</f>
        <v>0.465744</v>
      </c>
      <c r="I210" s="74">
        <f t="shared" si="23"/>
        <v>606110</v>
      </c>
      <c r="J210" s="75"/>
    </row>
    <row r="211" spans="1:10" ht="15.75">
      <c r="A211" t="s">
        <v>91</v>
      </c>
      <c r="B211" t="s">
        <v>91</v>
      </c>
      <c r="C211" s="6">
        <v>37677510.56288996</v>
      </c>
      <c r="D211" s="160">
        <v>0.04240052185257676</v>
      </c>
      <c r="E211" s="173">
        <v>0.0125</v>
      </c>
      <c r="F211" s="173">
        <f t="shared" si="21"/>
        <v>-0.029900521852576762</v>
      </c>
      <c r="G211" s="74">
        <f t="shared" si="22"/>
        <v>-1126577.227936383</v>
      </c>
      <c r="H211" s="25">
        <v>1</v>
      </c>
      <c r="I211" s="74">
        <f t="shared" si="23"/>
        <v>-1126577</v>
      </c>
      <c r="J211" s="75"/>
    </row>
    <row r="212" spans="1:10" ht="15.75">
      <c r="A212" t="s">
        <v>281</v>
      </c>
      <c r="B212" t="s">
        <v>281</v>
      </c>
      <c r="C212" s="6">
        <v>3989137.340638029</v>
      </c>
      <c r="D212" s="160">
        <v>0.04240052185257676</v>
      </c>
      <c r="E212" s="173">
        <v>0.0125</v>
      </c>
      <c r="F212" s="173">
        <f t="shared" si="21"/>
        <v>-0.029900521852576762</v>
      </c>
      <c r="G212" s="74">
        <f t="shared" si="22"/>
        <v>-119277.28822667734</v>
      </c>
      <c r="H212" s="25">
        <v>0</v>
      </c>
      <c r="I212" s="74">
        <f t="shared" si="23"/>
        <v>0</v>
      </c>
      <c r="J212" s="75"/>
    </row>
    <row r="213" spans="1:10" ht="15.75">
      <c r="A213" t="s">
        <v>282</v>
      </c>
      <c r="B213" t="s">
        <v>282</v>
      </c>
      <c r="C213" s="6">
        <v>5136341.537488584</v>
      </c>
      <c r="D213" s="160">
        <v>0.04240052185257676</v>
      </c>
      <c r="E213" s="173">
        <v>0.0125</v>
      </c>
      <c r="F213" s="173">
        <f t="shared" si="21"/>
        <v>-0.029900521852576762</v>
      </c>
      <c r="G213" s="74">
        <f t="shared" si="22"/>
        <v>-153579.29238397515</v>
      </c>
      <c r="H213" s="25">
        <v>0</v>
      </c>
      <c r="I213" s="74">
        <f t="shared" si="23"/>
        <v>0</v>
      </c>
      <c r="J213" s="75"/>
    </row>
    <row r="214" spans="1:10" ht="15.75">
      <c r="A214" t="s">
        <v>283</v>
      </c>
      <c r="B214" t="s">
        <v>283</v>
      </c>
      <c r="C214" s="6">
        <v>706306.9552688623</v>
      </c>
      <c r="D214" s="160">
        <v>0.04240052185257676</v>
      </c>
      <c r="E214" s="173">
        <v>0.0125</v>
      </c>
      <c r="F214" s="173">
        <f t="shared" si="21"/>
        <v>-0.029900521852576762</v>
      </c>
      <c r="G214" s="74">
        <f t="shared" si="22"/>
        <v>-21118.946550643574</v>
      </c>
      <c r="H214" s="25">
        <v>0</v>
      </c>
      <c r="I214" s="74">
        <f t="shared" si="23"/>
        <v>0</v>
      </c>
      <c r="J214" s="75"/>
    </row>
    <row r="215" spans="1:10" ht="15.75">
      <c r="A215" t="s">
        <v>284</v>
      </c>
      <c r="B215" t="s">
        <v>284</v>
      </c>
      <c r="C215" s="6">
        <v>140693.00559364463</v>
      </c>
      <c r="D215" s="160">
        <v>0.04240052185257676</v>
      </c>
      <c r="E215" s="173">
        <v>0.0125</v>
      </c>
      <c r="F215" s="173">
        <f t="shared" si="21"/>
        <v>-0.029900521852576762</v>
      </c>
      <c r="G215" s="74">
        <f t="shared" si="22"/>
        <v>-4206.794288257476</v>
      </c>
      <c r="H215" s="25">
        <v>0</v>
      </c>
      <c r="I215" s="74">
        <f t="shared" si="23"/>
        <v>0</v>
      </c>
      <c r="J215" s="75"/>
    </row>
    <row r="216" spans="1:10" ht="15.75">
      <c r="A216" t="s">
        <v>285</v>
      </c>
      <c r="B216" t="s">
        <v>285</v>
      </c>
      <c r="C216" s="6">
        <v>312249.3478346925</v>
      </c>
      <c r="D216" s="160">
        <v>0.04240052185257676</v>
      </c>
      <c r="E216" s="173">
        <v>0.0125</v>
      </c>
      <c r="F216" s="173">
        <f t="shared" si="21"/>
        <v>-0.029900521852576762</v>
      </c>
      <c r="G216" s="74">
        <f t="shared" si="22"/>
        <v>-9336.418448384065</v>
      </c>
      <c r="H216" s="25">
        <v>0</v>
      </c>
      <c r="I216" s="74">
        <f t="shared" si="23"/>
        <v>0</v>
      </c>
      <c r="J216" s="75"/>
    </row>
    <row r="217" spans="1:10" ht="15.75">
      <c r="A217" t="s">
        <v>286</v>
      </c>
      <c r="B217" t="s">
        <v>286</v>
      </c>
      <c r="C217" s="6">
        <v>1988236.0607135142</v>
      </c>
      <c r="D217" s="160">
        <v>0.04240052185257676</v>
      </c>
      <c r="E217" s="173">
        <v>0.0125</v>
      </c>
      <c r="F217" s="173">
        <f t="shared" si="21"/>
        <v>-0.029900521852576762</v>
      </c>
      <c r="G217" s="74">
        <f t="shared" si="22"/>
        <v>-59449.29578144557</v>
      </c>
      <c r="H217" s="25">
        <v>0</v>
      </c>
      <c r="I217" s="74">
        <f t="shared" si="23"/>
        <v>0</v>
      </c>
      <c r="J217" s="75"/>
    </row>
    <row r="218" spans="1:10" ht="15.75">
      <c r="A218" t="s">
        <v>92</v>
      </c>
      <c r="B218" t="s">
        <v>92</v>
      </c>
      <c r="C218" s="6">
        <v>69906.643613239</v>
      </c>
      <c r="D218" s="160">
        <v>0.04240052185257676</v>
      </c>
      <c r="E218" s="173">
        <v>0.0125</v>
      </c>
      <c r="F218" s="173">
        <f t="shared" si="21"/>
        <v>-0.029900521852576762</v>
      </c>
      <c r="G218" s="74">
        <f t="shared" si="22"/>
        <v>-2090.245124997948</v>
      </c>
      <c r="H218" s="25">
        <f>H125</f>
        <v>0.465744</v>
      </c>
      <c r="I218" s="74">
        <f t="shared" si="23"/>
        <v>-974</v>
      </c>
      <c r="J218" s="75"/>
    </row>
    <row r="219" spans="1:10" ht="15.75">
      <c r="A219" t="s">
        <v>93</v>
      </c>
      <c r="B219" t="s">
        <v>93</v>
      </c>
      <c r="C219" s="6">
        <v>5497134.848218593</v>
      </c>
      <c r="D219" s="160">
        <v>0.04240052185257676</v>
      </c>
      <c r="E219" s="173">
        <v>0.0125</v>
      </c>
      <c r="F219" s="173">
        <f t="shared" si="21"/>
        <v>-0.029900521852576762</v>
      </c>
      <c r="G219" s="74">
        <f t="shared" si="22"/>
        <v>-164367.20065572127</v>
      </c>
      <c r="H219" s="25">
        <v>1</v>
      </c>
      <c r="I219" s="74">
        <f t="shared" si="23"/>
        <v>-164367</v>
      </c>
      <c r="J219" s="75"/>
    </row>
    <row r="220" spans="1:10" ht="15.75">
      <c r="A220" t="s">
        <v>287</v>
      </c>
      <c r="B220" t="s">
        <v>287</v>
      </c>
      <c r="C220" s="6">
        <v>341749.36177632376</v>
      </c>
      <c r="D220" s="160">
        <v>0.04240052185257676</v>
      </c>
      <c r="E220" s="173">
        <v>0.0125</v>
      </c>
      <c r="F220" s="173">
        <f t="shared" si="21"/>
        <v>-0.029900521852576762</v>
      </c>
      <c r="G220" s="74">
        <f t="shared" si="22"/>
        <v>-10218.48425989713</v>
      </c>
      <c r="H220" s="25">
        <v>0</v>
      </c>
      <c r="I220" s="74">
        <f t="shared" si="23"/>
        <v>0</v>
      </c>
      <c r="J220" s="75"/>
    </row>
    <row r="221" spans="1:10" ht="15.75">
      <c r="A221" t="s">
        <v>288</v>
      </c>
      <c r="B221" t="s">
        <v>288</v>
      </c>
      <c r="C221" s="6">
        <v>919547.9214682137</v>
      </c>
      <c r="D221" s="160">
        <v>0.04240052185257676</v>
      </c>
      <c r="E221" s="173">
        <v>0.0125</v>
      </c>
      <c r="F221" s="173">
        <f t="shared" si="21"/>
        <v>-0.029900521852576762</v>
      </c>
      <c r="G221" s="74">
        <f t="shared" si="22"/>
        <v>-27494.96272035186</v>
      </c>
      <c r="H221" s="25">
        <v>0</v>
      </c>
      <c r="I221" s="74">
        <f t="shared" si="23"/>
        <v>0</v>
      </c>
      <c r="J221" s="75"/>
    </row>
    <row r="222" spans="1:10" ht="15.75">
      <c r="A222" t="s">
        <v>289</v>
      </c>
      <c r="B222" t="s">
        <v>289</v>
      </c>
      <c r="C222" s="6">
        <v>97384.40817627973</v>
      </c>
      <c r="D222" s="160">
        <v>0.04240052185257676</v>
      </c>
      <c r="E222" s="173">
        <v>0.0125</v>
      </c>
      <c r="F222" s="173">
        <f t="shared" si="21"/>
        <v>-0.029900521852576762</v>
      </c>
      <c r="G222" s="74">
        <f t="shared" si="22"/>
        <v>-2911.844624775107</v>
      </c>
      <c r="H222" s="25">
        <v>0</v>
      </c>
      <c r="I222" s="74">
        <f t="shared" si="23"/>
        <v>0</v>
      </c>
      <c r="J222" s="75"/>
    </row>
    <row r="223" spans="1:10" ht="15.75">
      <c r="A223" t="s">
        <v>290</v>
      </c>
      <c r="B223" t="s">
        <v>290</v>
      </c>
      <c r="C223" s="6">
        <v>0</v>
      </c>
      <c r="D223" s="160">
        <v>0.04240052185257676</v>
      </c>
      <c r="E223" s="173">
        <v>0.0125</v>
      </c>
      <c r="F223" s="173">
        <f t="shared" si="21"/>
        <v>-0.029900521852576762</v>
      </c>
      <c r="G223" s="74">
        <f t="shared" si="22"/>
        <v>0</v>
      </c>
      <c r="H223" s="25">
        <v>0</v>
      </c>
      <c r="I223" s="74">
        <f t="shared" si="23"/>
        <v>0</v>
      </c>
      <c r="J223" s="75"/>
    </row>
    <row r="224" spans="1:10" ht="15.75">
      <c r="A224" t="s">
        <v>291</v>
      </c>
      <c r="B224" t="s">
        <v>291</v>
      </c>
      <c r="C224" s="6">
        <v>-356.65</v>
      </c>
      <c r="D224" s="160">
        <v>0.04240052185257676</v>
      </c>
      <c r="E224" s="173">
        <v>0.0125</v>
      </c>
      <c r="F224" s="173">
        <f t="shared" si="21"/>
        <v>-0.029900521852576762</v>
      </c>
      <c r="G224" s="74">
        <f t="shared" si="22"/>
        <v>10.664021118721502</v>
      </c>
      <c r="H224" s="25">
        <v>0</v>
      </c>
      <c r="I224" s="74">
        <f t="shared" si="23"/>
        <v>0</v>
      </c>
      <c r="J224" s="75"/>
    </row>
    <row r="225" spans="1:10" ht="15.75">
      <c r="A225" t="s">
        <v>292</v>
      </c>
      <c r="B225" t="s">
        <v>292</v>
      </c>
      <c r="C225" s="6">
        <v>34150.27</v>
      </c>
      <c r="D225" s="160">
        <v>0.04240052185257676</v>
      </c>
      <c r="E225" s="173">
        <v>0.0125</v>
      </c>
      <c r="F225" s="173">
        <f t="shared" si="21"/>
        <v>-0.029900521852576762</v>
      </c>
      <c r="G225" s="74">
        <f t="shared" si="22"/>
        <v>-1021.1108944063965</v>
      </c>
      <c r="H225" s="25">
        <v>0</v>
      </c>
      <c r="I225" s="74">
        <f t="shared" si="23"/>
        <v>0</v>
      </c>
      <c r="J225" s="75"/>
    </row>
    <row r="226" spans="1:10" ht="15.75">
      <c r="A226" t="s">
        <v>94</v>
      </c>
      <c r="B226" t="s">
        <v>94</v>
      </c>
      <c r="C226" s="6">
        <v>-61768.32035519213</v>
      </c>
      <c r="D226" s="160">
        <v>0.04240052185257676</v>
      </c>
      <c r="E226" s="173">
        <v>0.0125</v>
      </c>
      <c r="F226" s="173">
        <f t="shared" si="21"/>
        <v>-0.029900521852576762</v>
      </c>
      <c r="G226" s="74">
        <f t="shared" si="22"/>
        <v>1846.9050125773845</v>
      </c>
      <c r="H226" s="25">
        <f>H125</f>
        <v>0.465744</v>
      </c>
      <c r="I226" s="74">
        <f t="shared" si="23"/>
        <v>860</v>
      </c>
      <c r="J226" s="75"/>
    </row>
    <row r="227" spans="1:10" ht="15.75">
      <c r="A227" t="s">
        <v>95</v>
      </c>
      <c r="B227" t="s">
        <v>95</v>
      </c>
      <c r="C227" s="6">
        <v>0.5967933215744912</v>
      </c>
      <c r="D227" s="160">
        <v>0.04240052185257676</v>
      </c>
      <c r="E227" s="173">
        <v>0.0125</v>
      </c>
      <c r="F227" s="173">
        <f t="shared" si="21"/>
        <v>-0.029900521852576762</v>
      </c>
      <c r="G227" s="74">
        <f t="shared" si="22"/>
        <v>-0.017844431753209943</v>
      </c>
      <c r="H227" s="25">
        <v>1</v>
      </c>
      <c r="I227" s="74">
        <f t="shared" si="23"/>
        <v>0</v>
      </c>
      <c r="J227" s="75"/>
    </row>
    <row r="228" spans="1:10" ht="15.75">
      <c r="A228" t="s">
        <v>293</v>
      </c>
      <c r="B228" t="s">
        <v>293</v>
      </c>
      <c r="C228" s="6">
        <v>0</v>
      </c>
      <c r="D228" s="160">
        <v>0.04240052185257676</v>
      </c>
      <c r="E228" s="173">
        <v>0.0125</v>
      </c>
      <c r="F228" s="173">
        <f t="shared" si="21"/>
        <v>-0.029900521852576762</v>
      </c>
      <c r="G228" s="74">
        <f t="shared" si="22"/>
        <v>0</v>
      </c>
      <c r="H228" s="25">
        <v>0</v>
      </c>
      <c r="I228" s="74">
        <f t="shared" si="23"/>
        <v>0</v>
      </c>
      <c r="J228" s="75"/>
    </row>
    <row r="229" spans="1:10" ht="15.75">
      <c r="A229" t="s">
        <v>294</v>
      </c>
      <c r="B229" t="s">
        <v>294</v>
      </c>
      <c r="C229" s="6">
        <v>24259.553595820777</v>
      </c>
      <c r="D229" s="160">
        <v>0.04240052185257676</v>
      </c>
      <c r="E229" s="173">
        <v>0.0125</v>
      </c>
      <c r="F229" s="173">
        <f t="shared" si="21"/>
        <v>-0.029900521852576762</v>
      </c>
      <c r="G229" s="74">
        <f t="shared" si="22"/>
        <v>-725.3733124255963</v>
      </c>
      <c r="H229" s="25">
        <v>0</v>
      </c>
      <c r="I229" s="74">
        <f t="shared" si="23"/>
        <v>0</v>
      </c>
      <c r="J229" s="75"/>
    </row>
    <row r="230" spans="1:10" ht="15.75">
      <c r="A230" t="s">
        <v>295</v>
      </c>
      <c r="B230" t="s">
        <v>295</v>
      </c>
      <c r="C230" s="6">
        <v>24004.210110185202</v>
      </c>
      <c r="D230" s="160">
        <v>0.04240052185257676</v>
      </c>
      <c r="E230" s="173">
        <v>0.0125</v>
      </c>
      <c r="F230" s="173">
        <f t="shared" si="21"/>
        <v>-0.029900521852576762</v>
      </c>
      <c r="G230" s="74">
        <f t="shared" si="22"/>
        <v>-717.7384089534366</v>
      </c>
      <c r="H230" s="25">
        <v>0</v>
      </c>
      <c r="I230" s="74">
        <f t="shared" si="23"/>
        <v>0</v>
      </c>
      <c r="J230" s="75"/>
    </row>
    <row r="231" spans="1:10" ht="15.75">
      <c r="A231" t="s">
        <v>296</v>
      </c>
      <c r="B231" t="s">
        <v>296</v>
      </c>
      <c r="C231" s="6">
        <v>38290.729886178844</v>
      </c>
      <c r="D231" s="160">
        <v>0.04240052185257676</v>
      </c>
      <c r="E231" s="173">
        <v>0.0125</v>
      </c>
      <c r="F231" s="173">
        <f t="shared" si="21"/>
        <v>-0.029900521852576762</v>
      </c>
      <c r="G231" s="74">
        <f t="shared" si="22"/>
        <v>-1144.9128057128046</v>
      </c>
      <c r="H231" s="25">
        <v>0</v>
      </c>
      <c r="I231" s="74">
        <f t="shared" si="23"/>
        <v>0</v>
      </c>
      <c r="J231" s="75"/>
    </row>
    <row r="232" spans="1:10" ht="15.75">
      <c r="A232" t="s">
        <v>297</v>
      </c>
      <c r="B232" t="s">
        <v>297</v>
      </c>
      <c r="C232" s="6">
        <v>264451.0798109211</v>
      </c>
      <c r="D232" s="160">
        <v>0.04240052185257676</v>
      </c>
      <c r="E232" s="173">
        <v>0.0125</v>
      </c>
      <c r="F232" s="173">
        <f t="shared" si="21"/>
        <v>-0.029900521852576762</v>
      </c>
      <c r="G232" s="74">
        <f t="shared" si="22"/>
        <v>-7907.225290823968</v>
      </c>
      <c r="H232" s="25">
        <v>0</v>
      </c>
      <c r="I232" s="74">
        <f t="shared" si="23"/>
        <v>0</v>
      </c>
      <c r="J232" s="75"/>
    </row>
    <row r="233" spans="1:10" ht="15.75">
      <c r="A233" t="s">
        <v>96</v>
      </c>
      <c r="B233" t="s">
        <v>96</v>
      </c>
      <c r="C233" s="6">
        <v>-452.86928600527926</v>
      </c>
      <c r="D233" s="160">
        <v>0.04240052185257676</v>
      </c>
      <c r="E233" s="173">
        <v>0.0125</v>
      </c>
      <c r="F233" s="173">
        <f t="shared" si="21"/>
        <v>-0.029900521852576762</v>
      </c>
      <c r="G233" s="74">
        <f t="shared" si="22"/>
        <v>13.541027982561689</v>
      </c>
      <c r="H233" s="25">
        <f>H125</f>
        <v>0.465744</v>
      </c>
      <c r="I233" s="74">
        <f t="shared" si="23"/>
        <v>6</v>
      </c>
      <c r="J233" s="75"/>
    </row>
    <row r="234" spans="1:10" ht="15.75">
      <c r="A234" t="s">
        <v>97</v>
      </c>
      <c r="B234" t="s">
        <v>97</v>
      </c>
      <c r="C234" s="6">
        <v>2027070.834814106</v>
      </c>
      <c r="D234" s="160">
        <v>0.04240052185257676</v>
      </c>
      <c r="E234" s="173">
        <v>0.0125</v>
      </c>
      <c r="F234" s="173">
        <f t="shared" si="21"/>
        <v>-0.029900521852576762</v>
      </c>
      <c r="G234" s="74">
        <f t="shared" si="22"/>
        <v>-60610.4757930802</v>
      </c>
      <c r="H234" s="25">
        <v>1</v>
      </c>
      <c r="I234" s="74">
        <f t="shared" si="23"/>
        <v>-60610</v>
      </c>
      <c r="J234" s="75"/>
    </row>
    <row r="235" spans="1:10" ht="15.75">
      <c r="A235" t="s">
        <v>298</v>
      </c>
      <c r="B235" t="s">
        <v>298</v>
      </c>
      <c r="C235" s="6">
        <v>40852.40482239076</v>
      </c>
      <c r="D235" s="160">
        <v>0.04240052185257676</v>
      </c>
      <c r="E235" s="173">
        <v>0.0125</v>
      </c>
      <c r="F235" s="173">
        <f t="shared" si="21"/>
        <v>-0.029900521852576762</v>
      </c>
      <c r="G235" s="74">
        <f t="shared" si="22"/>
        <v>-1221.5082231222073</v>
      </c>
      <c r="H235" s="25">
        <v>0</v>
      </c>
      <c r="I235" s="74">
        <f t="shared" si="23"/>
        <v>0</v>
      </c>
      <c r="J235" s="75"/>
    </row>
    <row r="236" spans="1:10" ht="15.75">
      <c r="A236" t="s">
        <v>299</v>
      </c>
      <c r="B236" t="s">
        <v>299</v>
      </c>
      <c r="C236" s="6">
        <v>93576.12033544625</v>
      </c>
      <c r="D236" s="172">
        <v>0.04240052185257676</v>
      </c>
      <c r="E236" s="173">
        <v>0.0125</v>
      </c>
      <c r="F236" s="173">
        <f t="shared" si="21"/>
        <v>-0.029900521852576762</v>
      </c>
      <c r="G236" s="74">
        <f t="shared" si="22"/>
        <v>-2797.974830969363</v>
      </c>
      <c r="H236" s="25">
        <v>0</v>
      </c>
      <c r="I236" s="74">
        <f t="shared" si="23"/>
        <v>0</v>
      </c>
      <c r="J236" s="75"/>
    </row>
    <row r="237" spans="1:10" ht="15.75">
      <c r="A237" t="s">
        <v>300</v>
      </c>
      <c r="B237" t="s">
        <v>300</v>
      </c>
      <c r="C237" s="6">
        <v>17173.84456541767</v>
      </c>
      <c r="D237" s="160">
        <v>0.04240052185257676</v>
      </c>
      <c r="E237" s="173">
        <v>0.0125</v>
      </c>
      <c r="F237" s="173">
        <f t="shared" si="21"/>
        <v>-0.029900521852576762</v>
      </c>
      <c r="G237" s="74">
        <f t="shared" si="22"/>
        <v>-513.5069147210277</v>
      </c>
      <c r="H237" s="25">
        <v>0</v>
      </c>
      <c r="I237" s="74">
        <f t="shared" si="23"/>
        <v>0</v>
      </c>
      <c r="J237" s="75"/>
    </row>
    <row r="238" spans="1:10" ht="15.75">
      <c r="A238" t="s">
        <v>301</v>
      </c>
      <c r="B238" t="s">
        <v>301</v>
      </c>
      <c r="C238" s="6">
        <v>8716.335331803748</v>
      </c>
      <c r="D238" s="160">
        <v>0.04240052185257676</v>
      </c>
      <c r="E238" s="173">
        <v>0.0125</v>
      </c>
      <c r="F238" s="173">
        <f t="shared" si="21"/>
        <v>-0.029900521852576762</v>
      </c>
      <c r="G238" s="74">
        <f t="shared" si="22"/>
        <v>-260.6229750629849</v>
      </c>
      <c r="H238" s="25">
        <v>0</v>
      </c>
      <c r="I238" s="74">
        <f t="shared" si="23"/>
        <v>0</v>
      </c>
      <c r="J238" s="75"/>
    </row>
    <row r="239" spans="1:10" ht="15.75">
      <c r="A239" t="s">
        <v>302</v>
      </c>
      <c r="B239" t="s">
        <v>302</v>
      </c>
      <c r="C239" s="6">
        <v>51624.79734254928</v>
      </c>
      <c r="D239" s="160">
        <v>0.04240052185257676</v>
      </c>
      <c r="E239" s="173">
        <v>0.0125</v>
      </c>
      <c r="F239" s="173">
        <f t="shared" si="21"/>
        <v>-0.029900521852576762</v>
      </c>
      <c r="G239" s="74">
        <f t="shared" si="22"/>
        <v>-1543.6083810757416</v>
      </c>
      <c r="H239" s="25">
        <v>0</v>
      </c>
      <c r="I239" s="74">
        <f t="shared" si="23"/>
        <v>0</v>
      </c>
      <c r="J239" s="75"/>
    </row>
    <row r="240" spans="1:10" ht="15.75">
      <c r="A240" t="s">
        <v>303</v>
      </c>
      <c r="B240" t="s">
        <v>303</v>
      </c>
      <c r="C240" s="6">
        <v>204130.1181257954</v>
      </c>
      <c r="D240" s="160">
        <v>0.04240052185257676</v>
      </c>
      <c r="E240" s="173">
        <v>0.0125</v>
      </c>
      <c r="F240" s="173">
        <f t="shared" si="21"/>
        <v>-0.029900521852576762</v>
      </c>
      <c r="G240" s="74">
        <f t="shared" si="22"/>
        <v>-6103.59705778942</v>
      </c>
      <c r="H240" s="25">
        <v>0</v>
      </c>
      <c r="I240" s="74">
        <f t="shared" si="23"/>
        <v>0</v>
      </c>
      <c r="J240" s="75"/>
    </row>
    <row r="241" spans="1:10" ht="15.75">
      <c r="A241" t="s">
        <v>98</v>
      </c>
      <c r="B241" t="s">
        <v>98</v>
      </c>
      <c r="C241" s="6">
        <v>-253492.56537487116</v>
      </c>
      <c r="D241" s="160">
        <v>0.04240052185257676</v>
      </c>
      <c r="E241" s="173">
        <v>0.0125</v>
      </c>
      <c r="F241" s="173">
        <f t="shared" si="21"/>
        <v>-0.029900521852576762</v>
      </c>
      <c r="G241" s="74">
        <f t="shared" si="22"/>
        <v>7579.559990457079</v>
      </c>
      <c r="H241" s="25">
        <f>H126</f>
        <v>1</v>
      </c>
      <c r="I241" s="74">
        <f t="shared" si="23"/>
        <v>7580</v>
      </c>
      <c r="J241" s="75"/>
    </row>
    <row r="242" spans="1:10" ht="15.75">
      <c r="A242" t="s">
        <v>99</v>
      </c>
      <c r="B242" t="s">
        <v>99</v>
      </c>
      <c r="C242" s="6">
        <v>248488.93836046534</v>
      </c>
      <c r="D242" s="160">
        <v>0.04240052185257676</v>
      </c>
      <c r="E242" s="173">
        <v>0.0125</v>
      </c>
      <c r="F242" s="173">
        <f t="shared" si="21"/>
        <v>-0.029900521852576762</v>
      </c>
      <c r="G242" s="74">
        <f t="shared" si="22"/>
        <v>-7429.948931570694</v>
      </c>
      <c r="H242" s="25">
        <v>1</v>
      </c>
      <c r="I242" s="74">
        <f t="shared" si="23"/>
        <v>-7430</v>
      </c>
      <c r="J242" s="75"/>
    </row>
    <row r="243" spans="1:10" ht="15.75">
      <c r="A243" t="s">
        <v>304</v>
      </c>
      <c r="B243" t="s">
        <v>304</v>
      </c>
      <c r="C243" s="6">
        <v>70824.81142489798</v>
      </c>
      <c r="D243" s="160">
        <v>0.04240052185257676</v>
      </c>
      <c r="E243" s="173">
        <v>0.0125</v>
      </c>
      <c r="F243" s="173">
        <f t="shared" si="21"/>
        <v>-0.029900521852576762</v>
      </c>
      <c r="G243" s="74">
        <f t="shared" si="22"/>
        <v>-2117.6988217147905</v>
      </c>
      <c r="H243" s="25">
        <v>0</v>
      </c>
      <c r="I243" s="74">
        <f t="shared" si="23"/>
        <v>0</v>
      </c>
      <c r="J243" s="75"/>
    </row>
    <row r="244" spans="1:10" ht="15.75">
      <c r="A244" t="s">
        <v>305</v>
      </c>
      <c r="B244" t="s">
        <v>305</v>
      </c>
      <c r="C244" s="6">
        <v>89826.74773769919</v>
      </c>
      <c r="D244" s="160">
        <v>0.04240052185257676</v>
      </c>
      <c r="E244" s="173">
        <v>0.0125</v>
      </c>
      <c r="F244" s="173">
        <f t="shared" si="21"/>
        <v>-0.029900521852576762</v>
      </c>
      <c r="G244" s="74">
        <f t="shared" si="22"/>
        <v>-2685.8666336769747</v>
      </c>
      <c r="H244" s="25">
        <v>0</v>
      </c>
      <c r="I244" s="74">
        <f t="shared" si="23"/>
        <v>0</v>
      </c>
      <c r="J244" s="75"/>
    </row>
    <row r="245" spans="1:10" ht="15.75">
      <c r="A245" t="s">
        <v>306</v>
      </c>
      <c r="B245" t="s">
        <v>306</v>
      </c>
      <c r="C245" s="6">
        <v>8907.971111586994</v>
      </c>
      <c r="D245" s="160">
        <v>0.04240052185257676</v>
      </c>
      <c r="E245" s="173">
        <v>0.0125</v>
      </c>
      <c r="F245" s="173">
        <f t="shared" si="21"/>
        <v>-0.029900521852576762</v>
      </c>
      <c r="G245" s="74">
        <f t="shared" si="22"/>
        <v>-266.3529848841294</v>
      </c>
      <c r="H245" s="25">
        <v>0</v>
      </c>
      <c r="I245" s="74">
        <f t="shared" si="23"/>
        <v>0</v>
      </c>
      <c r="J245" s="75"/>
    </row>
    <row r="246" spans="1:10" ht="15.75">
      <c r="A246" t="s">
        <v>307</v>
      </c>
      <c r="B246" t="s">
        <v>307</v>
      </c>
      <c r="C246" s="6">
        <v>70639.46</v>
      </c>
      <c r="D246" s="160">
        <v>0.04240052185257676</v>
      </c>
      <c r="E246" s="173">
        <v>0.0125</v>
      </c>
      <c r="F246" s="173">
        <f t="shared" si="21"/>
        <v>-0.029900521852576762</v>
      </c>
      <c r="G246" s="74">
        <f t="shared" si="22"/>
        <v>-2112.1567173842222</v>
      </c>
      <c r="H246" s="25">
        <v>0</v>
      </c>
      <c r="I246" s="74">
        <f t="shared" si="23"/>
        <v>0</v>
      </c>
      <c r="J246" s="75"/>
    </row>
    <row r="247" spans="1:10" ht="15.75">
      <c r="A247" t="s">
        <v>512</v>
      </c>
      <c r="B247" t="s">
        <v>512</v>
      </c>
      <c r="C247" s="6">
        <v>-5663.488753358864</v>
      </c>
      <c r="D247" s="160">
        <v>0.04240052185257676</v>
      </c>
      <c r="E247" s="173">
        <v>0.0125</v>
      </c>
      <c r="F247" s="173">
        <f t="shared" si="21"/>
        <v>-0.029900521852576762</v>
      </c>
      <c r="G247" s="74">
        <f t="shared" si="22"/>
        <v>169.34126923162944</v>
      </c>
      <c r="H247" s="25">
        <v>0</v>
      </c>
      <c r="I247" s="74">
        <f t="shared" si="23"/>
        <v>0</v>
      </c>
      <c r="J247" s="75"/>
    </row>
    <row r="248" spans="1:10" ht="15.75">
      <c r="A248" t="s">
        <v>309</v>
      </c>
      <c r="B248" t="s">
        <v>309</v>
      </c>
      <c r="C248" s="6">
        <v>434353.49014319363</v>
      </c>
      <c r="D248" s="160">
        <v>0.04240052185257676</v>
      </c>
      <c r="E248" s="173">
        <v>0.0125</v>
      </c>
      <c r="F248" s="173">
        <f t="shared" si="21"/>
        <v>-0.029900521852576762</v>
      </c>
      <c r="G248" s="74">
        <f t="shared" si="22"/>
        <v>-12987.396023769546</v>
      </c>
      <c r="H248" s="25">
        <v>0</v>
      </c>
      <c r="I248" s="74">
        <f t="shared" si="23"/>
        <v>0</v>
      </c>
      <c r="J248" s="75"/>
    </row>
    <row r="249" spans="1:10" ht="15.75">
      <c r="A249" t="s">
        <v>100</v>
      </c>
      <c r="B249" t="s">
        <v>100</v>
      </c>
      <c r="C249" s="6">
        <v>-3613628.7713152613</v>
      </c>
      <c r="D249" s="160">
        <v>0.04240052185257676</v>
      </c>
      <c r="E249" s="173">
        <v>0.0125</v>
      </c>
      <c r="F249" s="173">
        <f t="shared" si="21"/>
        <v>-0.029900521852576762</v>
      </c>
      <c r="G249" s="74">
        <f t="shared" si="22"/>
        <v>108049.38604381209</v>
      </c>
      <c r="H249" s="25">
        <f>H125</f>
        <v>0.465744</v>
      </c>
      <c r="I249" s="74">
        <f t="shared" si="23"/>
        <v>50323</v>
      </c>
      <c r="J249" s="75"/>
    </row>
    <row r="250" spans="1:10" ht="15.75">
      <c r="A250" t="s">
        <v>101</v>
      </c>
      <c r="B250" t="s">
        <v>101</v>
      </c>
      <c r="C250" s="6">
        <v>390262.0132677944</v>
      </c>
      <c r="D250" s="160">
        <v>0.04240052185257676</v>
      </c>
      <c r="E250" s="173">
        <v>0.0125</v>
      </c>
      <c r="F250" s="173">
        <f>E250-D250</f>
        <v>-0.029900521852576762</v>
      </c>
      <c r="G250" s="74">
        <f>C250*F250</f>
        <v>-11669.037855944289</v>
      </c>
      <c r="H250" s="25">
        <v>1</v>
      </c>
      <c r="I250" s="74">
        <f>ROUND(G250*H250,0)</f>
        <v>-11669</v>
      </c>
      <c r="J250" s="75"/>
    </row>
    <row r="251" spans="1:10" ht="15.75">
      <c r="A251" t="s">
        <v>310</v>
      </c>
      <c r="B251" t="s">
        <v>310</v>
      </c>
      <c r="C251" s="6">
        <v>102995.66068001026</v>
      </c>
      <c r="D251" s="160">
        <v>0.04240052185257676</v>
      </c>
      <c r="E251" s="173">
        <v>0.0125</v>
      </c>
      <c r="F251" s="173">
        <f>E251-D251</f>
        <v>-0.029900521852576762</v>
      </c>
      <c r="G251" s="74">
        <f>C251*F251</f>
        <v>-3079.624002883228</v>
      </c>
      <c r="H251" s="25">
        <v>0</v>
      </c>
      <c r="I251" s="74">
        <f>ROUND(G251*H251,0)</f>
        <v>0</v>
      </c>
      <c r="J251" s="75"/>
    </row>
    <row r="252" spans="1:10" ht="15.75">
      <c r="A252" t="s">
        <v>311</v>
      </c>
      <c r="B252" t="s">
        <v>311</v>
      </c>
      <c r="C252" s="6">
        <v>126084.32593235798</v>
      </c>
      <c r="D252" s="160">
        <v>0.04240052185257676</v>
      </c>
      <c r="E252" s="173">
        <v>0.0125</v>
      </c>
      <c r="F252" s="173">
        <f>E252-D252</f>
        <v>-0.029900521852576762</v>
      </c>
      <c r="G252" s="74">
        <f>C252*F252</f>
        <v>-3769.987142807881</v>
      </c>
      <c r="H252" s="25">
        <v>0</v>
      </c>
      <c r="I252" s="74">
        <f>ROUND(G252*H252,0)</f>
        <v>0</v>
      </c>
      <c r="J252" s="75"/>
    </row>
    <row r="253" spans="1:10" ht="15.75">
      <c r="A253" t="s">
        <v>312</v>
      </c>
      <c r="B253" t="s">
        <v>312</v>
      </c>
      <c r="C253" s="19">
        <v>-1562.79</v>
      </c>
      <c r="D253" s="164">
        <v>0.04240052185257676</v>
      </c>
      <c r="E253" s="173">
        <v>0.0125</v>
      </c>
      <c r="F253" s="173">
        <f>E253-D253</f>
        <v>-0.029900521852576762</v>
      </c>
      <c r="G253" s="77">
        <f>C253*F253</f>
        <v>46.72823654598844</v>
      </c>
      <c r="H253" s="25">
        <v>0</v>
      </c>
      <c r="I253" s="77">
        <f>ROUND(G253*H253,0)</f>
        <v>0</v>
      </c>
      <c r="J253" s="75"/>
    </row>
    <row r="254" spans="1:10" ht="15.75">
      <c r="A254" s="170" t="s">
        <v>513</v>
      </c>
      <c r="B254" s="170" t="s">
        <v>513</v>
      </c>
      <c r="C254" s="6">
        <f>SUM(C122:C253)</f>
        <v>39759196.870598555</v>
      </c>
      <c r="D254" s="160"/>
      <c r="E254" s="6"/>
      <c r="F254" s="160"/>
      <c r="G254" s="6">
        <f>SUM(G122:G253)</f>
        <v>-1240235.9667591858</v>
      </c>
      <c r="H254" s="25"/>
      <c r="I254" s="6">
        <f>SUM(I122:I253)</f>
        <v>-617513</v>
      </c>
      <c r="J254" s="75"/>
    </row>
    <row r="255" spans="1:10" ht="15.75">
      <c r="A255" s="170"/>
      <c r="B255" s="170"/>
      <c r="C255" s="6"/>
      <c r="D255" s="160"/>
      <c r="E255" s="6"/>
      <c r="F255" s="160"/>
      <c r="H255" s="25"/>
      <c r="I255" s="75"/>
      <c r="J255" s="75"/>
    </row>
    <row r="256" spans="1:10" ht="15.75">
      <c r="A256" s="170" t="s">
        <v>514</v>
      </c>
      <c r="B256" s="170" t="s">
        <v>514</v>
      </c>
      <c r="C256" s="6"/>
      <c r="D256" s="160"/>
      <c r="E256" s="6"/>
      <c r="F256" s="160"/>
      <c r="H256" s="25"/>
      <c r="I256" s="75"/>
      <c r="J256" s="75"/>
    </row>
    <row r="257" spans="1:10" ht="15.75">
      <c r="A257" s="166" t="s">
        <v>313</v>
      </c>
      <c r="B257" s="166" t="s">
        <v>313</v>
      </c>
      <c r="C257" s="6">
        <v>2364.6032288457936</v>
      </c>
      <c r="D257" s="160">
        <v>0.03790087463556855</v>
      </c>
      <c r="E257" s="173">
        <v>0.0125</v>
      </c>
      <c r="F257" s="173">
        <f aca="true" t="shared" si="24" ref="F257:F294">E257-D257</f>
        <v>-0.02540087463556855</v>
      </c>
      <c r="G257" s="74">
        <f aca="true" t="shared" si="25" ref="G257:G294">C257*F257</f>
        <v>-60.062990178772615</v>
      </c>
      <c r="H257" s="25">
        <v>0</v>
      </c>
      <c r="I257" s="74">
        <f aca="true" t="shared" si="26" ref="I257:I294">ROUND(G257*H257,0)</f>
        <v>0</v>
      </c>
      <c r="J257" s="75"/>
    </row>
    <row r="258" spans="1:10" ht="15.75">
      <c r="A258" s="166" t="s">
        <v>314</v>
      </c>
      <c r="B258" s="166" t="s">
        <v>314</v>
      </c>
      <c r="C258" s="6">
        <v>511786.84694671043</v>
      </c>
      <c r="D258" s="160">
        <v>0.03790087463556855</v>
      </c>
      <c r="E258" s="173">
        <v>0.0125</v>
      </c>
      <c r="F258" s="173">
        <f t="shared" si="24"/>
        <v>-0.02540087463556855</v>
      </c>
      <c r="G258" s="74">
        <f t="shared" si="25"/>
        <v>-12999.8335394263</v>
      </c>
      <c r="H258" s="25">
        <v>0.459746</v>
      </c>
      <c r="I258" s="74">
        <f t="shared" si="26"/>
        <v>-5977</v>
      </c>
      <c r="J258" s="75"/>
    </row>
    <row r="259" spans="1:10" ht="15.75">
      <c r="A259" s="166" t="s">
        <v>515</v>
      </c>
      <c r="B259" s="166" t="s">
        <v>515</v>
      </c>
      <c r="C259" s="6">
        <v>188136.19386477102</v>
      </c>
      <c r="D259" s="160">
        <v>0.03790087463556855</v>
      </c>
      <c r="E259" s="173">
        <v>0.0125</v>
      </c>
      <c r="F259" s="173">
        <f t="shared" si="24"/>
        <v>-0.02540087463556855</v>
      </c>
      <c r="G259" s="74">
        <f t="shared" si="25"/>
        <v>-4778.82387477207</v>
      </c>
      <c r="H259" s="25">
        <v>0</v>
      </c>
      <c r="I259" s="74">
        <f t="shared" si="26"/>
        <v>0</v>
      </c>
      <c r="J259" s="75"/>
    </row>
    <row r="260" spans="1:10" ht="15.75">
      <c r="A260" s="166" t="s">
        <v>316</v>
      </c>
      <c r="B260" s="166" t="s">
        <v>316</v>
      </c>
      <c r="C260" s="6">
        <v>1064455.9512126544</v>
      </c>
      <c r="D260" s="160">
        <v>0.03790087463556855</v>
      </c>
      <c r="E260" s="173">
        <v>0.0125</v>
      </c>
      <c r="F260" s="173">
        <f t="shared" si="24"/>
        <v>-0.02540087463556855</v>
      </c>
      <c r="G260" s="74">
        <f t="shared" si="25"/>
        <v>-27038.112171837507</v>
      </c>
      <c r="H260" s="25">
        <v>0</v>
      </c>
      <c r="I260" s="74">
        <f t="shared" si="26"/>
        <v>0</v>
      </c>
      <c r="J260" s="75"/>
    </row>
    <row r="261" spans="1:10" ht="15.75">
      <c r="A261" s="166" t="s">
        <v>317</v>
      </c>
      <c r="B261" s="166" t="s">
        <v>317</v>
      </c>
      <c r="C261" s="6">
        <v>57356.12076138251</v>
      </c>
      <c r="D261" s="160">
        <v>0.03790087463556855</v>
      </c>
      <c r="E261" s="173">
        <v>0.0125</v>
      </c>
      <c r="F261" s="173">
        <f t="shared" si="24"/>
        <v>-0.02540087463556855</v>
      </c>
      <c r="G261" s="74">
        <f t="shared" si="25"/>
        <v>-1456.8956330424078</v>
      </c>
      <c r="H261" s="25">
        <v>1</v>
      </c>
      <c r="I261" s="74">
        <f t="shared" si="26"/>
        <v>-1457</v>
      </c>
      <c r="J261" s="75"/>
    </row>
    <row r="262" spans="1:10" ht="15.75">
      <c r="A262" s="166" t="s">
        <v>318</v>
      </c>
      <c r="B262" s="166" t="s">
        <v>318</v>
      </c>
      <c r="C262" s="6">
        <v>-37134.49084549392</v>
      </c>
      <c r="D262" s="160">
        <v>0.03790087463556855</v>
      </c>
      <c r="E262" s="173">
        <v>0.0125</v>
      </c>
      <c r="F262" s="173">
        <f t="shared" si="24"/>
        <v>-0.02540087463556855</v>
      </c>
      <c r="G262" s="74">
        <f t="shared" si="25"/>
        <v>943.248546622059</v>
      </c>
      <c r="H262" s="25">
        <v>0</v>
      </c>
      <c r="I262" s="74">
        <f t="shared" si="26"/>
        <v>0</v>
      </c>
      <c r="J262" s="75"/>
    </row>
    <row r="263" spans="1:10" ht="15.75">
      <c r="A263" s="166" t="s">
        <v>319</v>
      </c>
      <c r="B263" s="166" t="s">
        <v>319</v>
      </c>
      <c r="C263" s="6">
        <v>175939.50230909546</v>
      </c>
      <c r="D263" s="160">
        <v>0.03790087463556855</v>
      </c>
      <c r="E263" s="173">
        <v>0.0125</v>
      </c>
      <c r="F263" s="173">
        <f t="shared" si="24"/>
        <v>-0.02540087463556855</v>
      </c>
      <c r="G263" s="74">
        <f t="shared" si="25"/>
        <v>-4469.017241597658</v>
      </c>
      <c r="H263" s="25">
        <v>0</v>
      </c>
      <c r="I263" s="74">
        <f t="shared" si="26"/>
        <v>0</v>
      </c>
      <c r="J263" s="75"/>
    </row>
    <row r="264" spans="1:10" ht="15.75">
      <c r="A264" s="166" t="s">
        <v>320</v>
      </c>
      <c r="B264" s="166" t="s">
        <v>320</v>
      </c>
      <c r="C264" s="6">
        <v>6922.919484826649</v>
      </c>
      <c r="D264" s="160">
        <v>0.03790087463556855</v>
      </c>
      <c r="E264" s="173">
        <v>0.0125</v>
      </c>
      <c r="F264" s="173">
        <f t="shared" si="24"/>
        <v>-0.02540087463556855</v>
      </c>
      <c r="G264" s="74">
        <f t="shared" si="25"/>
        <v>-175.8482099462165</v>
      </c>
      <c r="H264" s="25">
        <v>0</v>
      </c>
      <c r="I264" s="74">
        <f t="shared" si="26"/>
        <v>0</v>
      </c>
      <c r="J264" s="75"/>
    </row>
    <row r="265" spans="1:10" ht="15.75">
      <c r="A265" s="166" t="s">
        <v>321</v>
      </c>
      <c r="B265" s="166" t="s">
        <v>321</v>
      </c>
      <c r="C265" s="6">
        <v>74619.13697669352</v>
      </c>
      <c r="D265" s="160">
        <v>0.03790087463556855</v>
      </c>
      <c r="E265" s="173">
        <v>0.0125</v>
      </c>
      <c r="F265" s="173">
        <f t="shared" si="24"/>
        <v>-0.02540087463556855</v>
      </c>
      <c r="G265" s="74">
        <f t="shared" si="25"/>
        <v>-1895.3913437593098</v>
      </c>
      <c r="H265" s="25">
        <v>0</v>
      </c>
      <c r="I265" s="74">
        <f t="shared" si="26"/>
        <v>0</v>
      </c>
      <c r="J265" s="75"/>
    </row>
    <row r="266" spans="1:10" ht="15.75">
      <c r="A266" s="166" t="s">
        <v>102</v>
      </c>
      <c r="B266" s="166" t="s">
        <v>102</v>
      </c>
      <c r="C266" s="6">
        <v>143944.6743275072</v>
      </c>
      <c r="D266" s="160">
        <v>0.03790087463556855</v>
      </c>
      <c r="E266" s="173">
        <v>0.0125</v>
      </c>
      <c r="F266" s="173">
        <f t="shared" si="24"/>
        <v>-0.02540087463556855</v>
      </c>
      <c r="G266" s="74">
        <f t="shared" si="25"/>
        <v>-3656.320627050753</v>
      </c>
      <c r="H266" s="25">
        <f>H258</f>
        <v>0.459746</v>
      </c>
      <c r="I266" s="74">
        <f t="shared" si="26"/>
        <v>-1681</v>
      </c>
      <c r="J266" s="75"/>
    </row>
    <row r="267" spans="1:10" ht="15.75">
      <c r="A267" s="166" t="s">
        <v>516</v>
      </c>
      <c r="B267" s="166" t="s">
        <v>516</v>
      </c>
      <c r="C267" s="6">
        <v>117081.30204650224</v>
      </c>
      <c r="D267" s="160">
        <v>0.03790087463556855</v>
      </c>
      <c r="E267" s="173">
        <v>0.0125</v>
      </c>
      <c r="F267" s="173">
        <f t="shared" si="24"/>
        <v>-0.02540087463556855</v>
      </c>
      <c r="G267" s="74">
        <f t="shared" si="25"/>
        <v>-2973.967475452339</v>
      </c>
      <c r="H267" s="25">
        <v>0</v>
      </c>
      <c r="I267" s="74">
        <f t="shared" si="26"/>
        <v>0</v>
      </c>
      <c r="J267" s="75"/>
    </row>
    <row r="268" spans="1:10" ht="15.75">
      <c r="A268" s="166" t="s">
        <v>323</v>
      </c>
      <c r="B268" s="166" t="s">
        <v>323</v>
      </c>
      <c r="C268" s="6">
        <v>736700.5869139477</v>
      </c>
      <c r="D268" s="160">
        <v>0.03790087463556855</v>
      </c>
      <c r="E268" s="173">
        <v>0.0125</v>
      </c>
      <c r="F268" s="173">
        <f t="shared" si="24"/>
        <v>-0.02540087463556855</v>
      </c>
      <c r="G268" s="74">
        <f t="shared" si="25"/>
        <v>-18712.83925215096</v>
      </c>
      <c r="H268" s="25">
        <v>0</v>
      </c>
      <c r="I268" s="74">
        <f t="shared" si="26"/>
        <v>0</v>
      </c>
      <c r="J268" s="75"/>
    </row>
    <row r="269" spans="1:10" ht="15.75">
      <c r="A269" s="166" t="s">
        <v>103</v>
      </c>
      <c r="B269" s="166" t="s">
        <v>103</v>
      </c>
      <c r="C269" s="6">
        <v>1164696.3202340568</v>
      </c>
      <c r="D269" s="160">
        <v>0.03790087463556855</v>
      </c>
      <c r="E269" s="173">
        <v>0.0125</v>
      </c>
      <c r="F269" s="173">
        <f t="shared" si="24"/>
        <v>-0.02540087463556855</v>
      </c>
      <c r="G269" s="74">
        <f t="shared" si="25"/>
        <v>-29584.30521877328</v>
      </c>
      <c r="H269" s="25">
        <v>1</v>
      </c>
      <c r="I269" s="74">
        <f t="shared" si="26"/>
        <v>-29584</v>
      </c>
      <c r="J269" s="75"/>
    </row>
    <row r="270" spans="1:10" ht="15.75">
      <c r="A270" s="166" t="s">
        <v>324</v>
      </c>
      <c r="B270" s="166" t="s">
        <v>324</v>
      </c>
      <c r="C270" s="6">
        <v>220955.72059399818</v>
      </c>
      <c r="D270" s="160">
        <v>0.03790087463556855</v>
      </c>
      <c r="E270" s="173">
        <v>0.0125</v>
      </c>
      <c r="F270" s="173">
        <f t="shared" si="24"/>
        <v>-0.02540087463556855</v>
      </c>
      <c r="G270" s="74">
        <f t="shared" si="25"/>
        <v>-5612.46855881986</v>
      </c>
      <c r="H270" s="25">
        <v>0</v>
      </c>
      <c r="I270" s="74">
        <f t="shared" si="26"/>
        <v>0</v>
      </c>
      <c r="J270" s="75"/>
    </row>
    <row r="271" spans="1:10" ht="15.75">
      <c r="A271" s="166" t="s">
        <v>325</v>
      </c>
      <c r="B271" s="166" t="s">
        <v>325</v>
      </c>
      <c r="C271" s="6">
        <v>373002.3736411266</v>
      </c>
      <c r="D271" s="160">
        <v>0.03790087463556855</v>
      </c>
      <c r="E271" s="173">
        <v>0.0125</v>
      </c>
      <c r="F271" s="173">
        <f t="shared" si="24"/>
        <v>-0.02540087463556855</v>
      </c>
      <c r="G271" s="74">
        <f t="shared" si="25"/>
        <v>-9474.586531627756</v>
      </c>
      <c r="H271" s="25">
        <v>0</v>
      </c>
      <c r="I271" s="74">
        <f t="shared" si="26"/>
        <v>0</v>
      </c>
      <c r="J271" s="75"/>
    </row>
    <row r="272" spans="1:10" ht="15.75">
      <c r="A272" s="166" t="s">
        <v>326</v>
      </c>
      <c r="B272" s="166" t="s">
        <v>326</v>
      </c>
      <c r="C272" s="6">
        <v>32581.770823405994</v>
      </c>
      <c r="D272" s="160">
        <v>0.03790087463556855</v>
      </c>
      <c r="E272" s="173">
        <v>0.0125</v>
      </c>
      <c r="F272" s="173">
        <f t="shared" si="24"/>
        <v>-0.02540087463556855</v>
      </c>
      <c r="G272" s="74">
        <f t="shared" si="25"/>
        <v>-827.6054760901608</v>
      </c>
      <c r="H272" s="25">
        <v>0</v>
      </c>
      <c r="I272" s="74">
        <f t="shared" si="26"/>
        <v>0</v>
      </c>
      <c r="J272" s="75"/>
    </row>
    <row r="273" spans="1:10" ht="15.75">
      <c r="A273" s="166" t="s">
        <v>327</v>
      </c>
      <c r="B273" s="166" t="s">
        <v>327</v>
      </c>
      <c r="C273" s="6">
        <v>24488.748700861936</v>
      </c>
      <c r="D273" s="160">
        <v>0.03790087463556855</v>
      </c>
      <c r="E273" s="173">
        <v>0.0125</v>
      </c>
      <c r="F273" s="173">
        <f t="shared" si="24"/>
        <v>-0.02540087463556855</v>
      </c>
      <c r="G273" s="74">
        <f t="shared" si="25"/>
        <v>-622.0356357325362</v>
      </c>
      <c r="H273" s="25">
        <v>0</v>
      </c>
      <c r="I273" s="74">
        <f t="shared" si="26"/>
        <v>0</v>
      </c>
      <c r="J273" s="75"/>
    </row>
    <row r="274" spans="1:10" ht="15.75">
      <c r="A274" s="166" t="s">
        <v>104</v>
      </c>
      <c r="B274" s="166" t="s">
        <v>104</v>
      </c>
      <c r="C274" s="6">
        <v>11399826.9368605</v>
      </c>
      <c r="D274" s="160">
        <v>0.03790087463556855</v>
      </c>
      <c r="E274" s="173">
        <v>0.0125</v>
      </c>
      <c r="F274" s="173">
        <f t="shared" si="24"/>
        <v>-0.02540087463556855</v>
      </c>
      <c r="G274" s="74">
        <f t="shared" si="25"/>
        <v>-289565.574890371</v>
      </c>
      <c r="H274" s="25">
        <f>H258</f>
        <v>0.459746</v>
      </c>
      <c r="I274" s="74">
        <f t="shared" si="26"/>
        <v>-133127</v>
      </c>
      <c r="J274" s="75"/>
    </row>
    <row r="275" spans="1:10" ht="15.75">
      <c r="A275" s="166" t="s">
        <v>517</v>
      </c>
      <c r="B275" s="166" t="s">
        <v>517</v>
      </c>
      <c r="C275" s="6">
        <v>16386.94425699598</v>
      </c>
      <c r="D275" s="160">
        <v>0.03790087463556855</v>
      </c>
      <c r="E275" s="173">
        <v>0.0125</v>
      </c>
      <c r="F275" s="173">
        <f t="shared" si="24"/>
        <v>-0.02540087463556855</v>
      </c>
      <c r="G275" s="74">
        <f t="shared" si="25"/>
        <v>-416.2427167320049</v>
      </c>
      <c r="H275" s="25">
        <v>0</v>
      </c>
      <c r="I275" s="74">
        <f t="shared" si="26"/>
        <v>0</v>
      </c>
      <c r="J275" s="75"/>
    </row>
    <row r="276" spans="1:10" ht="15.75">
      <c r="A276" s="166" t="s">
        <v>329</v>
      </c>
      <c r="B276" s="166" t="s">
        <v>329</v>
      </c>
      <c r="C276" s="6">
        <v>159356.37247929513</v>
      </c>
      <c r="D276" s="160">
        <v>0.03790087463556855</v>
      </c>
      <c r="E276" s="173">
        <v>0.0125</v>
      </c>
      <c r="F276" s="173">
        <f t="shared" si="24"/>
        <v>-0.02540087463556855</v>
      </c>
      <c r="G276" s="74">
        <f t="shared" si="25"/>
        <v>-4047.791239725542</v>
      </c>
      <c r="H276" s="25">
        <v>0</v>
      </c>
      <c r="I276" s="74">
        <f t="shared" si="26"/>
        <v>0</v>
      </c>
      <c r="J276" s="75"/>
    </row>
    <row r="277" spans="1:10" ht="15.75">
      <c r="A277" s="166" t="s">
        <v>330</v>
      </c>
      <c r="B277" s="166" t="s">
        <v>330</v>
      </c>
      <c r="C277" s="6">
        <v>299051.45078977523</v>
      </c>
      <c r="D277" s="160">
        <v>0.03790087463556855</v>
      </c>
      <c r="E277" s="173">
        <v>0.0125</v>
      </c>
      <c r="F277" s="173">
        <f t="shared" si="24"/>
        <v>-0.02540087463556855</v>
      </c>
      <c r="G277" s="74">
        <f t="shared" si="25"/>
        <v>-7596.168411095978</v>
      </c>
      <c r="H277" s="25">
        <v>1</v>
      </c>
      <c r="I277" s="74">
        <f t="shared" si="26"/>
        <v>-7596</v>
      </c>
      <c r="J277" s="75"/>
    </row>
    <row r="278" spans="1:10" ht="15.75">
      <c r="A278" s="166" t="s">
        <v>331</v>
      </c>
      <c r="B278" s="166" t="s">
        <v>331</v>
      </c>
      <c r="C278" s="6">
        <v>62284.58453897276</v>
      </c>
      <c r="D278" s="160">
        <v>0.03790087463556855</v>
      </c>
      <c r="E278" s="173">
        <v>0.0125</v>
      </c>
      <c r="F278" s="173">
        <f t="shared" si="24"/>
        <v>-0.02540087463556855</v>
      </c>
      <c r="G278" s="74">
        <f t="shared" si="25"/>
        <v>-1582.0829236029183</v>
      </c>
      <c r="H278" s="25">
        <v>0</v>
      </c>
      <c r="I278" s="74">
        <f t="shared" si="26"/>
        <v>0</v>
      </c>
      <c r="J278" s="75"/>
    </row>
    <row r="279" spans="1:10" ht="15.75">
      <c r="A279" s="166" t="s">
        <v>332</v>
      </c>
      <c r="B279" s="166" t="s">
        <v>332</v>
      </c>
      <c r="C279" s="6">
        <v>31295.76747766533</v>
      </c>
      <c r="D279" s="160">
        <v>0.03790087463556855</v>
      </c>
      <c r="E279" s="173">
        <v>0.0125</v>
      </c>
      <c r="F279" s="173">
        <f t="shared" si="24"/>
        <v>-0.02540087463556855</v>
      </c>
      <c r="G279" s="74">
        <f t="shared" si="25"/>
        <v>-794.9398663240804</v>
      </c>
      <c r="H279" s="25">
        <v>0</v>
      </c>
      <c r="I279" s="74">
        <f t="shared" si="26"/>
        <v>0</v>
      </c>
      <c r="J279" s="75"/>
    </row>
    <row r="280" spans="1:10" ht="15.75">
      <c r="A280" s="166" t="s">
        <v>333</v>
      </c>
      <c r="B280" s="166" t="s">
        <v>333</v>
      </c>
      <c r="C280" s="6">
        <v>4043.2012026287994</v>
      </c>
      <c r="D280" s="160">
        <v>0.03790087463556855</v>
      </c>
      <c r="E280" s="173">
        <v>0.0125</v>
      </c>
      <c r="F280" s="173">
        <f t="shared" si="24"/>
        <v>-0.02540087463556855</v>
      </c>
      <c r="G280" s="74">
        <f t="shared" si="25"/>
        <v>-102.70084687435413</v>
      </c>
      <c r="H280" s="25">
        <v>0</v>
      </c>
      <c r="I280" s="74">
        <f t="shared" si="26"/>
        <v>0</v>
      </c>
      <c r="J280" s="75"/>
    </row>
    <row r="281" spans="1:10" ht="15.75">
      <c r="A281" s="166" t="s">
        <v>518</v>
      </c>
      <c r="B281" s="166" t="s">
        <v>518</v>
      </c>
      <c r="C281" s="6">
        <v>399797.039999992</v>
      </c>
      <c r="D281" s="160">
        <v>0.03790087463556855</v>
      </c>
      <c r="E281" s="173">
        <v>0.0125</v>
      </c>
      <c r="F281" s="173">
        <f t="shared" si="24"/>
        <v>-0.02540087463556855</v>
      </c>
      <c r="G281" s="74">
        <f t="shared" si="25"/>
        <v>-10155.194492711182</v>
      </c>
      <c r="H281" s="25">
        <v>0</v>
      </c>
      <c r="I281" s="74">
        <f t="shared" si="26"/>
        <v>0</v>
      </c>
      <c r="J281" s="75"/>
    </row>
    <row r="282" spans="1:10" ht="15.75">
      <c r="A282" s="166" t="s">
        <v>519</v>
      </c>
      <c r="B282" s="166" t="s">
        <v>519</v>
      </c>
      <c r="C282" s="6">
        <v>241439.1</v>
      </c>
      <c r="D282" s="160">
        <v>0.03790087463556855</v>
      </c>
      <c r="E282" s="173">
        <v>0.0125</v>
      </c>
      <c r="F282" s="173">
        <f t="shared" si="24"/>
        <v>-0.02540087463556855</v>
      </c>
      <c r="G282" s="74">
        <f t="shared" si="25"/>
        <v>-6132.764311224499</v>
      </c>
      <c r="H282" s="25">
        <f>H258</f>
        <v>0.459746</v>
      </c>
      <c r="I282" s="74">
        <f t="shared" si="26"/>
        <v>-2820</v>
      </c>
      <c r="J282" s="75"/>
    </row>
    <row r="283" spans="1:10" ht="15.75">
      <c r="A283" s="166" t="s">
        <v>520</v>
      </c>
      <c r="B283" s="166" t="s">
        <v>520</v>
      </c>
      <c r="C283" s="6">
        <v>338903.670000003</v>
      </c>
      <c r="D283" s="160">
        <v>0.03790087463556855</v>
      </c>
      <c r="E283" s="173">
        <v>0.0125</v>
      </c>
      <c r="F283" s="173">
        <f t="shared" si="24"/>
        <v>-0.02540087463556855</v>
      </c>
      <c r="G283" s="74">
        <f t="shared" si="25"/>
        <v>-8608.44963520417</v>
      </c>
      <c r="H283" s="25">
        <v>0</v>
      </c>
      <c r="I283" s="74">
        <f t="shared" si="26"/>
        <v>0</v>
      </c>
      <c r="J283" s="75"/>
    </row>
    <row r="284" spans="1:10" ht="15.75">
      <c r="A284" s="166" t="s">
        <v>521</v>
      </c>
      <c r="B284" s="166" t="s">
        <v>521</v>
      </c>
      <c r="C284" s="6">
        <v>3019277.33000003</v>
      </c>
      <c r="D284" s="160">
        <v>0.03790087463556855</v>
      </c>
      <c r="E284" s="173">
        <v>0.0125</v>
      </c>
      <c r="F284" s="173">
        <f t="shared" si="24"/>
        <v>-0.02540087463556855</v>
      </c>
      <c r="G284" s="74">
        <f t="shared" si="25"/>
        <v>-76692.28494934489</v>
      </c>
      <c r="H284" s="25">
        <v>0</v>
      </c>
      <c r="I284" s="74">
        <f t="shared" si="26"/>
        <v>0</v>
      </c>
      <c r="J284" s="75"/>
    </row>
    <row r="285" spans="1:10" ht="15.75">
      <c r="A285" s="166" t="s">
        <v>522</v>
      </c>
      <c r="B285" s="166" t="s">
        <v>522</v>
      </c>
      <c r="C285" s="6">
        <v>3009813.23999993</v>
      </c>
      <c r="D285" s="160">
        <v>0.03790087463556855</v>
      </c>
      <c r="E285" s="173">
        <v>0.0125</v>
      </c>
      <c r="F285" s="173">
        <f t="shared" si="24"/>
        <v>-0.02540087463556855</v>
      </c>
      <c r="G285" s="74">
        <f t="shared" si="25"/>
        <v>-76451.88878571261</v>
      </c>
      <c r="H285" s="25">
        <v>1</v>
      </c>
      <c r="I285" s="74">
        <f t="shared" si="26"/>
        <v>-76452</v>
      </c>
      <c r="J285" s="75"/>
    </row>
    <row r="286" spans="1:10" ht="15.75">
      <c r="A286" s="166" t="s">
        <v>523</v>
      </c>
      <c r="B286" s="166" t="s">
        <v>523</v>
      </c>
      <c r="C286" s="6">
        <v>1061721.28</v>
      </c>
      <c r="D286" s="160">
        <v>0.03790087463556855</v>
      </c>
      <c r="E286" s="173">
        <v>0.0125</v>
      </c>
      <c r="F286" s="173">
        <f t="shared" si="24"/>
        <v>-0.02540087463556855</v>
      </c>
      <c r="G286" s="74">
        <f t="shared" si="25"/>
        <v>-26968.649131195376</v>
      </c>
      <c r="H286" s="25">
        <v>0</v>
      </c>
      <c r="I286" s="74">
        <f t="shared" si="26"/>
        <v>0</v>
      </c>
      <c r="J286" s="75"/>
    </row>
    <row r="287" spans="1:10" ht="15.75">
      <c r="A287" s="166" t="s">
        <v>524</v>
      </c>
      <c r="B287" s="166" t="s">
        <v>524</v>
      </c>
      <c r="C287" s="6">
        <v>552455.070000003</v>
      </c>
      <c r="D287" s="160">
        <v>0.03790087463556855</v>
      </c>
      <c r="E287" s="173">
        <v>0.0125</v>
      </c>
      <c r="F287" s="173">
        <f t="shared" si="24"/>
        <v>-0.02540087463556855</v>
      </c>
      <c r="G287" s="74">
        <f t="shared" si="25"/>
        <v>-14032.841974854324</v>
      </c>
      <c r="H287" s="25">
        <v>0</v>
      </c>
      <c r="I287" s="74">
        <f t="shared" si="26"/>
        <v>0</v>
      </c>
      <c r="J287" s="75"/>
    </row>
    <row r="288" spans="1:10" ht="15.75">
      <c r="A288" s="161" t="s">
        <v>525</v>
      </c>
      <c r="B288" s="161" t="s">
        <v>525</v>
      </c>
      <c r="C288" s="6">
        <v>6750.27</v>
      </c>
      <c r="D288" s="160">
        <v>0.03790087463556855</v>
      </c>
      <c r="E288" s="173">
        <v>0.0125</v>
      </c>
      <c r="F288" s="173">
        <f t="shared" si="24"/>
        <v>-0.02540087463556855</v>
      </c>
      <c r="G288" s="74">
        <f t="shared" si="25"/>
        <v>-171.46276202623932</v>
      </c>
      <c r="H288" s="25">
        <v>0</v>
      </c>
      <c r="I288" s="74">
        <f t="shared" si="26"/>
        <v>0</v>
      </c>
      <c r="J288" s="75"/>
    </row>
    <row r="289" spans="1:10" ht="15.75">
      <c r="A289" s="166" t="s">
        <v>526</v>
      </c>
      <c r="B289" s="166" t="s">
        <v>526</v>
      </c>
      <c r="C289" s="6">
        <v>0</v>
      </c>
      <c r="D289" s="160">
        <v>0.03790087463556855</v>
      </c>
      <c r="E289" s="173">
        <v>0.0125</v>
      </c>
      <c r="F289" s="173">
        <f t="shared" si="24"/>
        <v>-0.02540087463556855</v>
      </c>
      <c r="G289" s="74">
        <f t="shared" si="25"/>
        <v>0</v>
      </c>
      <c r="H289" s="25">
        <v>0</v>
      </c>
      <c r="I289" s="74">
        <f t="shared" si="26"/>
        <v>0</v>
      </c>
      <c r="J289" s="75"/>
    </row>
    <row r="290" spans="1:10" ht="15.75">
      <c r="A290" s="166" t="s">
        <v>334</v>
      </c>
      <c r="B290" s="166" t="s">
        <v>334</v>
      </c>
      <c r="C290" s="6">
        <v>582356.1981581697</v>
      </c>
      <c r="D290" s="160">
        <v>0.03790087463556855</v>
      </c>
      <c r="E290" s="173">
        <v>0.0125</v>
      </c>
      <c r="F290" s="173">
        <f t="shared" si="24"/>
        <v>-0.02540087463556855</v>
      </c>
      <c r="G290" s="74">
        <f t="shared" si="25"/>
        <v>-14792.356782661986</v>
      </c>
      <c r="H290" s="25">
        <f>H258</f>
        <v>0.459746</v>
      </c>
      <c r="I290" s="74">
        <f t="shared" si="26"/>
        <v>-6801</v>
      </c>
      <c r="J290" s="75"/>
    </row>
    <row r="291" spans="1:10" ht="15.75">
      <c r="A291" s="166" t="s">
        <v>527</v>
      </c>
      <c r="B291" s="166" t="s">
        <v>527</v>
      </c>
      <c r="C291" s="6">
        <v>0</v>
      </c>
      <c r="D291" s="160">
        <v>0.03790087463556855</v>
      </c>
      <c r="E291" s="173">
        <v>0.0125</v>
      </c>
      <c r="F291" s="173">
        <f t="shared" si="24"/>
        <v>-0.02540087463556855</v>
      </c>
      <c r="G291" s="74">
        <f t="shared" si="25"/>
        <v>0</v>
      </c>
      <c r="H291" s="25">
        <v>0</v>
      </c>
      <c r="I291" s="74">
        <f t="shared" si="26"/>
        <v>0</v>
      </c>
      <c r="J291" s="75"/>
    </row>
    <row r="292" spans="1:10" ht="15.75">
      <c r="A292" s="166" t="s">
        <v>335</v>
      </c>
      <c r="B292" s="166" t="s">
        <v>335</v>
      </c>
      <c r="C292" s="6">
        <v>5296.73</v>
      </c>
      <c r="D292" s="160">
        <v>0.03790087463556855</v>
      </c>
      <c r="E292" s="173">
        <v>0.0125</v>
      </c>
      <c r="F292" s="173">
        <f t="shared" si="24"/>
        <v>-0.02540087463556855</v>
      </c>
      <c r="G292" s="74">
        <f t="shared" si="25"/>
        <v>-134.541574708455</v>
      </c>
      <c r="H292" s="25">
        <v>0</v>
      </c>
      <c r="I292" s="74">
        <f t="shared" si="26"/>
        <v>0</v>
      </c>
      <c r="J292" s="75"/>
    </row>
    <row r="293" spans="1:10" ht="15.75">
      <c r="A293" s="166" t="s">
        <v>336</v>
      </c>
      <c r="B293" s="166" t="s">
        <v>336</v>
      </c>
      <c r="C293" s="6">
        <v>24903.706609352303</v>
      </c>
      <c r="D293" s="160">
        <v>0.03790087463556855</v>
      </c>
      <c r="E293" s="173">
        <v>0.0125</v>
      </c>
      <c r="F293" s="173">
        <f t="shared" si="24"/>
        <v>-0.02540087463556855</v>
      </c>
      <c r="G293" s="74">
        <f t="shared" si="25"/>
        <v>-632.5759295451378</v>
      </c>
      <c r="H293" s="25">
        <v>1</v>
      </c>
      <c r="I293" s="74">
        <f t="shared" si="26"/>
        <v>-633</v>
      </c>
      <c r="J293" s="75"/>
    </row>
    <row r="294" spans="1:10" ht="15.75">
      <c r="A294" s="166" t="s">
        <v>528</v>
      </c>
      <c r="B294" s="166" t="s">
        <v>528</v>
      </c>
      <c r="C294" s="19">
        <v>1603.03</v>
      </c>
      <c r="D294" s="164">
        <v>0.03790087463556855</v>
      </c>
      <c r="E294" s="173">
        <v>0.0125</v>
      </c>
      <c r="F294" s="173">
        <f t="shared" si="24"/>
        <v>-0.02540087463556855</v>
      </c>
      <c r="G294" s="77">
        <f t="shared" si="25"/>
        <v>-40.718364067055454</v>
      </c>
      <c r="H294" s="25">
        <v>0</v>
      </c>
      <c r="I294" s="77">
        <f t="shared" si="26"/>
        <v>0</v>
      </c>
      <c r="J294" s="75"/>
    </row>
    <row r="295" spans="1:10" ht="15.75">
      <c r="A295" s="170" t="s">
        <v>529</v>
      </c>
      <c r="B295" s="170" t="s">
        <v>529</v>
      </c>
      <c r="C295" s="6">
        <f>SUM(C257:C294)</f>
        <v>26074460.20359421</v>
      </c>
      <c r="D295" s="160"/>
      <c r="E295" s="6"/>
      <c r="F295" s="160"/>
      <c r="G295" s="6">
        <f>SUM(G257:G294)</f>
        <v>-662314.0948216176</v>
      </c>
      <c r="H295" s="25"/>
      <c r="I295" s="6">
        <f>SUM(I257:I294)</f>
        <v>-266128</v>
      </c>
      <c r="J295" s="75"/>
    </row>
    <row r="296" spans="1:10" ht="15.75">
      <c r="A296" s="170"/>
      <c r="B296" s="170"/>
      <c r="C296" s="6"/>
      <c r="D296" s="160"/>
      <c r="E296" s="6"/>
      <c r="F296" s="160"/>
      <c r="H296" s="25"/>
      <c r="I296" s="75"/>
      <c r="J296" s="75"/>
    </row>
    <row r="297" spans="1:10" ht="15.75">
      <c r="A297" s="170" t="s">
        <v>530</v>
      </c>
      <c r="B297" s="170" t="s">
        <v>530</v>
      </c>
      <c r="C297" s="6"/>
      <c r="D297" s="160"/>
      <c r="E297" s="6"/>
      <c r="F297" s="160"/>
      <c r="H297" s="25"/>
      <c r="I297" s="75"/>
      <c r="J297" s="75"/>
    </row>
    <row r="298" spans="1:10" ht="15.75">
      <c r="A298" s="166" t="s">
        <v>337</v>
      </c>
      <c r="B298" s="166" t="s">
        <v>337</v>
      </c>
      <c r="C298" s="6">
        <v>279364.2438158121</v>
      </c>
      <c r="D298" s="160">
        <v>0.03787610619469018</v>
      </c>
      <c r="E298" s="173">
        <v>0.0125</v>
      </c>
      <c r="F298" s="173">
        <f aca="true" t="shared" si="27" ref="F298:F319">E298-D298</f>
        <v>-0.02537610619469018</v>
      </c>
      <c r="G298" s="74">
        <f aca="true" t="shared" si="28" ref="G298:G319">C298*F298</f>
        <v>-7089.176718069368</v>
      </c>
      <c r="H298" s="25">
        <f>H258</f>
        <v>0.459746</v>
      </c>
      <c r="I298" s="74">
        <f aca="true" t="shared" si="29" ref="I298:I319">ROUND(G298*H298,0)</f>
        <v>-3259</v>
      </c>
      <c r="J298" s="75"/>
    </row>
    <row r="299" spans="1:10" ht="15.75">
      <c r="A299" s="166" t="s">
        <v>338</v>
      </c>
      <c r="B299" s="166" t="s">
        <v>338</v>
      </c>
      <c r="C299" s="6">
        <v>79421.35531628161</v>
      </c>
      <c r="D299" s="160">
        <v>0.03787610619469018</v>
      </c>
      <c r="E299" s="173">
        <v>0.0125</v>
      </c>
      <c r="F299" s="173">
        <f t="shared" si="27"/>
        <v>-0.02537610619469018</v>
      </c>
      <c r="G299" s="74">
        <f t="shared" si="28"/>
        <v>-2015.4047466321836</v>
      </c>
      <c r="H299" s="25">
        <v>0</v>
      </c>
      <c r="I299" s="74">
        <f t="shared" si="29"/>
        <v>0</v>
      </c>
      <c r="J299" s="75"/>
    </row>
    <row r="300" spans="1:10" ht="15.75">
      <c r="A300" s="166" t="s">
        <v>339</v>
      </c>
      <c r="B300" s="166" t="s">
        <v>339</v>
      </c>
      <c r="C300" s="6">
        <v>1181895.0563692283</v>
      </c>
      <c r="D300" s="160">
        <v>0.03787610619469018</v>
      </c>
      <c r="E300" s="173">
        <v>0.0125</v>
      </c>
      <c r="F300" s="173">
        <f t="shared" si="27"/>
        <v>-0.02537610619469018</v>
      </c>
      <c r="G300" s="74">
        <f t="shared" si="28"/>
        <v>-29991.894461404874</v>
      </c>
      <c r="H300" s="25">
        <f>H258</f>
        <v>0.459746</v>
      </c>
      <c r="I300" s="74">
        <f t="shared" si="29"/>
        <v>-13789</v>
      </c>
      <c r="J300" s="75"/>
    </row>
    <row r="301" spans="1:10" ht="15.75">
      <c r="A301" s="166" t="s">
        <v>531</v>
      </c>
      <c r="B301" s="166" t="s">
        <v>531</v>
      </c>
      <c r="C301" s="6">
        <v>1079217.7464769064</v>
      </c>
      <c r="D301" s="160">
        <v>0.03787610619469018</v>
      </c>
      <c r="E301" s="173">
        <v>0.0125</v>
      </c>
      <c r="F301" s="173">
        <f t="shared" si="27"/>
        <v>-0.02537610619469018</v>
      </c>
      <c r="G301" s="74">
        <f t="shared" si="28"/>
        <v>-27386.3441417922</v>
      </c>
      <c r="H301" s="25">
        <v>0</v>
      </c>
      <c r="I301" s="74">
        <f t="shared" si="29"/>
        <v>0</v>
      </c>
      <c r="J301" s="75"/>
    </row>
    <row r="302" spans="1:10" ht="15.75">
      <c r="A302" s="166" t="s">
        <v>341</v>
      </c>
      <c r="B302" s="166" t="s">
        <v>341</v>
      </c>
      <c r="C302" s="6">
        <v>4668.666825600318</v>
      </c>
      <c r="D302" s="160">
        <v>0.03787610619469018</v>
      </c>
      <c r="E302" s="173">
        <v>0.0125</v>
      </c>
      <c r="F302" s="173">
        <f t="shared" si="27"/>
        <v>-0.02537610619469018</v>
      </c>
      <c r="G302" s="74">
        <f t="shared" si="28"/>
        <v>-118.47258515406075</v>
      </c>
      <c r="H302" s="25">
        <v>0</v>
      </c>
      <c r="I302" s="74">
        <f t="shared" si="29"/>
        <v>0</v>
      </c>
      <c r="J302" s="75"/>
    </row>
    <row r="303" spans="1:10" ht="15.75">
      <c r="A303" s="166" t="s">
        <v>532</v>
      </c>
      <c r="B303" s="166" t="s">
        <v>532</v>
      </c>
      <c r="C303" s="6">
        <v>34300.73</v>
      </c>
      <c r="D303" s="160">
        <v>0.03787610619469018</v>
      </c>
      <c r="E303" s="173">
        <v>0.0125</v>
      </c>
      <c r="F303" s="173">
        <f t="shared" si="27"/>
        <v>-0.02537610619469018</v>
      </c>
      <c r="G303" s="74">
        <f t="shared" si="28"/>
        <v>-870.4189670353953</v>
      </c>
      <c r="H303" s="25">
        <v>0</v>
      </c>
      <c r="I303" s="74">
        <f t="shared" si="29"/>
        <v>0</v>
      </c>
      <c r="J303" s="75"/>
    </row>
    <row r="304" spans="1:10" ht="15.75">
      <c r="A304" s="166" t="s">
        <v>342</v>
      </c>
      <c r="B304" s="166" t="s">
        <v>342</v>
      </c>
      <c r="C304" s="6">
        <v>2203474.660786591</v>
      </c>
      <c r="D304" s="160">
        <v>0.03787610619469018</v>
      </c>
      <c r="E304" s="173">
        <v>0.0125</v>
      </c>
      <c r="F304" s="173">
        <f t="shared" si="27"/>
        <v>-0.02537610619469018</v>
      </c>
      <c r="G304" s="74">
        <f t="shared" si="28"/>
        <v>-55915.606989429456</v>
      </c>
      <c r="H304" s="25">
        <v>1</v>
      </c>
      <c r="I304" s="74">
        <f t="shared" si="29"/>
        <v>-55916</v>
      </c>
      <c r="J304" s="75"/>
    </row>
    <row r="305" spans="1:10" ht="15.75">
      <c r="A305" s="166" t="s">
        <v>343</v>
      </c>
      <c r="B305" s="166" t="s">
        <v>343</v>
      </c>
      <c r="C305" s="6">
        <v>13208.996331647373</v>
      </c>
      <c r="D305" s="160">
        <v>0.03787610619469018</v>
      </c>
      <c r="E305" s="173">
        <v>0.0125</v>
      </c>
      <c r="F305" s="173">
        <f t="shared" si="27"/>
        <v>-0.02537610619469018</v>
      </c>
      <c r="G305" s="74">
        <f t="shared" si="28"/>
        <v>-335.19289363715677</v>
      </c>
      <c r="H305" s="25">
        <v>0</v>
      </c>
      <c r="I305" s="74">
        <f t="shared" si="29"/>
        <v>0</v>
      </c>
      <c r="J305" s="75"/>
    </row>
    <row r="306" spans="1:10" ht="15.75">
      <c r="A306" s="166" t="s">
        <v>344</v>
      </c>
      <c r="B306" s="166" t="s">
        <v>344</v>
      </c>
      <c r="C306" s="6">
        <v>30852.903966647522</v>
      </c>
      <c r="D306" s="160">
        <v>0.03787610619469018</v>
      </c>
      <c r="E306" s="173">
        <v>0.0125</v>
      </c>
      <c r="F306" s="173">
        <f t="shared" si="27"/>
        <v>-0.02537610619469018</v>
      </c>
      <c r="G306" s="74">
        <f t="shared" si="28"/>
        <v>-782.9265674722254</v>
      </c>
      <c r="H306" s="25">
        <v>0</v>
      </c>
      <c r="I306" s="74">
        <f t="shared" si="29"/>
        <v>0</v>
      </c>
      <c r="J306" s="75"/>
    </row>
    <row r="307" spans="1:10" ht="15.75">
      <c r="A307" s="166" t="s">
        <v>533</v>
      </c>
      <c r="B307" s="166" t="s">
        <v>533</v>
      </c>
      <c r="C307" s="6">
        <v>12465.64</v>
      </c>
      <c r="D307" s="160">
        <v>0.03787610619469018</v>
      </c>
      <c r="E307" s="173">
        <v>0.0125</v>
      </c>
      <c r="F307" s="173">
        <f t="shared" si="27"/>
        <v>-0.02537610619469018</v>
      </c>
      <c r="G307" s="74">
        <f t="shared" si="28"/>
        <v>-316.3294044247777</v>
      </c>
      <c r="H307" s="25">
        <v>0</v>
      </c>
      <c r="I307" s="74">
        <f t="shared" si="29"/>
        <v>0</v>
      </c>
      <c r="J307" s="75"/>
    </row>
    <row r="308" spans="1:10" ht="15.75">
      <c r="A308" s="166" t="s">
        <v>345</v>
      </c>
      <c r="B308" s="166" t="s">
        <v>345</v>
      </c>
      <c r="C308" s="6">
        <v>3991640.3610470914</v>
      </c>
      <c r="D308" s="160">
        <v>0.03787610619469018</v>
      </c>
      <c r="E308" s="173">
        <v>0.0125</v>
      </c>
      <c r="F308" s="173">
        <f t="shared" si="27"/>
        <v>-0.02537610619469018</v>
      </c>
      <c r="G308" s="74">
        <f t="shared" si="28"/>
        <v>-101292.28969294245</v>
      </c>
      <c r="H308" s="25">
        <f>H258</f>
        <v>0.459746</v>
      </c>
      <c r="I308" s="74">
        <f t="shared" si="29"/>
        <v>-46569</v>
      </c>
      <c r="J308" s="75"/>
    </row>
    <row r="309" spans="1:10" ht="15.75">
      <c r="A309" s="166" t="s">
        <v>534</v>
      </c>
      <c r="B309" s="166" t="s">
        <v>534</v>
      </c>
      <c r="C309" s="6">
        <v>76526.71</v>
      </c>
      <c r="D309" s="160">
        <v>0.03787610619469018</v>
      </c>
      <c r="E309" s="173">
        <v>0.0125</v>
      </c>
      <c r="F309" s="173">
        <f t="shared" si="27"/>
        <v>-0.02537610619469018</v>
      </c>
      <c r="G309" s="74">
        <f t="shared" si="28"/>
        <v>-1941.949919690259</v>
      </c>
      <c r="H309" s="25">
        <v>0</v>
      </c>
      <c r="I309" s="74">
        <f t="shared" si="29"/>
        <v>0</v>
      </c>
      <c r="J309" s="75"/>
    </row>
    <row r="310" spans="1:10" ht="15.75">
      <c r="A310" s="166" t="s">
        <v>535</v>
      </c>
      <c r="B310" s="166" t="s">
        <v>535</v>
      </c>
      <c r="C310" s="6">
        <v>329811.14</v>
      </c>
      <c r="D310" s="160">
        <v>0.03787610619469018</v>
      </c>
      <c r="E310" s="173">
        <v>0.0125</v>
      </c>
      <c r="F310" s="173">
        <f t="shared" si="27"/>
        <v>-0.02537610619469018</v>
      </c>
      <c r="G310" s="74">
        <f t="shared" si="28"/>
        <v>-8369.32251283183</v>
      </c>
      <c r="H310" s="25">
        <v>0</v>
      </c>
      <c r="I310" s="74">
        <f t="shared" si="29"/>
        <v>0</v>
      </c>
      <c r="J310" s="75"/>
    </row>
    <row r="311" spans="1:10" ht="15.75">
      <c r="A311" s="166" t="s">
        <v>536</v>
      </c>
      <c r="B311" s="166" t="s">
        <v>536</v>
      </c>
      <c r="C311" s="6">
        <v>700453.58</v>
      </c>
      <c r="D311" s="160">
        <v>0.03787610619469018</v>
      </c>
      <c r="E311" s="173">
        <v>0.0125</v>
      </c>
      <c r="F311" s="173">
        <f t="shared" si="27"/>
        <v>-0.02537610619469018</v>
      </c>
      <c r="G311" s="74">
        <f t="shared" si="28"/>
        <v>-17774.78443053091</v>
      </c>
      <c r="H311" s="25">
        <v>1</v>
      </c>
      <c r="I311" s="74">
        <f t="shared" si="29"/>
        <v>-17775</v>
      </c>
      <c r="J311" s="75"/>
    </row>
    <row r="312" spans="1:10" ht="15.75">
      <c r="A312" s="166" t="s">
        <v>537</v>
      </c>
      <c r="B312" s="166" t="s">
        <v>537</v>
      </c>
      <c r="C312" s="6">
        <v>44964.79</v>
      </c>
      <c r="D312" s="160">
        <v>0.03787610619469018</v>
      </c>
      <c r="E312" s="173">
        <v>0.0125</v>
      </c>
      <c r="F312" s="173">
        <f t="shared" si="27"/>
        <v>-0.02537610619469018</v>
      </c>
      <c r="G312" s="74">
        <f t="shared" si="28"/>
        <v>-1141.031286061943</v>
      </c>
      <c r="H312" s="25">
        <v>0</v>
      </c>
      <c r="I312" s="74">
        <f t="shared" si="29"/>
        <v>0</v>
      </c>
      <c r="J312" s="75"/>
    </row>
    <row r="313" spans="1:10" ht="15.75">
      <c r="A313" s="166" t="s">
        <v>538</v>
      </c>
      <c r="B313" s="166" t="s">
        <v>538</v>
      </c>
      <c r="C313" s="6">
        <v>80269.48</v>
      </c>
      <c r="D313" s="160">
        <v>0.03787610619469018</v>
      </c>
      <c r="E313" s="173">
        <v>0.0125</v>
      </c>
      <c r="F313" s="173">
        <f t="shared" si="27"/>
        <v>-0.02537610619469018</v>
      </c>
      <c r="G313" s="74">
        <f t="shared" si="28"/>
        <v>-2036.9268486725593</v>
      </c>
      <c r="H313" s="25">
        <v>0</v>
      </c>
      <c r="I313" s="74">
        <f t="shared" si="29"/>
        <v>0</v>
      </c>
      <c r="J313" s="75"/>
    </row>
    <row r="314" spans="1:10" ht="15.75">
      <c r="A314" s="166" t="s">
        <v>539</v>
      </c>
      <c r="B314" s="166" t="s">
        <v>539</v>
      </c>
      <c r="C314" s="6">
        <v>44979.38</v>
      </c>
      <c r="D314" s="160">
        <v>0.03787610619469018</v>
      </c>
      <c r="E314" s="173">
        <v>0.0125</v>
      </c>
      <c r="F314" s="173">
        <f t="shared" si="27"/>
        <v>-0.02537610619469018</v>
      </c>
      <c r="G314" s="74">
        <f t="shared" si="28"/>
        <v>-1141.4015234513236</v>
      </c>
      <c r="H314" s="25">
        <f>H258</f>
        <v>0.459746</v>
      </c>
      <c r="I314" s="74">
        <f t="shared" si="29"/>
        <v>-525</v>
      </c>
      <c r="J314" s="75"/>
    </row>
    <row r="315" spans="1:10" ht="15.75">
      <c r="A315" s="166" t="s">
        <v>540</v>
      </c>
      <c r="B315" s="166" t="s">
        <v>540</v>
      </c>
      <c r="C315" s="6">
        <v>6006.13</v>
      </c>
      <c r="D315" s="160">
        <v>0.03787610619469018</v>
      </c>
      <c r="E315" s="173">
        <v>0.0125</v>
      </c>
      <c r="F315" s="173">
        <f t="shared" si="27"/>
        <v>-0.02537610619469018</v>
      </c>
      <c r="G315" s="74">
        <f t="shared" si="28"/>
        <v>-152.41219269911454</v>
      </c>
      <c r="H315" s="25">
        <v>0</v>
      </c>
      <c r="I315" s="74">
        <f t="shared" si="29"/>
        <v>0</v>
      </c>
      <c r="J315" s="75"/>
    </row>
    <row r="316" spans="1:10" ht="15.75">
      <c r="A316" s="166" t="s">
        <v>346</v>
      </c>
      <c r="B316" s="166" t="s">
        <v>346</v>
      </c>
      <c r="C316" s="6">
        <v>-78170.92539802805</v>
      </c>
      <c r="D316" s="160">
        <v>0.03787610619469018</v>
      </c>
      <c r="E316" s="173">
        <v>0.0125</v>
      </c>
      <c r="F316" s="173">
        <f t="shared" si="27"/>
        <v>-0.02537610619469018</v>
      </c>
      <c r="G316" s="74">
        <f t="shared" si="28"/>
        <v>1983.6737042375635</v>
      </c>
      <c r="H316" s="25">
        <v>0</v>
      </c>
      <c r="I316" s="74">
        <f t="shared" si="29"/>
        <v>0</v>
      </c>
      <c r="J316" s="75"/>
    </row>
    <row r="317" spans="1:10" ht="15.75">
      <c r="A317" s="166" t="s">
        <v>541</v>
      </c>
      <c r="B317" s="166" t="s">
        <v>541</v>
      </c>
      <c r="C317" s="6">
        <v>24895.13</v>
      </c>
      <c r="D317" s="160">
        <v>0.03787610619469018</v>
      </c>
      <c r="E317" s="173">
        <v>0.0125</v>
      </c>
      <c r="F317" s="173">
        <f t="shared" si="27"/>
        <v>-0.02537610619469018</v>
      </c>
      <c r="G317" s="74">
        <f t="shared" si="28"/>
        <v>-631.7414626106173</v>
      </c>
      <c r="H317" s="25">
        <v>1</v>
      </c>
      <c r="I317" s="74">
        <f t="shared" si="29"/>
        <v>-632</v>
      </c>
      <c r="J317" s="75"/>
    </row>
    <row r="318" spans="1:10" ht="15.75">
      <c r="A318" s="166" t="s">
        <v>542</v>
      </c>
      <c r="B318" s="166" t="s">
        <v>542</v>
      </c>
      <c r="C318" s="6">
        <v>-5125.28</v>
      </c>
      <c r="D318" s="160">
        <v>0.03787610619469018</v>
      </c>
      <c r="E318" s="173">
        <v>0.0125</v>
      </c>
      <c r="F318" s="173">
        <f t="shared" si="27"/>
        <v>-0.02537610619469018</v>
      </c>
      <c r="G318" s="74">
        <f t="shared" si="28"/>
        <v>130.05964955752168</v>
      </c>
      <c r="H318" s="25">
        <v>0</v>
      </c>
      <c r="I318" s="74">
        <f t="shared" si="29"/>
        <v>0</v>
      </c>
      <c r="J318" s="75"/>
    </row>
    <row r="319" spans="1:10" ht="15.75">
      <c r="A319" s="166" t="s">
        <v>543</v>
      </c>
      <c r="B319" s="166" t="s">
        <v>543</v>
      </c>
      <c r="C319" s="19">
        <v>19348.4</v>
      </c>
      <c r="D319" s="164">
        <v>0.03787610619469018</v>
      </c>
      <c r="E319" s="173">
        <v>0.0125</v>
      </c>
      <c r="F319" s="173">
        <f t="shared" si="27"/>
        <v>-0.02537610619469018</v>
      </c>
      <c r="G319" s="77">
        <f t="shared" si="28"/>
        <v>-490.9870530973435</v>
      </c>
      <c r="H319" s="25">
        <v>0</v>
      </c>
      <c r="I319" s="77">
        <f t="shared" si="29"/>
        <v>0</v>
      </c>
      <c r="J319" s="75"/>
    </row>
    <row r="320" spans="1:10" ht="15.75">
      <c r="A320" s="170" t="s">
        <v>544</v>
      </c>
      <c r="B320" s="170" t="s">
        <v>544</v>
      </c>
      <c r="C320" s="6">
        <f>SUM(C298:C319)</f>
        <v>10154468.895537782</v>
      </c>
      <c r="D320" s="160"/>
      <c r="E320" s="6"/>
      <c r="F320" s="160"/>
      <c r="G320" s="6">
        <f>SUM(G298:G319)</f>
        <v>-257680.88104384497</v>
      </c>
      <c r="H320" s="25"/>
      <c r="I320" s="6">
        <f>SUM(I298:I319)</f>
        <v>-138465</v>
      </c>
      <c r="J320" s="75"/>
    </row>
    <row r="321" spans="1:10" ht="15.75">
      <c r="A321" s="170"/>
      <c r="B321" s="170"/>
      <c r="C321" s="6"/>
      <c r="D321" s="160"/>
      <c r="E321" s="6"/>
      <c r="F321" s="160"/>
      <c r="H321" s="25"/>
      <c r="I321" s="75"/>
      <c r="J321" s="75"/>
    </row>
    <row r="322" spans="1:10" ht="15.75">
      <c r="A322" s="170" t="s">
        <v>545</v>
      </c>
      <c r="B322" s="170" t="s">
        <v>545</v>
      </c>
      <c r="C322" s="6"/>
      <c r="D322" s="160"/>
      <c r="E322" s="6"/>
      <c r="F322" s="160"/>
      <c r="H322" s="25"/>
      <c r="I322" s="75"/>
      <c r="J322" s="75"/>
    </row>
    <row r="323" spans="1:10" ht="15.75">
      <c r="A323" s="166" t="s">
        <v>546</v>
      </c>
      <c r="B323" s="166" t="s">
        <v>546</v>
      </c>
      <c r="C323" s="6">
        <v>0</v>
      </c>
      <c r="D323" s="160">
        <v>0.05732105732105734</v>
      </c>
      <c r="E323" s="173">
        <v>0.0125</v>
      </c>
      <c r="F323" s="173">
        <f aca="true" t="shared" si="30" ref="F323:F381">E323-D323</f>
        <v>-0.044821057321057345</v>
      </c>
      <c r="G323" s="74">
        <f aca="true" t="shared" si="31" ref="G323:G381">C323*F323</f>
        <v>0</v>
      </c>
      <c r="H323" s="25">
        <v>0</v>
      </c>
      <c r="I323" s="74">
        <f aca="true" t="shared" si="32" ref="I323:I381">ROUND(G323*H323,0)</f>
        <v>0</v>
      </c>
      <c r="J323" s="75"/>
    </row>
    <row r="324" spans="1:10" ht="15.75">
      <c r="A324" s="166" t="s">
        <v>348</v>
      </c>
      <c r="B324" s="166" t="s">
        <v>348</v>
      </c>
      <c r="C324" s="6">
        <v>0</v>
      </c>
      <c r="D324" s="160">
        <v>0.05732105732105734</v>
      </c>
      <c r="E324" s="173">
        <v>0.0125</v>
      </c>
      <c r="F324" s="173">
        <f t="shared" si="30"/>
        <v>-0.044821057321057345</v>
      </c>
      <c r="G324" s="74">
        <f t="shared" si="31"/>
        <v>0</v>
      </c>
      <c r="H324" s="25">
        <v>0</v>
      </c>
      <c r="I324" s="74">
        <f t="shared" si="32"/>
        <v>0</v>
      </c>
      <c r="J324" s="75"/>
    </row>
    <row r="325" spans="1:10" ht="15.75">
      <c r="A325" s="166" t="s">
        <v>349</v>
      </c>
      <c r="B325" s="166" t="s">
        <v>349</v>
      </c>
      <c r="C325" s="6">
        <v>50409101.616162345</v>
      </c>
      <c r="D325" s="160">
        <v>0.05732105732105734</v>
      </c>
      <c r="E325" s="173">
        <v>0.0125</v>
      </c>
      <c r="F325" s="173">
        <f t="shared" si="30"/>
        <v>-0.044821057321057345</v>
      </c>
      <c r="G325" s="74">
        <f t="shared" si="31"/>
        <v>-2259389.233041017</v>
      </c>
      <c r="H325" s="25">
        <v>0.4221</v>
      </c>
      <c r="I325" s="74">
        <f t="shared" si="32"/>
        <v>-953688</v>
      </c>
      <c r="J325" s="75"/>
    </row>
    <row r="326" spans="1:10" ht="15.75">
      <c r="A326" s="166" t="s">
        <v>350</v>
      </c>
      <c r="B326" s="166" t="s">
        <v>350</v>
      </c>
      <c r="C326" s="6">
        <v>-140433.28567114216</v>
      </c>
      <c r="D326" s="160">
        <v>0.05732105732105734</v>
      </c>
      <c r="E326" s="173">
        <v>0.0125</v>
      </c>
      <c r="F326" s="173">
        <f t="shared" si="30"/>
        <v>-0.044821057321057345</v>
      </c>
      <c r="G326" s="74">
        <f t="shared" si="31"/>
        <v>6294.368346850684</v>
      </c>
      <c r="H326" s="25">
        <v>1</v>
      </c>
      <c r="I326" s="74">
        <f t="shared" si="32"/>
        <v>6294</v>
      </c>
      <c r="J326" s="75"/>
    </row>
    <row r="327" spans="1:10" ht="15.75">
      <c r="A327" s="166" t="s">
        <v>351</v>
      </c>
      <c r="B327" s="166" t="s">
        <v>351</v>
      </c>
      <c r="C327" s="6">
        <v>0</v>
      </c>
      <c r="D327" s="160">
        <v>0.05732105732105734</v>
      </c>
      <c r="E327" s="173">
        <v>0.0125</v>
      </c>
      <c r="F327" s="173">
        <f t="shared" si="30"/>
        <v>-0.044821057321057345</v>
      </c>
      <c r="G327" s="74">
        <f t="shared" si="31"/>
        <v>0</v>
      </c>
      <c r="H327" s="25">
        <v>0</v>
      </c>
      <c r="I327" s="74">
        <f t="shared" si="32"/>
        <v>0</v>
      </c>
      <c r="J327" s="75"/>
    </row>
    <row r="328" spans="1:10" ht="15.75">
      <c r="A328" s="166" t="s">
        <v>352</v>
      </c>
      <c r="B328" s="166" t="s">
        <v>352</v>
      </c>
      <c r="C328" s="6">
        <v>-28105.949976047472</v>
      </c>
      <c r="D328" s="160">
        <v>0.05732105732105734</v>
      </c>
      <c r="E328" s="173">
        <v>0.0125</v>
      </c>
      <c r="F328" s="173">
        <f t="shared" si="30"/>
        <v>-0.044821057321057345</v>
      </c>
      <c r="G328" s="74">
        <f t="shared" si="31"/>
        <v>1259.738394939194</v>
      </c>
      <c r="H328" s="25">
        <v>0</v>
      </c>
      <c r="I328" s="74">
        <f t="shared" si="32"/>
        <v>0</v>
      </c>
      <c r="J328" s="75"/>
    </row>
    <row r="329" spans="1:10" ht="15.75">
      <c r="A329" s="166" t="s">
        <v>547</v>
      </c>
      <c r="B329" s="166" t="s">
        <v>547</v>
      </c>
      <c r="C329" s="6">
        <v>477.09</v>
      </c>
      <c r="D329" s="160">
        <v>0.05732105732105734</v>
      </c>
      <c r="E329" s="173">
        <v>0.0125</v>
      </c>
      <c r="F329" s="173">
        <f t="shared" si="30"/>
        <v>-0.044821057321057345</v>
      </c>
      <c r="G329" s="74">
        <f t="shared" si="31"/>
        <v>-21.383678237303247</v>
      </c>
      <c r="H329" s="25">
        <v>0</v>
      </c>
      <c r="I329" s="74">
        <f t="shared" si="32"/>
        <v>0</v>
      </c>
      <c r="J329" s="75"/>
    </row>
    <row r="330" spans="1:10" ht="15.75">
      <c r="A330" s="166" t="s">
        <v>548</v>
      </c>
      <c r="B330" s="166" t="s">
        <v>548</v>
      </c>
      <c r="C330" s="6">
        <v>0</v>
      </c>
      <c r="D330" s="160">
        <v>0.05732105732105734</v>
      </c>
      <c r="E330" s="173">
        <v>0.0125</v>
      </c>
      <c r="F330" s="173">
        <f t="shared" si="30"/>
        <v>-0.044821057321057345</v>
      </c>
      <c r="G330" s="74">
        <f t="shared" si="31"/>
        <v>0</v>
      </c>
      <c r="H330" s="25">
        <f>H258</f>
        <v>0.459746</v>
      </c>
      <c r="I330" s="74">
        <f t="shared" si="32"/>
        <v>0</v>
      </c>
      <c r="J330" s="75"/>
    </row>
    <row r="331" spans="1:10" ht="15.75">
      <c r="A331" s="166" t="s">
        <v>549</v>
      </c>
      <c r="B331" s="166" t="s">
        <v>549</v>
      </c>
      <c r="C331" s="6">
        <v>1174.22</v>
      </c>
      <c r="D331" s="160">
        <v>0.05732105732105734</v>
      </c>
      <c r="E331" s="173">
        <v>0.0125</v>
      </c>
      <c r="F331" s="173">
        <f t="shared" si="30"/>
        <v>-0.044821057321057345</v>
      </c>
      <c r="G331" s="74">
        <f t="shared" si="31"/>
        <v>-52.62978192753196</v>
      </c>
      <c r="H331" s="25">
        <v>0</v>
      </c>
      <c r="I331" s="74">
        <f t="shared" si="32"/>
        <v>0</v>
      </c>
      <c r="J331" s="75"/>
    </row>
    <row r="332" spans="1:10" ht="15.75">
      <c r="A332" s="166" t="s">
        <v>550</v>
      </c>
      <c r="B332" s="166" t="s">
        <v>550</v>
      </c>
      <c r="C332" s="6">
        <v>4093.78</v>
      </c>
      <c r="D332" s="160">
        <v>0.05732105732105734</v>
      </c>
      <c r="E332" s="173">
        <v>0.0125</v>
      </c>
      <c r="F332" s="173">
        <f t="shared" si="30"/>
        <v>-0.044821057321057345</v>
      </c>
      <c r="G332" s="74">
        <f t="shared" si="31"/>
        <v>-183.48754803979816</v>
      </c>
      <c r="H332" s="25">
        <v>0</v>
      </c>
      <c r="I332" s="74">
        <f t="shared" si="32"/>
        <v>0</v>
      </c>
      <c r="J332" s="75"/>
    </row>
    <row r="333" spans="1:10" ht="15.75">
      <c r="A333" s="166" t="s">
        <v>49</v>
      </c>
      <c r="B333" s="166" t="s">
        <v>49</v>
      </c>
      <c r="C333" s="6">
        <v>10627254.20530761</v>
      </c>
      <c r="D333" s="160">
        <v>0.05732105732105734</v>
      </c>
      <c r="E333" s="173">
        <v>0.0125</v>
      </c>
      <c r="F333" s="173">
        <f t="shared" si="30"/>
        <v>-0.044821057321057345</v>
      </c>
      <c r="G333" s="74">
        <f t="shared" si="31"/>
        <v>-476324.76990154013</v>
      </c>
      <c r="H333" s="25">
        <v>0.4221</v>
      </c>
      <c r="I333" s="74">
        <f t="shared" si="32"/>
        <v>-201057</v>
      </c>
      <c r="J333" s="75"/>
    </row>
    <row r="334" spans="1:10" ht="15.75">
      <c r="A334" s="166" t="s">
        <v>551</v>
      </c>
      <c r="B334" s="166" t="s">
        <v>551</v>
      </c>
      <c r="C334" s="6">
        <v>-732607.479999993</v>
      </c>
      <c r="D334" s="160">
        <v>0.05732105732105734</v>
      </c>
      <c r="E334" s="173">
        <v>0.0125</v>
      </c>
      <c r="F334" s="173">
        <f t="shared" si="30"/>
        <v>-0.044821057321057345</v>
      </c>
      <c r="G334" s="74">
        <f t="shared" si="31"/>
        <v>32836.24185491506</v>
      </c>
      <c r="H334" s="25">
        <v>1</v>
      </c>
      <c r="I334" s="74">
        <f t="shared" si="32"/>
        <v>32836</v>
      </c>
      <c r="J334" s="75"/>
    </row>
    <row r="335" spans="1:10" ht="15.75">
      <c r="A335" s="166" t="s">
        <v>552</v>
      </c>
      <c r="B335" s="166" t="s">
        <v>552</v>
      </c>
      <c r="C335" s="6">
        <v>1707.73</v>
      </c>
      <c r="D335" s="160">
        <v>0.05732105732105734</v>
      </c>
      <c r="E335" s="173">
        <v>0.0125</v>
      </c>
      <c r="F335" s="173">
        <f t="shared" si="30"/>
        <v>-0.044821057321057345</v>
      </c>
      <c r="G335" s="74">
        <f t="shared" si="31"/>
        <v>-76.54226421888926</v>
      </c>
      <c r="H335" s="25">
        <v>0</v>
      </c>
      <c r="I335" s="74">
        <f t="shared" si="32"/>
        <v>0</v>
      </c>
      <c r="J335" s="75"/>
    </row>
    <row r="336" spans="1:10" ht="15.75">
      <c r="A336" s="166" t="s">
        <v>553</v>
      </c>
      <c r="B336" s="166" t="s">
        <v>553</v>
      </c>
      <c r="C336" s="6">
        <v>15978.08</v>
      </c>
      <c r="D336" s="160">
        <v>0.05732105732105734</v>
      </c>
      <c r="E336" s="173">
        <v>0.0125</v>
      </c>
      <c r="F336" s="173">
        <f t="shared" si="30"/>
        <v>-0.044821057321057345</v>
      </c>
      <c r="G336" s="74">
        <f t="shared" si="31"/>
        <v>-716.15443956044</v>
      </c>
      <c r="H336" s="25">
        <v>0</v>
      </c>
      <c r="I336" s="74">
        <f t="shared" si="32"/>
        <v>0</v>
      </c>
      <c r="J336" s="75"/>
    </row>
    <row r="337" spans="1:10" ht="15.75">
      <c r="A337" s="166" t="s">
        <v>554</v>
      </c>
      <c r="B337" s="166" t="s">
        <v>554</v>
      </c>
      <c r="C337" s="6">
        <v>0</v>
      </c>
      <c r="D337" s="160">
        <v>0.05732105732105734</v>
      </c>
      <c r="E337" s="173">
        <v>0.0125</v>
      </c>
      <c r="F337" s="173">
        <f t="shared" si="30"/>
        <v>-0.044821057321057345</v>
      </c>
      <c r="G337" s="74">
        <f t="shared" si="31"/>
        <v>0</v>
      </c>
      <c r="H337" s="25">
        <v>0</v>
      </c>
      <c r="I337" s="74">
        <f t="shared" si="32"/>
        <v>0</v>
      </c>
      <c r="J337" s="75"/>
    </row>
    <row r="338" spans="1:10" ht="15.75">
      <c r="A338" s="166" t="s">
        <v>353</v>
      </c>
      <c r="B338" s="166" t="s">
        <v>353</v>
      </c>
      <c r="C338" s="6">
        <v>-18915299.6424632</v>
      </c>
      <c r="D338" s="160">
        <v>0.05732105732105734</v>
      </c>
      <c r="E338" s="173">
        <v>0.0125</v>
      </c>
      <c r="F338" s="173">
        <f t="shared" si="30"/>
        <v>-0.044821057321057345</v>
      </c>
      <c r="G338" s="74">
        <f t="shared" si="31"/>
        <v>847803.7295198186</v>
      </c>
      <c r="H338" s="25">
        <v>0.4221</v>
      </c>
      <c r="I338" s="74">
        <f t="shared" si="32"/>
        <v>357858</v>
      </c>
      <c r="J338" s="75"/>
    </row>
    <row r="339" spans="1:10" ht="15.75">
      <c r="A339" s="166" t="s">
        <v>555</v>
      </c>
      <c r="B339" s="166" t="s">
        <v>555</v>
      </c>
      <c r="C339" s="6">
        <v>-571.35</v>
      </c>
      <c r="D339" s="160">
        <v>0.05732105732105734</v>
      </c>
      <c r="E339" s="173">
        <v>0.0125</v>
      </c>
      <c r="F339" s="173">
        <f t="shared" si="30"/>
        <v>-0.044821057321057345</v>
      </c>
      <c r="G339" s="74">
        <f t="shared" si="31"/>
        <v>25.608511100386114</v>
      </c>
      <c r="H339" s="25">
        <v>0</v>
      </c>
      <c r="I339" s="74">
        <f t="shared" si="32"/>
        <v>0</v>
      </c>
      <c r="J339" s="75"/>
    </row>
    <row r="340" spans="1:10" ht="15.75">
      <c r="A340" s="166" t="s">
        <v>556</v>
      </c>
      <c r="B340" s="166" t="s">
        <v>556</v>
      </c>
      <c r="C340" s="6">
        <v>0</v>
      </c>
      <c r="D340" s="160">
        <v>0.05732105732105734</v>
      </c>
      <c r="E340" s="173">
        <v>0.0125</v>
      </c>
      <c r="F340" s="173">
        <f t="shared" si="30"/>
        <v>-0.044821057321057345</v>
      </c>
      <c r="G340" s="74">
        <f t="shared" si="31"/>
        <v>0</v>
      </c>
      <c r="H340" s="25">
        <f>H258%</f>
        <v>0.00459746</v>
      </c>
      <c r="I340" s="74">
        <f t="shared" si="32"/>
        <v>0</v>
      </c>
      <c r="J340" s="75"/>
    </row>
    <row r="341" spans="1:10" ht="15.75">
      <c r="A341" s="166" t="s">
        <v>557</v>
      </c>
      <c r="B341" s="166" t="s">
        <v>557</v>
      </c>
      <c r="C341" s="6">
        <v>-39730.22</v>
      </c>
      <c r="D341" s="160">
        <v>0.05732105732105734</v>
      </c>
      <c r="E341" s="173">
        <v>0.0125</v>
      </c>
      <c r="F341" s="173">
        <f t="shared" si="30"/>
        <v>-0.044821057321057345</v>
      </c>
      <c r="G341" s="74">
        <f t="shared" si="31"/>
        <v>1780.750467998219</v>
      </c>
      <c r="H341" s="25">
        <v>0</v>
      </c>
      <c r="I341" s="74">
        <f t="shared" si="32"/>
        <v>0</v>
      </c>
      <c r="J341" s="75"/>
    </row>
    <row r="342" spans="1:10" ht="15.75">
      <c r="A342" s="166" t="s">
        <v>558</v>
      </c>
      <c r="B342" s="166" t="s">
        <v>558</v>
      </c>
      <c r="C342" s="6">
        <v>-248.23</v>
      </c>
      <c r="D342" s="160">
        <v>0.05732105732105734</v>
      </c>
      <c r="E342" s="173">
        <v>0.0125</v>
      </c>
      <c r="F342" s="173">
        <f t="shared" si="30"/>
        <v>-0.044821057321057345</v>
      </c>
      <c r="G342" s="74">
        <f t="shared" si="31"/>
        <v>11.125931058806064</v>
      </c>
      <c r="H342" s="25">
        <v>0</v>
      </c>
      <c r="I342" s="74">
        <f t="shared" si="32"/>
        <v>0</v>
      </c>
      <c r="J342" s="75"/>
    </row>
    <row r="343" spans="1:10" ht="15.75">
      <c r="A343" s="166" t="s">
        <v>354</v>
      </c>
      <c r="B343" s="166" t="s">
        <v>354</v>
      </c>
      <c r="C343" s="6">
        <v>11880752.7499995</v>
      </c>
      <c r="D343" s="160">
        <v>0.05732105732105734</v>
      </c>
      <c r="E343" s="173">
        <v>0.0125</v>
      </c>
      <c r="F343" s="173">
        <f t="shared" si="30"/>
        <v>-0.044821057321057345</v>
      </c>
      <c r="G343" s="74">
        <f t="shared" si="31"/>
        <v>-532507.9000250374</v>
      </c>
      <c r="H343" s="25">
        <v>0.4221</v>
      </c>
      <c r="I343" s="74">
        <f t="shared" si="32"/>
        <v>-224772</v>
      </c>
      <c r="J343" s="75"/>
    </row>
    <row r="344" spans="1:10" ht="15.75">
      <c r="A344" s="166" t="s">
        <v>559</v>
      </c>
      <c r="B344" s="166" t="s">
        <v>559</v>
      </c>
      <c r="C344" s="6">
        <v>-191449.86</v>
      </c>
      <c r="D344" s="160">
        <v>0.05732105732105734</v>
      </c>
      <c r="E344" s="173">
        <v>0.0125</v>
      </c>
      <c r="F344" s="173">
        <f t="shared" si="30"/>
        <v>-0.044821057321057345</v>
      </c>
      <c r="G344" s="74">
        <f t="shared" si="31"/>
        <v>8580.985149168404</v>
      </c>
      <c r="H344" s="25">
        <v>1</v>
      </c>
      <c r="I344" s="74">
        <f t="shared" si="32"/>
        <v>8581</v>
      </c>
      <c r="J344" s="75"/>
    </row>
    <row r="345" spans="1:10" ht="15.75">
      <c r="A345" s="166" t="s">
        <v>560</v>
      </c>
      <c r="B345" s="166" t="s">
        <v>560</v>
      </c>
      <c r="C345" s="6">
        <v>-1556.98</v>
      </c>
      <c r="D345" s="160">
        <v>0.05732105732105734</v>
      </c>
      <c r="E345" s="173">
        <v>0.0125</v>
      </c>
      <c r="F345" s="173">
        <f t="shared" si="30"/>
        <v>-0.044821057321057345</v>
      </c>
      <c r="G345" s="74">
        <f t="shared" si="31"/>
        <v>69.78548982773987</v>
      </c>
      <c r="H345" s="25">
        <v>0</v>
      </c>
      <c r="I345" s="74">
        <f t="shared" si="32"/>
        <v>0</v>
      </c>
      <c r="J345" s="75"/>
    </row>
    <row r="346" spans="1:10" ht="15.75">
      <c r="A346" s="166" t="s">
        <v>561</v>
      </c>
      <c r="B346" s="166" t="s">
        <v>561</v>
      </c>
      <c r="C346" s="6">
        <v>-23746.38</v>
      </c>
      <c r="D346" s="160">
        <v>0.05732105732105734</v>
      </c>
      <c r="E346" s="173">
        <v>0.0125</v>
      </c>
      <c r="F346" s="173">
        <f t="shared" si="30"/>
        <v>-0.044821057321057345</v>
      </c>
      <c r="G346" s="74">
        <f t="shared" si="31"/>
        <v>1064.3378591476098</v>
      </c>
      <c r="H346" s="25">
        <v>0</v>
      </c>
      <c r="I346" s="74">
        <f t="shared" si="32"/>
        <v>0</v>
      </c>
      <c r="J346" s="75"/>
    </row>
    <row r="347" spans="1:10" ht="15.75">
      <c r="A347" s="166" t="s">
        <v>562</v>
      </c>
      <c r="B347" s="166" t="s">
        <v>562</v>
      </c>
      <c r="C347" s="6">
        <v>23255922.4499997</v>
      </c>
      <c r="D347" s="160">
        <v>0.05732105732105734</v>
      </c>
      <c r="E347" s="173">
        <v>0.0125</v>
      </c>
      <c r="F347" s="173">
        <f t="shared" si="30"/>
        <v>-0.044821057321057345</v>
      </c>
      <c r="G347" s="74">
        <f t="shared" si="31"/>
        <v>-1042355.033185501</v>
      </c>
      <c r="H347" s="25">
        <v>0.4221</v>
      </c>
      <c r="I347" s="74">
        <f t="shared" si="32"/>
        <v>-439978</v>
      </c>
      <c r="J347" s="75"/>
    </row>
    <row r="348" spans="1:10" ht="15.75">
      <c r="A348" s="166" t="s">
        <v>563</v>
      </c>
      <c r="B348" s="166" t="s">
        <v>563</v>
      </c>
      <c r="C348" s="6">
        <v>12558145.3400001</v>
      </c>
      <c r="D348" s="160">
        <v>0.05732105732105734</v>
      </c>
      <c r="E348" s="173">
        <v>0.0125</v>
      </c>
      <c r="F348" s="173">
        <f t="shared" si="30"/>
        <v>-0.044821057321057345</v>
      </c>
      <c r="G348" s="74">
        <f t="shared" si="31"/>
        <v>-562869.3521303136</v>
      </c>
      <c r="H348" s="25">
        <v>0.4221</v>
      </c>
      <c r="I348" s="74">
        <f t="shared" si="32"/>
        <v>-237587</v>
      </c>
      <c r="J348" s="75"/>
    </row>
    <row r="349" spans="1:10" ht="15.75">
      <c r="A349" s="166" t="s">
        <v>564</v>
      </c>
      <c r="B349" s="166" t="s">
        <v>564</v>
      </c>
      <c r="C349" s="6">
        <v>0</v>
      </c>
      <c r="D349" s="160">
        <v>0.05732105732105734</v>
      </c>
      <c r="E349" s="173">
        <v>0.0125</v>
      </c>
      <c r="F349" s="173">
        <f t="shared" si="30"/>
        <v>-0.044821057321057345</v>
      </c>
      <c r="G349" s="74">
        <f t="shared" si="31"/>
        <v>0</v>
      </c>
      <c r="H349" s="25"/>
      <c r="I349" s="74">
        <f t="shared" si="32"/>
        <v>0</v>
      </c>
      <c r="J349" s="75"/>
    </row>
    <row r="350" spans="1:10" ht="15.75">
      <c r="A350" s="166" t="s">
        <v>355</v>
      </c>
      <c r="B350" s="166" t="s">
        <v>355</v>
      </c>
      <c r="C350" s="6">
        <v>5799.43</v>
      </c>
      <c r="D350" s="160">
        <v>0.05732105732105734</v>
      </c>
      <c r="E350" s="173">
        <v>0.0125</v>
      </c>
      <c r="F350" s="173">
        <f t="shared" si="30"/>
        <v>-0.044821057321057345</v>
      </c>
      <c r="G350" s="74">
        <f t="shared" si="31"/>
        <v>-259.9365844594596</v>
      </c>
      <c r="H350" s="25">
        <v>0</v>
      </c>
      <c r="I350" s="74">
        <f t="shared" si="32"/>
        <v>0</v>
      </c>
      <c r="J350" s="75"/>
    </row>
    <row r="351" spans="1:10" ht="15.75">
      <c r="A351" s="166" t="s">
        <v>565</v>
      </c>
      <c r="B351" s="166" t="s">
        <v>565</v>
      </c>
      <c r="C351" s="6">
        <v>0</v>
      </c>
      <c r="D351" s="160">
        <v>0.05732105732105734</v>
      </c>
      <c r="E351" s="173">
        <v>0.0125</v>
      </c>
      <c r="F351" s="173">
        <f t="shared" si="30"/>
        <v>-0.044821057321057345</v>
      </c>
      <c r="G351" s="74">
        <f t="shared" si="31"/>
        <v>0</v>
      </c>
      <c r="H351" s="25"/>
      <c r="I351" s="74">
        <f t="shared" si="32"/>
        <v>0</v>
      </c>
      <c r="J351" s="75"/>
    </row>
    <row r="352" spans="1:10" ht="15.75">
      <c r="A352" s="166" t="s">
        <v>566</v>
      </c>
      <c r="B352" s="166" t="s">
        <v>566</v>
      </c>
      <c r="C352" s="6">
        <v>310504</v>
      </c>
      <c r="D352" s="160">
        <v>0.05732105732105734</v>
      </c>
      <c r="E352" s="173">
        <v>0.0125</v>
      </c>
      <c r="F352" s="173">
        <f t="shared" si="30"/>
        <v>-0.044821057321057345</v>
      </c>
      <c r="G352" s="74">
        <f t="shared" si="31"/>
        <v>-13917.11758241759</v>
      </c>
      <c r="H352" s="25">
        <v>0</v>
      </c>
      <c r="I352" s="74">
        <f t="shared" si="32"/>
        <v>0</v>
      </c>
      <c r="J352" s="75"/>
    </row>
    <row r="353" spans="1:10" ht="15.75">
      <c r="A353" s="166" t="s">
        <v>357</v>
      </c>
      <c r="B353" s="166" t="s">
        <v>357</v>
      </c>
      <c r="C353" s="6">
        <v>2493441.34999999</v>
      </c>
      <c r="D353" s="160">
        <v>0.05732105732105734</v>
      </c>
      <c r="E353" s="173">
        <v>0.0125</v>
      </c>
      <c r="F353" s="173">
        <f t="shared" si="30"/>
        <v>-0.044821057321057345</v>
      </c>
      <c r="G353" s="74">
        <f t="shared" si="31"/>
        <v>-111758.67767504415</v>
      </c>
      <c r="H353" s="25">
        <v>0</v>
      </c>
      <c r="I353" s="74">
        <f t="shared" si="32"/>
        <v>0</v>
      </c>
      <c r="J353" s="75"/>
    </row>
    <row r="354" spans="1:10" ht="15.75">
      <c r="A354" s="166" t="s">
        <v>567</v>
      </c>
      <c r="B354" s="166" t="s">
        <v>567</v>
      </c>
      <c r="C354" s="6">
        <v>135039.02</v>
      </c>
      <c r="D354" s="160">
        <v>0.05732105732105734</v>
      </c>
      <c r="E354" s="173">
        <v>0.0125</v>
      </c>
      <c r="F354" s="173">
        <f t="shared" si="30"/>
        <v>-0.044821057321057345</v>
      </c>
      <c r="G354" s="74">
        <f t="shared" si="31"/>
        <v>-6052.591655999408</v>
      </c>
      <c r="H354" s="25">
        <v>0.423769</v>
      </c>
      <c r="I354" s="74">
        <f t="shared" si="32"/>
        <v>-2565</v>
      </c>
      <c r="J354" s="75"/>
    </row>
    <row r="355" spans="1:10" ht="15.75">
      <c r="A355" s="166" t="s">
        <v>568</v>
      </c>
      <c r="B355" s="166" t="s">
        <v>568</v>
      </c>
      <c r="C355" s="6">
        <v>1286.17</v>
      </c>
      <c r="D355" s="160">
        <v>0.05732105732105734</v>
      </c>
      <c r="E355" s="173">
        <v>0.0125</v>
      </c>
      <c r="F355" s="173">
        <f t="shared" si="30"/>
        <v>-0.044821057321057345</v>
      </c>
      <c r="G355" s="74">
        <f t="shared" si="31"/>
        <v>-57.64749929462433</v>
      </c>
      <c r="H355" s="25">
        <v>0.4221</v>
      </c>
      <c r="I355" s="74">
        <f t="shared" si="32"/>
        <v>-24</v>
      </c>
      <c r="J355" s="75"/>
    </row>
    <row r="356" spans="1:10" ht="15.75">
      <c r="A356" s="166" t="s">
        <v>569</v>
      </c>
      <c r="B356" s="166" t="s">
        <v>569</v>
      </c>
      <c r="C356" s="6">
        <v>3236595</v>
      </c>
      <c r="D356" s="160">
        <v>0.05732105732105734</v>
      </c>
      <c r="E356" s="173">
        <v>0.0125</v>
      </c>
      <c r="F356" s="173">
        <f t="shared" si="30"/>
        <v>-0.044821057321057345</v>
      </c>
      <c r="G356" s="74">
        <f t="shared" si="31"/>
        <v>-145067.6100200476</v>
      </c>
      <c r="H356" s="25">
        <v>1</v>
      </c>
      <c r="I356" s="74">
        <f t="shared" si="32"/>
        <v>-145068</v>
      </c>
      <c r="J356" s="75"/>
    </row>
    <row r="357" spans="1:10" ht="15.75">
      <c r="A357" s="166" t="s">
        <v>358</v>
      </c>
      <c r="B357" s="166" t="s">
        <v>358</v>
      </c>
      <c r="C357" s="6">
        <v>430442.510000001</v>
      </c>
      <c r="D357" s="160">
        <v>0.05732105732105734</v>
      </c>
      <c r="E357" s="173">
        <v>0.0125</v>
      </c>
      <c r="F357" s="173">
        <f t="shared" si="30"/>
        <v>-0.044821057321057345</v>
      </c>
      <c r="G357" s="74">
        <f t="shared" si="31"/>
        <v>-19292.888414129844</v>
      </c>
      <c r="H357" s="25">
        <v>0</v>
      </c>
      <c r="I357" s="74">
        <f t="shared" si="32"/>
        <v>0</v>
      </c>
      <c r="J357" s="75"/>
    </row>
    <row r="358" spans="1:10" ht="15.75">
      <c r="A358" s="166" t="s">
        <v>570</v>
      </c>
      <c r="B358" s="166" t="s">
        <v>570</v>
      </c>
      <c r="C358" s="6">
        <v>834438.59</v>
      </c>
      <c r="D358" s="160">
        <v>0.05732105732105734</v>
      </c>
      <c r="E358" s="173">
        <v>0.0125</v>
      </c>
      <c r="F358" s="173">
        <f t="shared" si="30"/>
        <v>-0.044821057321057345</v>
      </c>
      <c r="G358" s="74">
        <f t="shared" si="31"/>
        <v>-37400.41987329227</v>
      </c>
      <c r="H358" s="25">
        <v>0</v>
      </c>
      <c r="I358" s="74">
        <f t="shared" si="32"/>
        <v>0</v>
      </c>
      <c r="J358" s="75"/>
    </row>
    <row r="359" spans="1:10" ht="15.75">
      <c r="A359" s="166" t="s">
        <v>571</v>
      </c>
      <c r="B359" s="166" t="s">
        <v>571</v>
      </c>
      <c r="C359" s="6">
        <v>0</v>
      </c>
      <c r="D359" s="160">
        <v>0.05732105732105734</v>
      </c>
      <c r="E359" s="173">
        <v>0.0125</v>
      </c>
      <c r="F359" s="173">
        <f t="shared" si="30"/>
        <v>-0.044821057321057345</v>
      </c>
      <c r="G359" s="74">
        <f t="shared" si="31"/>
        <v>0</v>
      </c>
      <c r="H359" s="25">
        <v>0</v>
      </c>
      <c r="I359" s="74">
        <f t="shared" si="32"/>
        <v>0</v>
      </c>
      <c r="J359" s="75"/>
    </row>
    <row r="360" spans="1:10" ht="15.75">
      <c r="A360" s="166" t="s">
        <v>359</v>
      </c>
      <c r="B360" s="166" t="s">
        <v>359</v>
      </c>
      <c r="C360" s="6">
        <v>-4680870.901377925</v>
      </c>
      <c r="D360" s="160">
        <v>0.05732105732105734</v>
      </c>
      <c r="E360" s="173">
        <v>0.0125</v>
      </c>
      <c r="F360" s="173">
        <f t="shared" si="30"/>
        <v>-0.044821057321057345</v>
      </c>
      <c r="G360" s="74">
        <f t="shared" si="31"/>
        <v>209801.58298312934</v>
      </c>
      <c r="H360" s="25">
        <v>0.4221</v>
      </c>
      <c r="I360" s="74">
        <f t="shared" si="32"/>
        <v>88557</v>
      </c>
      <c r="J360" s="75"/>
    </row>
    <row r="361" spans="1:10" ht="15.75">
      <c r="A361" s="166" t="s">
        <v>572</v>
      </c>
      <c r="B361" s="166" t="s">
        <v>572</v>
      </c>
      <c r="C361" s="6">
        <v>-7755</v>
      </c>
      <c r="D361" s="160">
        <v>0.05732105732105734</v>
      </c>
      <c r="E361" s="173">
        <v>0.0125</v>
      </c>
      <c r="F361" s="173">
        <f t="shared" si="30"/>
        <v>-0.044821057321057345</v>
      </c>
      <c r="G361" s="74">
        <f t="shared" si="31"/>
        <v>347.58729952479973</v>
      </c>
      <c r="H361" s="25">
        <v>0</v>
      </c>
      <c r="I361" s="74">
        <f t="shared" si="32"/>
        <v>0</v>
      </c>
      <c r="J361" s="75"/>
    </row>
    <row r="362" spans="1:10" ht="15.75">
      <c r="A362" s="166" t="s">
        <v>573</v>
      </c>
      <c r="B362" s="166" t="s">
        <v>573</v>
      </c>
      <c r="C362" s="6">
        <v>6279.98</v>
      </c>
      <c r="D362" s="160">
        <v>0.05732105732105734</v>
      </c>
      <c r="E362" s="173">
        <v>0.0125</v>
      </c>
      <c r="F362" s="173">
        <f t="shared" si="30"/>
        <v>-0.044821057321057345</v>
      </c>
      <c r="G362" s="74">
        <f t="shared" si="31"/>
        <v>-281.4753435550937</v>
      </c>
      <c r="H362" s="25">
        <v>0.459746</v>
      </c>
      <c r="I362" s="74">
        <f t="shared" si="32"/>
        <v>-129</v>
      </c>
      <c r="J362" s="75"/>
    </row>
    <row r="363" spans="1:10" ht="15.75">
      <c r="A363" s="166" t="s">
        <v>574</v>
      </c>
      <c r="B363" s="166" t="s">
        <v>574</v>
      </c>
      <c r="C363" s="6">
        <v>74270.75</v>
      </c>
      <c r="D363" s="160">
        <v>0.05732105732105734</v>
      </c>
      <c r="E363" s="173">
        <v>0.0125</v>
      </c>
      <c r="F363" s="173">
        <f t="shared" si="30"/>
        <v>-0.044821057321057345</v>
      </c>
      <c r="G363" s="74">
        <f t="shared" si="31"/>
        <v>-3328.89354302792</v>
      </c>
      <c r="H363" s="25">
        <v>0</v>
      </c>
      <c r="I363" s="74">
        <f t="shared" si="32"/>
        <v>0</v>
      </c>
      <c r="J363" s="75"/>
    </row>
    <row r="364" spans="1:10" ht="15.75">
      <c r="A364" s="166" t="s">
        <v>575</v>
      </c>
      <c r="B364" s="166" t="s">
        <v>575</v>
      </c>
      <c r="C364" s="6">
        <v>7574759.62000003</v>
      </c>
      <c r="D364" s="160">
        <v>0.05732105732105734</v>
      </c>
      <c r="E364" s="173">
        <v>0.0125</v>
      </c>
      <c r="F364" s="173">
        <f t="shared" si="30"/>
        <v>-0.044821057321057345</v>
      </c>
      <c r="G364" s="74">
        <f t="shared" si="31"/>
        <v>-339508.7351212519</v>
      </c>
      <c r="H364" s="25">
        <v>0</v>
      </c>
      <c r="I364" s="74">
        <f t="shared" si="32"/>
        <v>0</v>
      </c>
      <c r="J364" s="75"/>
    </row>
    <row r="365" spans="1:10" ht="15.75">
      <c r="A365" s="166" t="s">
        <v>576</v>
      </c>
      <c r="B365" s="166" t="s">
        <v>576</v>
      </c>
      <c r="C365" s="6">
        <v>10451110.44</v>
      </c>
      <c r="D365" s="160">
        <v>0.05732105732105734</v>
      </c>
      <c r="E365" s="173">
        <v>0.0125</v>
      </c>
      <c r="F365" s="173">
        <f t="shared" si="30"/>
        <v>-0.044821057321057345</v>
      </c>
      <c r="G365" s="74">
        <f t="shared" si="31"/>
        <v>-468429.8200999408</v>
      </c>
      <c r="H365" s="25">
        <v>0.4221</v>
      </c>
      <c r="I365" s="74">
        <f t="shared" si="32"/>
        <v>-197724</v>
      </c>
      <c r="J365" s="75"/>
    </row>
    <row r="366" spans="1:10" ht="15.75">
      <c r="A366" s="166" t="s">
        <v>577</v>
      </c>
      <c r="B366" s="166" t="s">
        <v>577</v>
      </c>
      <c r="C366" s="6">
        <v>4437515.33000003</v>
      </c>
      <c r="D366" s="160">
        <v>0.05732105732105734</v>
      </c>
      <c r="E366" s="173">
        <v>0.0125</v>
      </c>
      <c r="F366" s="173">
        <f t="shared" si="30"/>
        <v>-0.044821057321057345</v>
      </c>
      <c r="G366" s="74">
        <f t="shared" si="31"/>
        <v>-198894.12896900205</v>
      </c>
      <c r="H366" s="25">
        <v>1</v>
      </c>
      <c r="I366" s="74">
        <f t="shared" si="32"/>
        <v>-198894</v>
      </c>
      <c r="J366" s="75"/>
    </row>
    <row r="367" spans="1:10" ht="15.75">
      <c r="A367" s="166" t="s">
        <v>578</v>
      </c>
      <c r="B367" s="166" t="s">
        <v>578</v>
      </c>
      <c r="C367" s="6">
        <v>-6907.27</v>
      </c>
      <c r="D367" s="160">
        <v>0.05732105732105734</v>
      </c>
      <c r="E367" s="173">
        <v>0.0125</v>
      </c>
      <c r="F367" s="173">
        <f t="shared" si="30"/>
        <v>-0.044821057321057345</v>
      </c>
      <c r="G367" s="74">
        <f t="shared" si="31"/>
        <v>309.59114460201977</v>
      </c>
      <c r="H367" s="25">
        <v>0</v>
      </c>
      <c r="I367" s="74">
        <f t="shared" si="32"/>
        <v>0</v>
      </c>
      <c r="J367" s="75"/>
    </row>
    <row r="368" spans="1:10" ht="15.75">
      <c r="A368" s="166" t="s">
        <v>579</v>
      </c>
      <c r="B368" s="166" t="s">
        <v>579</v>
      </c>
      <c r="C368" s="6">
        <v>213085.19</v>
      </c>
      <c r="D368" s="160">
        <v>0.05732105732105734</v>
      </c>
      <c r="E368" s="173">
        <v>0.0125</v>
      </c>
      <c r="F368" s="173">
        <f t="shared" si="30"/>
        <v>-0.044821057321057345</v>
      </c>
      <c r="G368" s="74">
        <f t="shared" si="31"/>
        <v>-9550.703515258396</v>
      </c>
      <c r="H368" s="25">
        <v>0</v>
      </c>
      <c r="I368" s="74">
        <f t="shared" si="32"/>
        <v>0</v>
      </c>
      <c r="J368" s="75"/>
    </row>
    <row r="369" spans="1:10" ht="15.75">
      <c r="A369" s="166" t="s">
        <v>580</v>
      </c>
      <c r="B369" s="166" t="s">
        <v>580</v>
      </c>
      <c r="C369" s="6">
        <v>435848.38</v>
      </c>
      <c r="D369" s="160">
        <v>0.05732105732105734</v>
      </c>
      <c r="E369" s="173">
        <v>0.0125</v>
      </c>
      <c r="F369" s="173">
        <f t="shared" si="30"/>
        <v>-0.044821057321057345</v>
      </c>
      <c r="G369" s="74">
        <f t="shared" si="31"/>
        <v>-19535.185223269982</v>
      </c>
      <c r="H369" s="25">
        <v>0</v>
      </c>
      <c r="I369" s="74">
        <f t="shared" si="32"/>
        <v>0</v>
      </c>
      <c r="J369" s="75"/>
    </row>
    <row r="370" spans="1:10" ht="15.75">
      <c r="A370" s="166" t="s">
        <v>581</v>
      </c>
      <c r="B370" s="166" t="s">
        <v>581</v>
      </c>
      <c r="C370" s="6">
        <v>6704556.66000002</v>
      </c>
      <c r="D370" s="160">
        <v>0.05732105732105734</v>
      </c>
      <c r="E370" s="173">
        <v>0.0125</v>
      </c>
      <c r="F370" s="173">
        <f t="shared" si="30"/>
        <v>-0.044821057321057345</v>
      </c>
      <c r="G370" s="74">
        <f t="shared" si="31"/>
        <v>-300505.31837013765</v>
      </c>
      <c r="H370" s="25">
        <v>0.4221</v>
      </c>
      <c r="I370" s="74">
        <f t="shared" si="32"/>
        <v>-126843</v>
      </c>
      <c r="J370" s="75"/>
    </row>
    <row r="371" spans="1:10" ht="15.75">
      <c r="A371" s="166" t="s">
        <v>582</v>
      </c>
      <c r="B371" s="166" t="s">
        <v>582</v>
      </c>
      <c r="C371" s="6">
        <v>247</v>
      </c>
      <c r="D371" s="160">
        <v>0.05732105732105734</v>
      </c>
      <c r="E371" s="173">
        <v>0.0125</v>
      </c>
      <c r="F371" s="173">
        <f t="shared" si="30"/>
        <v>-0.044821057321057345</v>
      </c>
      <c r="G371" s="74">
        <f t="shared" si="31"/>
        <v>-11.070801158301164</v>
      </c>
      <c r="H371" s="25">
        <v>1</v>
      </c>
      <c r="I371" s="74">
        <f t="shared" si="32"/>
        <v>-11</v>
      </c>
      <c r="J371" s="75"/>
    </row>
    <row r="372" spans="1:10" ht="15.75">
      <c r="A372" s="166" t="s">
        <v>583</v>
      </c>
      <c r="B372" s="166" t="s">
        <v>583</v>
      </c>
      <c r="C372" s="6">
        <v>17609.62</v>
      </c>
      <c r="D372" s="160">
        <v>0.05732105732105734</v>
      </c>
      <c r="E372" s="173">
        <v>0.0125</v>
      </c>
      <c r="F372" s="173">
        <f t="shared" si="30"/>
        <v>-0.044821057321057345</v>
      </c>
      <c r="G372" s="74">
        <f t="shared" si="31"/>
        <v>-789.2817874220378</v>
      </c>
      <c r="H372" s="25">
        <v>0</v>
      </c>
      <c r="I372" s="74">
        <f t="shared" si="32"/>
        <v>0</v>
      </c>
      <c r="J372" s="75"/>
    </row>
    <row r="373" spans="1:10" ht="15.75">
      <c r="A373" s="166" t="s">
        <v>360</v>
      </c>
      <c r="B373" s="166" t="s">
        <v>360</v>
      </c>
      <c r="C373" s="6">
        <v>0</v>
      </c>
      <c r="D373" s="160">
        <v>0.013041649137568423</v>
      </c>
      <c r="E373" s="173">
        <v>0.0125</v>
      </c>
      <c r="F373" s="173">
        <f t="shared" si="30"/>
        <v>-0.0005416491375684219</v>
      </c>
      <c r="G373" s="74">
        <f t="shared" si="31"/>
        <v>0</v>
      </c>
      <c r="H373" s="25">
        <v>0</v>
      </c>
      <c r="I373" s="74">
        <f t="shared" si="32"/>
        <v>0</v>
      </c>
      <c r="J373" s="75"/>
    </row>
    <row r="374" spans="1:10" ht="15.75">
      <c r="A374" s="166" t="s">
        <v>361</v>
      </c>
      <c r="B374" s="166" t="s">
        <v>361</v>
      </c>
      <c r="C374" s="6">
        <v>19785.02</v>
      </c>
      <c r="D374" s="160">
        <v>0.013041649137568423</v>
      </c>
      <c r="E374" s="173">
        <v>0.0125</v>
      </c>
      <c r="F374" s="173">
        <f t="shared" si="30"/>
        <v>-0.0005416491375684219</v>
      </c>
      <c r="G374" s="74">
        <f t="shared" si="31"/>
        <v>-10.716539019773979</v>
      </c>
      <c r="H374" s="25">
        <v>0.459746</v>
      </c>
      <c r="I374" s="74">
        <f t="shared" si="32"/>
        <v>-5</v>
      </c>
      <c r="J374" s="75"/>
    </row>
    <row r="375" spans="1:10" ht="15.75">
      <c r="A375" s="166" t="s">
        <v>584</v>
      </c>
      <c r="B375" s="166" t="s">
        <v>584</v>
      </c>
      <c r="C375" s="6">
        <v>183.43167878362055</v>
      </c>
      <c r="D375" s="160">
        <v>0.013041649137568423</v>
      </c>
      <c r="E375" s="173">
        <v>0.0125</v>
      </c>
      <c r="F375" s="173">
        <f t="shared" si="30"/>
        <v>-0.0005416491375684219</v>
      </c>
      <c r="G375" s="74">
        <f t="shared" si="31"/>
        <v>-0.09935561061587586</v>
      </c>
      <c r="H375" s="25">
        <v>0</v>
      </c>
      <c r="I375" s="74">
        <f t="shared" si="32"/>
        <v>0</v>
      </c>
      <c r="J375" s="75"/>
    </row>
    <row r="376" spans="1:10" ht="15.75">
      <c r="A376" s="166" t="s">
        <v>363</v>
      </c>
      <c r="B376" s="166" t="s">
        <v>363</v>
      </c>
      <c r="C376" s="6">
        <v>3059.2378541373164</v>
      </c>
      <c r="D376" s="160">
        <v>0.013041649137568423</v>
      </c>
      <c r="E376" s="173">
        <v>0.0125</v>
      </c>
      <c r="F376" s="173">
        <f t="shared" si="30"/>
        <v>-0.0005416491375684219</v>
      </c>
      <c r="G376" s="74">
        <f t="shared" si="31"/>
        <v>-1.657033545310147</v>
      </c>
      <c r="H376" s="25">
        <v>0</v>
      </c>
      <c r="I376" s="74">
        <f t="shared" si="32"/>
        <v>0</v>
      </c>
      <c r="J376" s="75"/>
    </row>
    <row r="377" spans="1:10" ht="15.75">
      <c r="A377" s="166" t="s">
        <v>364</v>
      </c>
      <c r="B377" s="166" t="s">
        <v>364</v>
      </c>
      <c r="C377" s="6">
        <v>19145172.650284</v>
      </c>
      <c r="D377" s="160">
        <v>0.013041649137568423</v>
      </c>
      <c r="E377" s="173">
        <v>0.0125</v>
      </c>
      <c r="F377" s="173">
        <f t="shared" si="30"/>
        <v>-0.0005416491375684219</v>
      </c>
      <c r="G377" s="74">
        <f t="shared" si="31"/>
        <v>-10369.966254624866</v>
      </c>
      <c r="H377" s="25">
        <v>0.4221</v>
      </c>
      <c r="I377" s="74">
        <f t="shared" si="32"/>
        <v>-4377</v>
      </c>
      <c r="J377" s="75"/>
    </row>
    <row r="378" spans="1:10" ht="15.75">
      <c r="A378" s="166" t="s">
        <v>365</v>
      </c>
      <c r="B378" s="166" t="s">
        <v>365</v>
      </c>
      <c r="C378" s="6">
        <v>72.6175631297426</v>
      </c>
      <c r="D378" s="160">
        <v>0.013041649137568423</v>
      </c>
      <c r="E378" s="173">
        <v>0.0125</v>
      </c>
      <c r="F378" s="173">
        <f t="shared" si="30"/>
        <v>-0.0005416491375684219</v>
      </c>
      <c r="G378" s="74">
        <f t="shared" si="31"/>
        <v>-0.039333240441545514</v>
      </c>
      <c r="H378" s="25">
        <v>1</v>
      </c>
      <c r="I378" s="74">
        <f t="shared" si="32"/>
        <v>0</v>
      </c>
      <c r="J378" s="75"/>
    </row>
    <row r="379" spans="1:10" ht="15.75">
      <c r="A379" s="166" t="s">
        <v>366</v>
      </c>
      <c r="B379" s="166" t="s">
        <v>366</v>
      </c>
      <c r="C379" s="6">
        <v>186.27512786526177</v>
      </c>
      <c r="D379" s="160">
        <v>0.013041649137568423</v>
      </c>
      <c r="E379" s="173">
        <v>0.0125</v>
      </c>
      <c r="F379" s="173">
        <f t="shared" si="30"/>
        <v>-0.0005416491375684219</v>
      </c>
      <c r="G379" s="74">
        <f t="shared" si="31"/>
        <v>-0.10089576235866654</v>
      </c>
      <c r="H379" s="25">
        <v>0</v>
      </c>
      <c r="I379" s="74">
        <f t="shared" si="32"/>
        <v>0</v>
      </c>
      <c r="J379" s="75"/>
    </row>
    <row r="380" spans="1:10" ht="15.75">
      <c r="A380" s="166" t="s">
        <v>367</v>
      </c>
      <c r="B380" s="166" t="s">
        <v>367</v>
      </c>
      <c r="C380" s="6">
        <v>1620.824117186745</v>
      </c>
      <c r="D380" s="160">
        <v>0.013041649137568423</v>
      </c>
      <c r="E380" s="173">
        <v>0.0125</v>
      </c>
      <c r="F380" s="173">
        <f t="shared" si="30"/>
        <v>-0.0005416491375684219</v>
      </c>
      <c r="G380" s="74">
        <f t="shared" si="31"/>
        <v>-0.8779179852242992</v>
      </c>
      <c r="H380" s="25">
        <v>0</v>
      </c>
      <c r="I380" s="74">
        <f t="shared" si="32"/>
        <v>0</v>
      </c>
      <c r="J380" s="75"/>
    </row>
    <row r="381" spans="1:10" ht="15.75">
      <c r="A381" s="166" t="s">
        <v>585</v>
      </c>
      <c r="B381" s="166" t="s">
        <v>585</v>
      </c>
      <c r="C381" s="19">
        <v>0</v>
      </c>
      <c r="D381" s="164">
        <v>0.013041649137568423</v>
      </c>
      <c r="E381" s="173">
        <v>0.0125</v>
      </c>
      <c r="F381" s="173">
        <f t="shared" si="30"/>
        <v>-0.0005416491375684219</v>
      </c>
      <c r="G381" s="77">
        <f t="shared" si="31"/>
        <v>0</v>
      </c>
      <c r="H381" s="25">
        <v>0</v>
      </c>
      <c r="I381" s="77">
        <f t="shared" si="32"/>
        <v>0</v>
      </c>
      <c r="J381" s="75"/>
    </row>
    <row r="382" spans="1:10" ht="15.75">
      <c r="A382" s="170" t="s">
        <v>586</v>
      </c>
      <c r="B382" s="170" t="s">
        <v>586</v>
      </c>
      <c r="C382" s="6">
        <f>SUM(C323:C381)</f>
        <v>140518233.80860612</v>
      </c>
      <c r="E382" s="6"/>
      <c r="G382" s="6">
        <f>SUM(G323:G381)</f>
        <v>-5449336.012451812</v>
      </c>
      <c r="H382" s="25"/>
      <c r="I382" s="6">
        <f>SUM(I323:I381)</f>
        <v>-2238596</v>
      </c>
      <c r="J382" s="75"/>
    </row>
    <row r="383" spans="1:10" ht="15.75">
      <c r="A383" s="170"/>
      <c r="B383" s="170"/>
      <c r="H383" s="25"/>
      <c r="J383" s="75"/>
    </row>
    <row r="384" spans="1:10" ht="15.75">
      <c r="A384" s="170" t="s">
        <v>587</v>
      </c>
      <c r="B384" s="170" t="s">
        <v>587</v>
      </c>
      <c r="C384" s="20">
        <f>C39+C62+C82+C100+C119+C254+C295+C320+C382</f>
        <v>2872822587.7128158</v>
      </c>
      <c r="E384" s="20"/>
      <c r="G384" s="20">
        <f>G39+G62+G82+G100+G119+G254+G295+G320+G382</f>
        <v>-13456103.567868315</v>
      </c>
      <c r="H384" s="25"/>
      <c r="I384" s="20">
        <f>I39+I62+I82+I100+I119+I254+I295+I320+I382</f>
        <v>-5856025</v>
      </c>
      <c r="J384" s="75"/>
    </row>
    <row r="385" spans="3:10" ht="15.75">
      <c r="C385" s="20"/>
      <c r="D385" s="4"/>
      <c r="E385" s="20"/>
      <c r="F385" s="4"/>
      <c r="H385" s="25"/>
      <c r="I385" s="75"/>
      <c r="J385" s="75"/>
    </row>
    <row r="386" spans="2:10" ht="16.5" thickBot="1">
      <c r="B386" s="170" t="s">
        <v>592</v>
      </c>
      <c r="C386" s="4"/>
      <c r="E386" s="4"/>
      <c r="G386" s="23">
        <f>G384</f>
        <v>-13456103.567868315</v>
      </c>
      <c r="H386" s="20"/>
      <c r="I386" s="23">
        <f>I384</f>
        <v>-5856025</v>
      </c>
      <c r="J386" s="75"/>
    </row>
    <row r="387" spans="8:10" ht="16.5" thickTop="1">
      <c r="H387" s="25"/>
      <c r="I387" s="75"/>
      <c r="J387" s="75"/>
    </row>
    <row r="388" spans="8:10" ht="15.75">
      <c r="H388" s="25"/>
      <c r="I388" s="75"/>
      <c r="J388" s="75"/>
    </row>
    <row r="389" spans="8:10" ht="15.75">
      <c r="H389" s="25"/>
      <c r="I389" s="75"/>
      <c r="J389" s="75"/>
    </row>
    <row r="390" spans="8:10" ht="15.75">
      <c r="H390" s="25"/>
      <c r="I390" s="75"/>
      <c r="J390" s="75"/>
    </row>
    <row r="391" spans="8:10" ht="15.75">
      <c r="H391" s="25"/>
      <c r="I391" s="75"/>
      <c r="J391" s="75"/>
    </row>
    <row r="392" spans="8:10" ht="15.75">
      <c r="H392" s="25"/>
      <c r="I392" s="75"/>
      <c r="J392" s="75"/>
    </row>
    <row r="393" spans="8:10" ht="15.75">
      <c r="H393" s="25"/>
      <c r="I393" s="75"/>
      <c r="J393" s="75"/>
    </row>
    <row r="394" spans="8:10" ht="15.75">
      <c r="H394" s="25"/>
      <c r="I394" s="75"/>
      <c r="J394" s="75"/>
    </row>
    <row r="395" spans="8:10" ht="15.75">
      <c r="H395" s="25"/>
      <c r="I395" s="75"/>
      <c r="J395" s="75"/>
    </row>
    <row r="396" spans="8:10" ht="15.75">
      <c r="H396" s="25"/>
      <c r="I396" s="75"/>
      <c r="J396" s="75"/>
    </row>
    <row r="397" spans="8:10" ht="15.75">
      <c r="H397" s="25"/>
      <c r="I397" s="75"/>
      <c r="J397" s="75"/>
    </row>
    <row r="398" spans="8:10" ht="15.75">
      <c r="H398" s="25"/>
      <c r="I398" s="75"/>
      <c r="J398" s="75"/>
    </row>
    <row r="399" spans="8:10" ht="15.75">
      <c r="H399" s="25"/>
      <c r="I399" s="75"/>
      <c r="J399" s="75"/>
    </row>
    <row r="400" spans="8:10" ht="15.75">
      <c r="H400" s="25"/>
      <c r="I400" s="75"/>
      <c r="J400" s="75"/>
    </row>
    <row r="401" spans="8:10" ht="15.75">
      <c r="H401" s="25"/>
      <c r="I401" s="75"/>
      <c r="J401" s="75"/>
    </row>
    <row r="402" spans="8:10" ht="15.75">
      <c r="H402" s="25"/>
      <c r="I402" s="75"/>
      <c r="J402" s="75"/>
    </row>
    <row r="403" spans="8:10" ht="15.75">
      <c r="H403" s="25"/>
      <c r="I403" s="75"/>
      <c r="J403" s="75"/>
    </row>
    <row r="404" spans="8:10" ht="15.75">
      <c r="H404" s="25"/>
      <c r="I404" s="75"/>
      <c r="J404" s="75"/>
    </row>
    <row r="405" spans="8:10" ht="15.75">
      <c r="H405" s="25"/>
      <c r="I405" s="75"/>
      <c r="J405" s="75"/>
    </row>
    <row r="406" spans="8:10" ht="15.75">
      <c r="H406" s="25"/>
      <c r="I406" s="75"/>
      <c r="J406" s="75"/>
    </row>
    <row r="407" spans="8:10" ht="15.75">
      <c r="H407" s="25"/>
      <c r="I407" s="75"/>
      <c r="J407" s="75"/>
    </row>
    <row r="408" spans="8:10" ht="15.75">
      <c r="H408" s="25"/>
      <c r="I408" s="75"/>
      <c r="J408" s="75"/>
    </row>
    <row r="409" spans="8:10" ht="15.75">
      <c r="H409" s="25"/>
      <c r="I409" s="75"/>
      <c r="J409" s="75"/>
    </row>
    <row r="410" spans="8:10" ht="15.75">
      <c r="H410" s="25"/>
      <c r="I410" s="75"/>
      <c r="J410" s="75"/>
    </row>
    <row r="411" spans="8:10" ht="15.75">
      <c r="H411" s="25"/>
      <c r="I411" s="75"/>
      <c r="J411" s="75"/>
    </row>
    <row r="412" spans="8:10" ht="15.75">
      <c r="H412" s="25"/>
      <c r="I412" s="75"/>
      <c r="J412" s="75"/>
    </row>
    <row r="413" spans="8:10" ht="15.75">
      <c r="H413" s="25"/>
      <c r="I413" s="75"/>
      <c r="J413" s="75"/>
    </row>
    <row r="414" spans="8:10" ht="15.75">
      <c r="H414" s="25"/>
      <c r="I414" s="75"/>
      <c r="J414" s="75"/>
    </row>
    <row r="415" spans="8:10" ht="15.75">
      <c r="H415" s="25"/>
      <c r="I415" s="75"/>
      <c r="J415" s="75"/>
    </row>
    <row r="416" spans="8:10" ht="15.75">
      <c r="H416" s="25"/>
      <c r="I416" s="75"/>
      <c r="J416" s="75"/>
    </row>
    <row r="417" spans="8:10" ht="15.75">
      <c r="H417" s="25"/>
      <c r="I417" s="75"/>
      <c r="J417" s="75"/>
    </row>
    <row r="418" spans="8:10" ht="15.75">
      <c r="H418" s="25"/>
      <c r="I418" s="75"/>
      <c r="J418" s="75"/>
    </row>
    <row r="419" spans="8:10" ht="15.75">
      <c r="H419" s="25"/>
      <c r="I419" s="75"/>
      <c r="J419" s="75"/>
    </row>
    <row r="420" spans="8:10" ht="15.75">
      <c r="H420" s="25"/>
      <c r="I420" s="75"/>
      <c r="J420" s="75"/>
    </row>
    <row r="421" spans="8:10" ht="15.75">
      <c r="H421" s="25"/>
      <c r="I421" s="75"/>
      <c r="J421" s="75"/>
    </row>
    <row r="422" spans="8:10" ht="15.75">
      <c r="H422" s="25"/>
      <c r="I422" s="75"/>
      <c r="J422" s="75"/>
    </row>
    <row r="423" spans="8:10" ht="15.75">
      <c r="H423" s="25"/>
      <c r="I423" s="75"/>
      <c r="J423" s="75"/>
    </row>
    <row r="424" spans="8:10" ht="15.75">
      <c r="H424" s="25"/>
      <c r="I424" s="75"/>
      <c r="J424" s="75"/>
    </row>
    <row r="425" spans="8:10" ht="15.75">
      <c r="H425" s="25"/>
      <c r="I425" s="75"/>
      <c r="J425" s="75"/>
    </row>
    <row r="426" spans="8:10" ht="15.75">
      <c r="H426" s="25"/>
      <c r="I426" s="75"/>
      <c r="J426" s="75"/>
    </row>
    <row r="427" spans="8:10" ht="15.75">
      <c r="H427" s="25"/>
      <c r="I427" s="75"/>
      <c r="J427" s="75"/>
    </row>
    <row r="428" spans="8:10" ht="15.75">
      <c r="H428" s="25"/>
      <c r="I428" s="75"/>
      <c r="J428" s="75"/>
    </row>
    <row r="429" ht="15.75">
      <c r="H429" s="25"/>
    </row>
    <row r="430" ht="15.75">
      <c r="H430" s="25"/>
    </row>
    <row r="431" ht="15.75">
      <c r="H431" s="25"/>
    </row>
    <row r="432" ht="15.75">
      <c r="H432" s="25"/>
    </row>
    <row r="433" ht="15.75">
      <c r="H433" s="25"/>
    </row>
    <row r="434" ht="15.75">
      <c r="H434" s="25"/>
    </row>
    <row r="435" ht="15.75">
      <c r="H435" s="25"/>
    </row>
    <row r="436" ht="15.75">
      <c r="H436" s="25"/>
    </row>
    <row r="437" ht="15.75">
      <c r="H437" s="25"/>
    </row>
    <row r="438" ht="15.75">
      <c r="H438" s="25"/>
    </row>
    <row r="439" ht="15.75">
      <c r="H439" s="25"/>
    </row>
    <row r="440" ht="15.75">
      <c r="H440" s="25"/>
    </row>
    <row r="441" ht="15.75">
      <c r="H441" s="25"/>
    </row>
    <row r="442" ht="15.75">
      <c r="H442" s="25"/>
    </row>
    <row r="443" ht="15.75">
      <c r="H443" s="25"/>
    </row>
    <row r="444" ht="15.75">
      <c r="H444" s="25"/>
    </row>
    <row r="445" ht="15.75">
      <c r="H445" s="25"/>
    </row>
    <row r="446" ht="15.75">
      <c r="H446" s="25"/>
    </row>
    <row r="447" ht="15.75">
      <c r="H447" s="25"/>
    </row>
    <row r="448" ht="15.75">
      <c r="H448" s="25"/>
    </row>
    <row r="449" ht="15.75">
      <c r="H449" s="25"/>
    </row>
    <row r="450" ht="15.75">
      <c r="H450" s="25"/>
    </row>
    <row r="451" ht="15.75">
      <c r="H451" s="25"/>
    </row>
    <row r="452" ht="15.75">
      <c r="H452" s="25"/>
    </row>
    <row r="453" ht="15.75">
      <c r="H453" s="25"/>
    </row>
    <row r="454" ht="15.75">
      <c r="H454" s="25"/>
    </row>
    <row r="455" ht="15.75">
      <c r="H455" s="25"/>
    </row>
    <row r="456" ht="15.75">
      <c r="H456" s="25"/>
    </row>
    <row r="457" ht="15.75">
      <c r="H457" s="25"/>
    </row>
    <row r="458" ht="15.75">
      <c r="H458" s="25"/>
    </row>
    <row r="459" ht="15.75">
      <c r="H459" s="25"/>
    </row>
    <row r="460" ht="15.75">
      <c r="H460" s="25"/>
    </row>
    <row r="461" ht="15.75">
      <c r="H461" s="25"/>
    </row>
    <row r="462" ht="15.75">
      <c r="H462" s="25"/>
    </row>
    <row r="463" ht="15.75">
      <c r="H463" s="25"/>
    </row>
    <row r="464" ht="15.75">
      <c r="H464" s="25"/>
    </row>
    <row r="465" ht="15.75">
      <c r="H465" s="25"/>
    </row>
    <row r="466" ht="15.75">
      <c r="H466" s="25"/>
    </row>
    <row r="467" ht="15.75">
      <c r="H467" s="25"/>
    </row>
    <row r="468" ht="15.75">
      <c r="H468" s="25"/>
    </row>
    <row r="469" ht="15.75">
      <c r="H469" s="25"/>
    </row>
    <row r="470" ht="15.75">
      <c r="H470" s="25"/>
    </row>
    <row r="471" ht="15.75">
      <c r="H471" s="25"/>
    </row>
    <row r="472" ht="15.75">
      <c r="H472" s="25"/>
    </row>
    <row r="473" ht="15.75">
      <c r="H473" s="25"/>
    </row>
    <row r="474" ht="15.75">
      <c r="H474" s="25"/>
    </row>
    <row r="475" ht="15.75">
      <c r="H475" s="25"/>
    </row>
    <row r="476" ht="15.75">
      <c r="H476" s="25"/>
    </row>
    <row r="477" ht="15.75">
      <c r="H477" s="25"/>
    </row>
    <row r="478" ht="15.75">
      <c r="H478" s="25"/>
    </row>
    <row r="479" ht="15.75">
      <c r="H479" s="25"/>
    </row>
    <row r="480" ht="15.75">
      <c r="H480" s="25"/>
    </row>
    <row r="481" ht="15.75">
      <c r="H481" s="25"/>
    </row>
    <row r="482" ht="15.75">
      <c r="H482" s="25"/>
    </row>
    <row r="483" ht="15.75">
      <c r="H483" s="25"/>
    </row>
    <row r="484" ht="15.75">
      <c r="H484" s="25"/>
    </row>
    <row r="485" ht="15.75">
      <c r="H485" s="25"/>
    </row>
    <row r="486" ht="15.75">
      <c r="H486" s="25"/>
    </row>
    <row r="487" ht="15.75">
      <c r="H487" s="25"/>
    </row>
    <row r="488" ht="15.75">
      <c r="H488" s="25"/>
    </row>
    <row r="489" ht="15.75">
      <c r="H489" s="25"/>
    </row>
    <row r="490" ht="15.75">
      <c r="H490" s="25"/>
    </row>
    <row r="491" ht="15.75">
      <c r="H491" s="25"/>
    </row>
    <row r="492" ht="15.75">
      <c r="H492" s="25"/>
    </row>
    <row r="493" ht="15.75">
      <c r="H493" s="25"/>
    </row>
    <row r="494" ht="15.75">
      <c r="H494" s="25"/>
    </row>
    <row r="495" ht="15.75">
      <c r="H495" s="25"/>
    </row>
    <row r="496" ht="15.75">
      <c r="H496" s="25"/>
    </row>
    <row r="497" ht="15.75">
      <c r="H497" s="25"/>
    </row>
    <row r="498" ht="15.75">
      <c r="H498" s="25"/>
    </row>
    <row r="499" ht="15.75">
      <c r="H499" s="25"/>
    </row>
    <row r="500" ht="15.75">
      <c r="H500" s="25"/>
    </row>
    <row r="501" ht="15.75">
      <c r="H501" s="25"/>
    </row>
    <row r="502" ht="15.75">
      <c r="H502" s="25"/>
    </row>
    <row r="503" ht="15.75">
      <c r="H503" s="25"/>
    </row>
    <row r="504" ht="15.75">
      <c r="H504" s="25"/>
    </row>
    <row r="505" ht="15.75">
      <c r="H505" s="25"/>
    </row>
    <row r="506" ht="15.75">
      <c r="H506" s="25"/>
    </row>
    <row r="507" ht="15.75">
      <c r="H507" s="25"/>
    </row>
    <row r="508" ht="15.75">
      <c r="H508" s="25"/>
    </row>
    <row r="509" ht="15.75">
      <c r="H509" s="25"/>
    </row>
    <row r="510" ht="15.75">
      <c r="H510" s="25"/>
    </row>
    <row r="511" ht="15.75">
      <c r="H511" s="25"/>
    </row>
    <row r="512" ht="15.75">
      <c r="H512" s="25"/>
    </row>
    <row r="513" ht="15.75">
      <c r="H513" s="25"/>
    </row>
    <row r="514" ht="15.75">
      <c r="H514" s="25"/>
    </row>
    <row r="515" ht="15.75">
      <c r="H515" s="25"/>
    </row>
    <row r="516" ht="15.75">
      <c r="H516" s="25"/>
    </row>
    <row r="517" ht="15.75">
      <c r="H517" s="25"/>
    </row>
    <row r="518" ht="15.75">
      <c r="H518" s="25"/>
    </row>
    <row r="519" ht="15.75">
      <c r="H519" s="25"/>
    </row>
    <row r="520" ht="15.75">
      <c r="H520" s="25"/>
    </row>
    <row r="521" ht="15.75">
      <c r="H521" s="25"/>
    </row>
    <row r="522" ht="15.75">
      <c r="H522" s="25"/>
    </row>
    <row r="523" ht="15.75">
      <c r="H523" s="25"/>
    </row>
    <row r="524" ht="15.75">
      <c r="H524" s="25"/>
    </row>
    <row r="525" ht="15.75">
      <c r="H525" s="25"/>
    </row>
    <row r="526" ht="15.75">
      <c r="H526" s="25"/>
    </row>
    <row r="527" ht="15.75">
      <c r="H527" s="25"/>
    </row>
    <row r="528" ht="15.75">
      <c r="H528" s="25"/>
    </row>
    <row r="529" ht="15.75">
      <c r="H529" s="25"/>
    </row>
    <row r="530" ht="15.75">
      <c r="H530" s="25"/>
    </row>
    <row r="531" ht="15.75">
      <c r="H531" s="25"/>
    </row>
    <row r="532" ht="15.75">
      <c r="H532" s="25"/>
    </row>
    <row r="533" ht="15.75">
      <c r="H533" s="25"/>
    </row>
    <row r="534" ht="15.75">
      <c r="H534" s="25"/>
    </row>
    <row r="535" ht="15.75">
      <c r="H535" s="25"/>
    </row>
    <row r="536" ht="15.75">
      <c r="H536" s="25"/>
    </row>
    <row r="537" ht="15.75">
      <c r="H537" s="25"/>
    </row>
    <row r="538" ht="15.75">
      <c r="H538" s="25"/>
    </row>
    <row r="539" ht="15.75">
      <c r="H539" s="25"/>
    </row>
    <row r="540" ht="15.75">
      <c r="H540" s="25"/>
    </row>
    <row r="541" ht="15.75">
      <c r="H541" s="25"/>
    </row>
    <row r="542" ht="15.75">
      <c r="H542" s="25"/>
    </row>
    <row r="543" ht="15.75">
      <c r="H543" s="25"/>
    </row>
    <row r="544" ht="15.75">
      <c r="H544" s="25"/>
    </row>
    <row r="545" ht="15.75">
      <c r="H545" s="25"/>
    </row>
    <row r="546" ht="15.75">
      <c r="H546" s="25"/>
    </row>
    <row r="547" ht="15.75">
      <c r="H547" s="25"/>
    </row>
    <row r="548" ht="15.75">
      <c r="H548" s="25"/>
    </row>
    <row r="549" ht="15.75">
      <c r="H549" s="25"/>
    </row>
    <row r="550" ht="15.75">
      <c r="H550" s="25"/>
    </row>
    <row r="551" ht="15.75">
      <c r="H551" s="25"/>
    </row>
    <row r="552" ht="15.75">
      <c r="H552" s="25"/>
    </row>
    <row r="553" ht="15.75">
      <c r="H553" s="25"/>
    </row>
    <row r="554" ht="15.75">
      <c r="H554" s="25"/>
    </row>
    <row r="555" ht="15.75">
      <c r="H555" s="25"/>
    </row>
    <row r="556" ht="15.75">
      <c r="H556" s="25"/>
    </row>
    <row r="557" ht="15.75">
      <c r="H557" s="25"/>
    </row>
    <row r="558" ht="15.75">
      <c r="H558" s="25"/>
    </row>
    <row r="559" ht="15.75">
      <c r="H559" s="25"/>
    </row>
    <row r="560" ht="15.75">
      <c r="H560" s="25"/>
    </row>
    <row r="561" ht="15.75">
      <c r="H561" s="25"/>
    </row>
    <row r="562" ht="15.75">
      <c r="H562" s="25"/>
    </row>
    <row r="563" ht="15.75">
      <c r="H563" s="25"/>
    </row>
    <row r="564" ht="15.75">
      <c r="H564" s="25"/>
    </row>
    <row r="565" ht="15.75">
      <c r="H565" s="25"/>
    </row>
    <row r="566" ht="15.75">
      <c r="H566" s="25"/>
    </row>
    <row r="567" ht="15.75">
      <c r="H567" s="25"/>
    </row>
    <row r="568" ht="15.75">
      <c r="H568" s="25"/>
    </row>
    <row r="569" ht="15.75">
      <c r="H569" s="25"/>
    </row>
    <row r="570" ht="15.75">
      <c r="H570" s="25"/>
    </row>
    <row r="571" ht="15.75">
      <c r="H571" s="25"/>
    </row>
    <row r="572" ht="15.75">
      <c r="H572" s="25"/>
    </row>
    <row r="573" ht="15.75">
      <c r="H573" s="25"/>
    </row>
    <row r="574" ht="15.75">
      <c r="H574" s="25"/>
    </row>
    <row r="575" ht="15.75">
      <c r="H575" s="25"/>
    </row>
    <row r="576" ht="15.75">
      <c r="H576" s="25"/>
    </row>
    <row r="577" ht="15.75">
      <c r="H577" s="25"/>
    </row>
    <row r="578" ht="15.75">
      <c r="H578" s="25"/>
    </row>
    <row r="579" ht="15.75">
      <c r="H579" s="25"/>
    </row>
    <row r="580" ht="15.75">
      <c r="H580" s="25"/>
    </row>
    <row r="581" ht="15.75">
      <c r="H581" s="25"/>
    </row>
    <row r="582" ht="15.75">
      <c r="H582" s="25"/>
    </row>
    <row r="583" ht="15.75">
      <c r="H583" s="25"/>
    </row>
    <row r="584" ht="15.75">
      <c r="H584" s="25"/>
    </row>
    <row r="585" ht="15.75">
      <c r="H585" s="25"/>
    </row>
    <row r="586" ht="15.75">
      <c r="H586" s="25"/>
    </row>
    <row r="587" ht="15.75">
      <c r="H587" s="25"/>
    </row>
    <row r="588" ht="15.75">
      <c r="H588" s="25"/>
    </row>
    <row r="589" ht="15.75">
      <c r="H589" s="25"/>
    </row>
    <row r="590" ht="15.75">
      <c r="H590" s="25"/>
    </row>
    <row r="591" ht="15.75">
      <c r="H591" s="25"/>
    </row>
    <row r="592" ht="15.75">
      <c r="H592" s="25"/>
    </row>
    <row r="593" ht="15.75">
      <c r="H593" s="25"/>
    </row>
    <row r="594" ht="15.75">
      <c r="H594" s="25"/>
    </row>
    <row r="595" ht="15.75">
      <c r="H595" s="25"/>
    </row>
    <row r="596" ht="15.75">
      <c r="H596" s="25"/>
    </row>
    <row r="597" ht="15.75">
      <c r="H597" s="25"/>
    </row>
    <row r="598" ht="15.75">
      <c r="H598" s="25"/>
    </row>
    <row r="599" ht="15.75">
      <c r="H599" s="25"/>
    </row>
    <row r="600" ht="15.75">
      <c r="H600" s="25"/>
    </row>
    <row r="601" ht="15.75">
      <c r="H601" s="25"/>
    </row>
    <row r="602" ht="15.75">
      <c r="H602" s="25"/>
    </row>
    <row r="603" ht="15.75">
      <c r="H603" s="25"/>
    </row>
    <row r="604" ht="15.75">
      <c r="H604" s="25"/>
    </row>
    <row r="605" ht="15.75">
      <c r="H605" s="25"/>
    </row>
    <row r="606" ht="15.75">
      <c r="H606" s="25"/>
    </row>
    <row r="607" ht="15.75">
      <c r="H607" s="25"/>
    </row>
    <row r="608" ht="15.75">
      <c r="H608" s="25"/>
    </row>
    <row r="609" ht="15.75">
      <c r="H609" s="25"/>
    </row>
    <row r="610" ht="15.75">
      <c r="H610" s="25"/>
    </row>
    <row r="611" ht="15.75">
      <c r="H611" s="25"/>
    </row>
    <row r="612" ht="15.75">
      <c r="H612" s="25"/>
    </row>
    <row r="613" ht="15.75">
      <c r="H613" s="25"/>
    </row>
    <row r="614" ht="15.75">
      <c r="H614" s="25"/>
    </row>
    <row r="615" ht="15.75">
      <c r="H615" s="25"/>
    </row>
    <row r="616" ht="15.75">
      <c r="H616" s="25"/>
    </row>
    <row r="617" ht="15.75">
      <c r="H617" s="25"/>
    </row>
    <row r="618" ht="15.75">
      <c r="H618" s="25"/>
    </row>
    <row r="619" ht="15.75">
      <c r="H619" s="25"/>
    </row>
    <row r="620" ht="15.75">
      <c r="H620" s="25"/>
    </row>
    <row r="621" ht="15.75">
      <c r="H621" s="25"/>
    </row>
    <row r="622" ht="15.75">
      <c r="H622" s="25"/>
    </row>
    <row r="623" ht="15.75">
      <c r="H623" s="25"/>
    </row>
    <row r="624" ht="15.75">
      <c r="H624" s="25"/>
    </row>
    <row r="625" ht="15.75">
      <c r="H625" s="25"/>
    </row>
    <row r="626" ht="15.75">
      <c r="H626" s="25"/>
    </row>
    <row r="627" ht="15.75">
      <c r="H627" s="25"/>
    </row>
    <row r="628" ht="15.75">
      <c r="H628" s="25"/>
    </row>
    <row r="629" ht="15.75">
      <c r="H629" s="25"/>
    </row>
    <row r="630" ht="15.75">
      <c r="H630" s="25"/>
    </row>
    <row r="631" ht="15.75">
      <c r="H631" s="25"/>
    </row>
    <row r="632" ht="15.75">
      <c r="H632" s="25"/>
    </row>
    <row r="633" ht="15.75">
      <c r="H633" s="25"/>
    </row>
    <row r="634" ht="15.75">
      <c r="H634" s="25"/>
    </row>
    <row r="635" ht="15.75">
      <c r="H635" s="25"/>
    </row>
    <row r="636" ht="15.75">
      <c r="H636" s="25"/>
    </row>
    <row r="637" ht="15.75">
      <c r="H637" s="25"/>
    </row>
    <row r="638" ht="15.75">
      <c r="H638" s="25"/>
    </row>
    <row r="639" ht="15.75">
      <c r="H639" s="25"/>
    </row>
    <row r="640" ht="15.75">
      <c r="H640" s="25"/>
    </row>
    <row r="641" ht="15.75">
      <c r="H641" s="25"/>
    </row>
    <row r="642" ht="15.75">
      <c r="H642" s="25"/>
    </row>
    <row r="643" ht="15.75">
      <c r="H643" s="25"/>
    </row>
    <row r="644" ht="15.75">
      <c r="H644" s="25"/>
    </row>
    <row r="645" ht="15.75">
      <c r="H645" s="25"/>
    </row>
    <row r="646" ht="15.75">
      <c r="H646" s="25"/>
    </row>
    <row r="647" ht="15.75">
      <c r="H647" s="25"/>
    </row>
    <row r="648" ht="15.75">
      <c r="H648" s="25"/>
    </row>
    <row r="649" ht="15.75">
      <c r="H649" s="25"/>
    </row>
    <row r="650" ht="15.75">
      <c r="H650" s="25"/>
    </row>
    <row r="651" ht="15.75">
      <c r="H651" s="25"/>
    </row>
    <row r="652" ht="15.75">
      <c r="H652" s="25"/>
    </row>
    <row r="653" ht="15.75">
      <c r="H653" s="25"/>
    </row>
    <row r="654" ht="15.75">
      <c r="H654" s="25"/>
    </row>
    <row r="655" ht="15.75">
      <c r="H655" s="25"/>
    </row>
    <row r="656" ht="15.75">
      <c r="H656" s="25"/>
    </row>
    <row r="657" ht="15.75">
      <c r="H657" s="25"/>
    </row>
    <row r="658" ht="15.75">
      <c r="H658" s="25"/>
    </row>
    <row r="659" ht="15.75">
      <c r="H659" s="25"/>
    </row>
    <row r="660" ht="15.75">
      <c r="H660" s="25"/>
    </row>
    <row r="661" ht="15.75">
      <c r="H661" s="25"/>
    </row>
    <row r="662" ht="15.75">
      <c r="H662" s="25"/>
    </row>
    <row r="663" ht="15.75">
      <c r="H663" s="25"/>
    </row>
    <row r="664" ht="15.75">
      <c r="H664" s="25"/>
    </row>
    <row r="665" ht="15.75">
      <c r="H665" s="25"/>
    </row>
    <row r="666" ht="15.75">
      <c r="H666" s="25"/>
    </row>
    <row r="667" ht="15.75">
      <c r="H667" s="25"/>
    </row>
    <row r="668" ht="15.75">
      <c r="H668" s="25"/>
    </row>
    <row r="669" ht="15.75">
      <c r="H669" s="25"/>
    </row>
    <row r="670" ht="15.75">
      <c r="H670" s="25"/>
    </row>
    <row r="671" ht="15.75">
      <c r="H671" s="25"/>
    </row>
    <row r="672" ht="15.75">
      <c r="H672" s="25"/>
    </row>
    <row r="673" ht="15.75">
      <c r="H673" s="25"/>
    </row>
    <row r="674" ht="15.75">
      <c r="H674" s="25"/>
    </row>
    <row r="675" ht="15.75">
      <c r="H675" s="25"/>
    </row>
    <row r="676" ht="15.75">
      <c r="H676" s="25"/>
    </row>
    <row r="677" ht="15.75">
      <c r="H677" s="25"/>
    </row>
    <row r="678" ht="15.75">
      <c r="H678" s="25"/>
    </row>
    <row r="679" ht="15.75">
      <c r="H679" s="25"/>
    </row>
    <row r="680" ht="15.75">
      <c r="H680" s="25"/>
    </row>
    <row r="681" ht="15.75">
      <c r="H681" s="25"/>
    </row>
    <row r="682" ht="15.75">
      <c r="H682" s="25"/>
    </row>
    <row r="683" ht="15.75">
      <c r="H683" s="25"/>
    </row>
    <row r="684" ht="15.75">
      <c r="H684" s="25"/>
    </row>
    <row r="685" ht="15.75">
      <c r="H685" s="25"/>
    </row>
    <row r="686" ht="15.75">
      <c r="H686" s="25"/>
    </row>
    <row r="687" ht="15.75">
      <c r="H687" s="25"/>
    </row>
    <row r="688" ht="15.75">
      <c r="H688" s="25"/>
    </row>
    <row r="689" ht="15.75">
      <c r="H689" s="25"/>
    </row>
    <row r="690" ht="15.75">
      <c r="H690" s="25"/>
    </row>
    <row r="691" ht="15.75">
      <c r="H691" s="25"/>
    </row>
    <row r="692" ht="15.75">
      <c r="H692" s="25"/>
    </row>
    <row r="693" ht="15.75">
      <c r="H693" s="25"/>
    </row>
    <row r="694" ht="15.75">
      <c r="H694" s="25"/>
    </row>
    <row r="695" ht="15.75">
      <c r="H695" s="25"/>
    </row>
    <row r="696" ht="15.75">
      <c r="H696" s="25"/>
    </row>
    <row r="697" ht="15.75">
      <c r="H697" s="25"/>
    </row>
    <row r="698" ht="15.75">
      <c r="H698" s="25"/>
    </row>
    <row r="699" ht="15.75">
      <c r="H699" s="25"/>
    </row>
    <row r="700" ht="15.75">
      <c r="H700" s="25"/>
    </row>
    <row r="701" ht="15.75">
      <c r="H701" s="25"/>
    </row>
    <row r="702" ht="15.75">
      <c r="H702" s="25"/>
    </row>
    <row r="703" ht="15.75">
      <c r="H703" s="25"/>
    </row>
    <row r="704" ht="15.75">
      <c r="H704" s="25"/>
    </row>
    <row r="705" ht="15.75">
      <c r="H705" s="25"/>
    </row>
    <row r="706" ht="15.75">
      <c r="H706" s="25"/>
    </row>
    <row r="707" ht="15.75">
      <c r="H707" s="25"/>
    </row>
    <row r="708" ht="15.75">
      <c r="H708" s="25"/>
    </row>
    <row r="709" ht="15.75">
      <c r="H709" s="25"/>
    </row>
    <row r="710" ht="15.75">
      <c r="H710" s="25"/>
    </row>
    <row r="711" ht="15.75">
      <c r="H711" s="25"/>
    </row>
    <row r="712" ht="15.75">
      <c r="H712" s="25"/>
    </row>
    <row r="713" ht="15.75">
      <c r="H713" s="25"/>
    </row>
    <row r="714" ht="15.75">
      <c r="H714" s="25"/>
    </row>
    <row r="715" ht="15.75">
      <c r="H715" s="25"/>
    </row>
    <row r="716" ht="15.75">
      <c r="H716" s="25"/>
    </row>
    <row r="717" ht="15.75">
      <c r="H717" s="25"/>
    </row>
    <row r="718" ht="15.75">
      <c r="H718" s="25"/>
    </row>
    <row r="719" ht="15.75">
      <c r="H719" s="25"/>
    </row>
    <row r="720" ht="15.75">
      <c r="H720" s="25"/>
    </row>
    <row r="721" ht="15.75">
      <c r="H721" s="25"/>
    </row>
    <row r="722" ht="15.75">
      <c r="H722" s="25"/>
    </row>
    <row r="723" ht="15.75">
      <c r="H723" s="25"/>
    </row>
    <row r="724" ht="15.75">
      <c r="H724" s="25"/>
    </row>
    <row r="725" ht="15.75">
      <c r="H725" s="25"/>
    </row>
    <row r="726" ht="15.75">
      <c r="H726" s="25"/>
    </row>
    <row r="727" ht="15.75">
      <c r="H727" s="25"/>
    </row>
    <row r="728" ht="15.75">
      <c r="H728" s="25"/>
    </row>
    <row r="729" ht="15.75">
      <c r="H729" s="25"/>
    </row>
    <row r="730" ht="15.75">
      <c r="H730" s="25"/>
    </row>
    <row r="731" ht="15.75">
      <c r="H731" s="25"/>
    </row>
    <row r="732" ht="15.75">
      <c r="H732" s="25"/>
    </row>
    <row r="733" ht="15.75">
      <c r="H733" s="25"/>
    </row>
    <row r="734" ht="15.75">
      <c r="H734" s="25"/>
    </row>
    <row r="735" ht="15.75">
      <c r="H735" s="25"/>
    </row>
    <row r="736" ht="15.75">
      <c r="H736" s="25"/>
    </row>
    <row r="737" ht="15.75">
      <c r="H737" s="25"/>
    </row>
    <row r="738" ht="15.75">
      <c r="H738" s="25"/>
    </row>
    <row r="739" ht="15.75">
      <c r="H739" s="25"/>
    </row>
    <row r="740" ht="15.75">
      <c r="H740" s="25"/>
    </row>
    <row r="741" ht="15.75">
      <c r="H741" s="25"/>
    </row>
    <row r="742" ht="15.75">
      <c r="H742" s="25"/>
    </row>
    <row r="743" ht="15.75">
      <c r="H743" s="25"/>
    </row>
    <row r="744" ht="15.75">
      <c r="H744" s="25"/>
    </row>
    <row r="745" ht="15.75">
      <c r="H745" s="25"/>
    </row>
    <row r="746" ht="15.75">
      <c r="H746" s="25"/>
    </row>
    <row r="747" ht="15.75">
      <c r="H747" s="25"/>
    </row>
    <row r="748" ht="15.75">
      <c r="H748" s="25"/>
    </row>
    <row r="749" ht="15.75">
      <c r="H749" s="25"/>
    </row>
    <row r="750" ht="15.75">
      <c r="H750" s="25"/>
    </row>
    <row r="751" ht="15.75">
      <c r="H751" s="25"/>
    </row>
    <row r="752" ht="15.75">
      <c r="H752" s="25"/>
    </row>
    <row r="753" ht="15.75">
      <c r="H753" s="25"/>
    </row>
    <row r="754" ht="15.75">
      <c r="H754" s="25"/>
    </row>
    <row r="755" ht="15.75">
      <c r="H755" s="25"/>
    </row>
    <row r="756" ht="15.75">
      <c r="H756" s="25"/>
    </row>
    <row r="757" ht="15.75">
      <c r="H757" s="25"/>
    </row>
    <row r="758" ht="15.75">
      <c r="H758" s="25"/>
    </row>
    <row r="759" ht="15.75">
      <c r="H759" s="25"/>
    </row>
    <row r="760" ht="15.75">
      <c r="H760" s="25"/>
    </row>
    <row r="761" ht="15.75">
      <c r="H761" s="25"/>
    </row>
    <row r="762" ht="15.75">
      <c r="H762" s="25"/>
    </row>
    <row r="763" ht="15.75">
      <c r="H763" s="25"/>
    </row>
    <row r="764" ht="15.75">
      <c r="H764" s="25"/>
    </row>
    <row r="765" ht="15.75">
      <c r="H765" s="25"/>
    </row>
    <row r="766" ht="15.75">
      <c r="H766" s="25"/>
    </row>
    <row r="767" ht="15.75">
      <c r="H767" s="25"/>
    </row>
    <row r="768" ht="15.75">
      <c r="H768" s="25"/>
    </row>
    <row r="769" ht="15.75">
      <c r="H769" s="25"/>
    </row>
    <row r="770" ht="15.75">
      <c r="H770" s="25"/>
    </row>
    <row r="771" ht="15.75">
      <c r="H771" s="25"/>
    </row>
    <row r="772" ht="15.75">
      <c r="H772" s="25"/>
    </row>
    <row r="773" ht="15.75">
      <c r="H773" s="25"/>
    </row>
    <row r="774" ht="15.75">
      <c r="H774" s="25"/>
    </row>
    <row r="775" ht="15.75">
      <c r="H775" s="25"/>
    </row>
    <row r="776" ht="15.75">
      <c r="H776" s="25"/>
    </row>
    <row r="777" ht="15.75">
      <c r="H777" s="25"/>
    </row>
    <row r="778" ht="15.75">
      <c r="H778" s="25"/>
    </row>
    <row r="779" ht="15.75">
      <c r="H779" s="25"/>
    </row>
    <row r="780" ht="15.75">
      <c r="H780" s="25"/>
    </row>
    <row r="781" ht="15.75">
      <c r="H781" s="25"/>
    </row>
    <row r="782" ht="15.75">
      <c r="H782" s="25"/>
    </row>
    <row r="783" ht="15.75">
      <c r="H783" s="25"/>
    </row>
    <row r="784" ht="15.75">
      <c r="H784" s="25"/>
    </row>
    <row r="785" ht="15.75">
      <c r="H785" s="25"/>
    </row>
    <row r="786" ht="15.75">
      <c r="H786" s="25"/>
    </row>
    <row r="787" ht="15.75">
      <c r="H787" s="25"/>
    </row>
    <row r="788" ht="15.75">
      <c r="H788" s="25"/>
    </row>
    <row r="789" ht="15.75">
      <c r="H789" s="25"/>
    </row>
    <row r="790" ht="15.75">
      <c r="H790" s="25"/>
    </row>
    <row r="791" ht="15.75">
      <c r="H791" s="25"/>
    </row>
    <row r="792" ht="15.75">
      <c r="H792" s="25"/>
    </row>
    <row r="793" ht="15.75">
      <c r="H793" s="25"/>
    </row>
    <row r="794" ht="15.75">
      <c r="H794" s="25"/>
    </row>
    <row r="795" ht="15.75">
      <c r="H795" s="25"/>
    </row>
    <row r="796" ht="15.75">
      <c r="H796" s="25"/>
    </row>
    <row r="797" ht="15.75">
      <c r="H797" s="25"/>
    </row>
    <row r="798" ht="15.75">
      <c r="H798" s="25"/>
    </row>
    <row r="799" ht="15.75">
      <c r="H799" s="25"/>
    </row>
    <row r="800" ht="15.75">
      <c r="H800" s="25"/>
    </row>
    <row r="801" ht="15.75">
      <c r="H801" s="25"/>
    </row>
    <row r="802" ht="15.75">
      <c r="H802" s="25"/>
    </row>
    <row r="803" ht="15.75">
      <c r="H803" s="25"/>
    </row>
    <row r="804" ht="15.75">
      <c r="H804" s="25"/>
    </row>
    <row r="805" ht="15.75">
      <c r="H805" s="25"/>
    </row>
    <row r="806" ht="15.75">
      <c r="H806" s="25"/>
    </row>
    <row r="807" ht="15.75">
      <c r="H807" s="25"/>
    </row>
    <row r="808" ht="15.75">
      <c r="H808" s="25"/>
    </row>
    <row r="809" ht="15.75">
      <c r="H809" s="25"/>
    </row>
    <row r="810" ht="15.75">
      <c r="H810" s="25"/>
    </row>
    <row r="811" ht="15.75">
      <c r="H811" s="25"/>
    </row>
    <row r="812" ht="15.75">
      <c r="H812" s="25"/>
    </row>
    <row r="813" ht="15.75">
      <c r="H813" s="25"/>
    </row>
    <row r="814" ht="15.75">
      <c r="H814" s="25"/>
    </row>
    <row r="815" ht="15.75">
      <c r="H815" s="25"/>
    </row>
    <row r="816" ht="15.75">
      <c r="H816" s="25"/>
    </row>
    <row r="817" ht="15.75">
      <c r="H817" s="25"/>
    </row>
    <row r="818" ht="15.75">
      <c r="H818" s="25"/>
    </row>
    <row r="819" ht="15.75">
      <c r="H819" s="25"/>
    </row>
    <row r="820" ht="15.75">
      <c r="H820" s="25"/>
    </row>
    <row r="821" ht="15.75">
      <c r="H821" s="25"/>
    </row>
    <row r="822" ht="15.75">
      <c r="H822" s="25"/>
    </row>
    <row r="823" ht="15.75">
      <c r="H823" s="25"/>
    </row>
    <row r="824" ht="15.75">
      <c r="H824" s="25"/>
    </row>
    <row r="825" ht="15.75">
      <c r="H825" s="25"/>
    </row>
    <row r="826" ht="15.75">
      <c r="H826" s="25"/>
    </row>
    <row r="827" ht="15.75">
      <c r="H827" s="25"/>
    </row>
    <row r="828" ht="15.75">
      <c r="H828" s="25"/>
    </row>
    <row r="829" ht="15.75">
      <c r="H829" s="25"/>
    </row>
    <row r="830" ht="15.75">
      <c r="H830" s="25"/>
    </row>
    <row r="831" ht="15.75">
      <c r="H831" s="25"/>
    </row>
    <row r="832" ht="15.75">
      <c r="H832" s="25"/>
    </row>
    <row r="833" ht="15.75">
      <c r="H833" s="25"/>
    </row>
    <row r="834" ht="15.75">
      <c r="H834" s="25"/>
    </row>
    <row r="835" ht="15.75">
      <c r="H835" s="25"/>
    </row>
    <row r="836" ht="15.75">
      <c r="H836" s="25"/>
    </row>
    <row r="837" ht="15.75">
      <c r="H837" s="25"/>
    </row>
    <row r="838" ht="15.75">
      <c r="H838" s="25"/>
    </row>
    <row r="839" ht="15.75">
      <c r="H839" s="25"/>
    </row>
    <row r="840" ht="15.75">
      <c r="H840" s="25"/>
    </row>
    <row r="841" ht="15.75">
      <c r="H841" s="25"/>
    </row>
    <row r="842" ht="15.75">
      <c r="H842" s="25"/>
    </row>
    <row r="843" ht="15.75">
      <c r="H843" s="25"/>
    </row>
    <row r="844" ht="15.75">
      <c r="H844" s="25"/>
    </row>
    <row r="845" ht="15.75">
      <c r="H845" s="25"/>
    </row>
    <row r="846" ht="15.75">
      <c r="H846" s="25"/>
    </row>
    <row r="847" ht="15.75">
      <c r="H847" s="25"/>
    </row>
    <row r="848" ht="15.75">
      <c r="H848" s="25"/>
    </row>
    <row r="849" ht="15.75">
      <c r="H849" s="25"/>
    </row>
    <row r="850" ht="15.75">
      <c r="H850" s="25"/>
    </row>
    <row r="851" ht="15.75">
      <c r="H851" s="25"/>
    </row>
    <row r="852" ht="15.75">
      <c r="H852" s="25"/>
    </row>
    <row r="853" ht="15.75">
      <c r="H853" s="25"/>
    </row>
    <row r="854" ht="15.75">
      <c r="H854" s="25"/>
    </row>
    <row r="855" ht="15.75">
      <c r="H855" s="25"/>
    </row>
    <row r="856" ht="15.75">
      <c r="H856" s="25"/>
    </row>
    <row r="857" ht="15.75">
      <c r="H857" s="25"/>
    </row>
    <row r="858" ht="15.75">
      <c r="H858" s="25"/>
    </row>
    <row r="859" ht="15.75">
      <c r="H859" s="25"/>
    </row>
    <row r="860" ht="15.75">
      <c r="H860" s="25"/>
    </row>
    <row r="861" ht="15.75">
      <c r="H861" s="25"/>
    </row>
    <row r="862" ht="15.75">
      <c r="H862" s="25"/>
    </row>
    <row r="863" ht="15.75">
      <c r="H863" s="25"/>
    </row>
    <row r="864" ht="15.75">
      <c r="H864" s="25"/>
    </row>
    <row r="865" ht="15.75">
      <c r="H865" s="25"/>
    </row>
    <row r="866" ht="15.75">
      <c r="H866" s="25"/>
    </row>
    <row r="867" ht="15.75">
      <c r="H867" s="25"/>
    </row>
    <row r="868" ht="15.75">
      <c r="H868" s="25"/>
    </row>
    <row r="869" ht="15.75">
      <c r="H869" s="25"/>
    </row>
    <row r="870" ht="15.75">
      <c r="H870" s="25"/>
    </row>
    <row r="871" ht="15.75">
      <c r="H871" s="25"/>
    </row>
    <row r="872" ht="15.75">
      <c r="H872" s="25"/>
    </row>
    <row r="873" ht="15.75">
      <c r="H873" s="25"/>
    </row>
    <row r="874" ht="15.75">
      <c r="H874" s="25"/>
    </row>
    <row r="875" ht="15.75">
      <c r="H875" s="25"/>
    </row>
    <row r="876" ht="15.75">
      <c r="H876" s="25"/>
    </row>
    <row r="877" ht="15.75">
      <c r="H877" s="25"/>
    </row>
    <row r="878" ht="15.75">
      <c r="H878" s="25"/>
    </row>
    <row r="879" ht="15.75">
      <c r="H879" s="25"/>
    </row>
    <row r="880" ht="15.75">
      <c r="H880" s="25"/>
    </row>
    <row r="881" ht="15.75">
      <c r="H881" s="25"/>
    </row>
    <row r="882" ht="15.75">
      <c r="H882" s="25"/>
    </row>
    <row r="883" ht="15.75">
      <c r="H883" s="25"/>
    </row>
    <row r="884" ht="15.75">
      <c r="H884" s="25"/>
    </row>
    <row r="885" ht="15.75">
      <c r="H885" s="25"/>
    </row>
    <row r="886" ht="15.75">
      <c r="H886" s="25"/>
    </row>
    <row r="887" ht="15.75">
      <c r="H887" s="25"/>
    </row>
    <row r="888" ht="15.75">
      <c r="H888" s="25"/>
    </row>
    <row r="889" ht="15.75">
      <c r="H889" s="25"/>
    </row>
    <row r="890" ht="15.75">
      <c r="H890" s="25"/>
    </row>
    <row r="891" ht="15.75">
      <c r="H891" s="25"/>
    </row>
    <row r="892" ht="15.75">
      <c r="H892" s="25"/>
    </row>
    <row r="893" ht="15.75">
      <c r="H893" s="25"/>
    </row>
    <row r="894" ht="15.75">
      <c r="H894" s="25"/>
    </row>
    <row r="895" ht="15.75">
      <c r="H895" s="25"/>
    </row>
    <row r="896" ht="15.75">
      <c r="H896" s="25"/>
    </row>
    <row r="897" ht="15.75">
      <c r="H897" s="25"/>
    </row>
    <row r="898" ht="15.75">
      <c r="H898" s="25"/>
    </row>
    <row r="899" ht="15.75">
      <c r="H899" s="25"/>
    </row>
    <row r="900" ht="15.75">
      <c r="H900" s="25"/>
    </row>
    <row r="901" ht="15.75">
      <c r="H901" s="25"/>
    </row>
    <row r="902" ht="15.75">
      <c r="H902" s="25"/>
    </row>
    <row r="903" ht="15.75">
      <c r="H903" s="25"/>
    </row>
    <row r="904" ht="15.75">
      <c r="H904" s="25"/>
    </row>
    <row r="905" ht="15.75">
      <c r="H905" s="25"/>
    </row>
    <row r="906" ht="15.75">
      <c r="H906" s="25"/>
    </row>
    <row r="907" ht="15.75">
      <c r="H907" s="25"/>
    </row>
    <row r="908" ht="15.75">
      <c r="H908" s="25"/>
    </row>
    <row r="909" ht="15.75">
      <c r="H909" s="25"/>
    </row>
    <row r="910" ht="15.75">
      <c r="H910" s="25"/>
    </row>
    <row r="911" ht="15.75">
      <c r="H911" s="25"/>
    </row>
    <row r="912" ht="15.75">
      <c r="H912" s="25"/>
    </row>
    <row r="913" ht="15.75">
      <c r="H913" s="25"/>
    </row>
    <row r="914" ht="15.75">
      <c r="H914" s="25"/>
    </row>
    <row r="915" ht="15.75">
      <c r="H915" s="25"/>
    </row>
    <row r="916" ht="15.75">
      <c r="H916" s="25"/>
    </row>
    <row r="917" ht="15.75">
      <c r="H917" s="25"/>
    </row>
    <row r="918" ht="15.75">
      <c r="H918" s="25"/>
    </row>
    <row r="919" ht="15.75">
      <c r="H919" s="25"/>
    </row>
    <row r="920" ht="15.75">
      <c r="H920" s="25"/>
    </row>
    <row r="921" ht="15.75">
      <c r="H921" s="25"/>
    </row>
    <row r="922" ht="15.75">
      <c r="H922" s="25"/>
    </row>
    <row r="923" ht="15.75">
      <c r="H923" s="25"/>
    </row>
    <row r="924" ht="15.75">
      <c r="H924" s="25"/>
    </row>
    <row r="925" ht="15.75">
      <c r="H925" s="25"/>
    </row>
    <row r="926" ht="15.75">
      <c r="H926" s="25"/>
    </row>
    <row r="927" ht="15.75">
      <c r="H927" s="25"/>
    </row>
    <row r="928" ht="15.75">
      <c r="H928" s="25"/>
    </row>
    <row r="929" ht="15.75">
      <c r="H929" s="25"/>
    </row>
    <row r="930" ht="15.75">
      <c r="H930" s="25"/>
    </row>
    <row r="931" ht="15.75">
      <c r="H931" s="25"/>
    </row>
    <row r="932" ht="15.75">
      <c r="H932" s="25"/>
    </row>
    <row r="933" ht="15.75">
      <c r="H933" s="25"/>
    </row>
    <row r="934" ht="15.75">
      <c r="H934" s="25"/>
    </row>
    <row r="935" ht="15.75">
      <c r="H935" s="25"/>
    </row>
    <row r="936" ht="15.75">
      <c r="H936" s="25"/>
    </row>
    <row r="937" ht="15.75">
      <c r="H937" s="25"/>
    </row>
    <row r="938" ht="15.75">
      <c r="H938" s="25"/>
    </row>
    <row r="939" ht="15.75">
      <c r="H939" s="25"/>
    </row>
    <row r="940" ht="15.75">
      <c r="H940" s="25"/>
    </row>
    <row r="941" ht="15.75">
      <c r="H941" s="25"/>
    </row>
    <row r="942" ht="15.75">
      <c r="H942" s="25"/>
    </row>
    <row r="943" ht="15.75">
      <c r="H943" s="25"/>
    </row>
    <row r="944" ht="15.75">
      <c r="H944" s="25"/>
    </row>
    <row r="945" ht="15.75">
      <c r="H945" s="25"/>
    </row>
    <row r="946" ht="15.75">
      <c r="H946" s="25"/>
    </row>
    <row r="947" ht="15.75">
      <c r="H947" s="25"/>
    </row>
    <row r="948" ht="15.75">
      <c r="H948" s="25"/>
    </row>
    <row r="949" ht="15.75">
      <c r="H949" s="25"/>
    </row>
    <row r="950" ht="15.75">
      <c r="H950" s="25"/>
    </row>
    <row r="951" ht="15.75">
      <c r="H951" s="25"/>
    </row>
    <row r="952" ht="15.75">
      <c r="H952" s="25"/>
    </row>
    <row r="953" ht="15.75">
      <c r="H953" s="25"/>
    </row>
    <row r="954" ht="15.75">
      <c r="H954" s="25"/>
    </row>
    <row r="955" ht="15.75">
      <c r="H955" s="25"/>
    </row>
    <row r="956" ht="15.75">
      <c r="H956" s="25"/>
    </row>
    <row r="957" ht="15.75">
      <c r="H957" s="25"/>
    </row>
    <row r="958" ht="15.75">
      <c r="H958" s="25"/>
    </row>
    <row r="959" ht="15.75">
      <c r="H959" s="25"/>
    </row>
    <row r="960" ht="15.75">
      <c r="H960" s="25"/>
    </row>
    <row r="961" ht="15.75">
      <c r="H961" s="25"/>
    </row>
    <row r="962" ht="15.75">
      <c r="H962" s="25"/>
    </row>
    <row r="963" ht="15.75">
      <c r="H963" s="25"/>
    </row>
    <row r="964" ht="15.75">
      <c r="H964" s="25"/>
    </row>
    <row r="965" ht="15.75">
      <c r="H965" s="25"/>
    </row>
    <row r="966" ht="15.75">
      <c r="H966" s="25"/>
    </row>
    <row r="967" ht="15.75">
      <c r="H967" s="25"/>
    </row>
    <row r="968" ht="15.75">
      <c r="H968" s="25"/>
    </row>
    <row r="969" ht="15.75">
      <c r="H969" s="25"/>
    </row>
    <row r="970" ht="15.75">
      <c r="H970" s="25"/>
    </row>
    <row r="971" ht="15.75">
      <c r="H971" s="25"/>
    </row>
    <row r="972" ht="15.75">
      <c r="H972" s="25"/>
    </row>
    <row r="973" ht="15.75">
      <c r="H973" s="25"/>
    </row>
    <row r="974" ht="15.75">
      <c r="H974" s="25"/>
    </row>
    <row r="975" ht="15.75">
      <c r="H975" s="25"/>
    </row>
    <row r="976" ht="15.75">
      <c r="H976" s="25"/>
    </row>
    <row r="977" ht="15.75">
      <c r="H977" s="25"/>
    </row>
    <row r="978" ht="15.75">
      <c r="H978" s="25"/>
    </row>
    <row r="979" ht="15.75">
      <c r="H979" s="25"/>
    </row>
    <row r="980" ht="15.75">
      <c r="H980" s="25"/>
    </row>
    <row r="981" ht="15.75">
      <c r="H981" s="25"/>
    </row>
    <row r="982" ht="15.75">
      <c r="H982" s="25"/>
    </row>
    <row r="983" ht="15.75">
      <c r="H983" s="25"/>
    </row>
    <row r="984" ht="15.75">
      <c r="H984" s="25"/>
    </row>
    <row r="985" ht="15.75">
      <c r="H985" s="25"/>
    </row>
    <row r="986" ht="15.75">
      <c r="H986" s="25"/>
    </row>
    <row r="987" ht="15.75">
      <c r="H987" s="25"/>
    </row>
    <row r="988" ht="15.75">
      <c r="H988" s="25"/>
    </row>
    <row r="989" ht="15.75">
      <c r="H989" s="25"/>
    </row>
    <row r="990" ht="15.75">
      <c r="H990" s="25"/>
    </row>
    <row r="991" ht="15.75">
      <c r="H991" s="25"/>
    </row>
    <row r="992" ht="15.75">
      <c r="H992" s="25"/>
    </row>
    <row r="993" ht="15.75">
      <c r="H993" s="25"/>
    </row>
    <row r="994" ht="15.75">
      <c r="H994" s="25"/>
    </row>
    <row r="995" ht="15.75">
      <c r="H995" s="25"/>
    </row>
    <row r="996" ht="15.75">
      <c r="H996" s="25"/>
    </row>
    <row r="997" ht="15.75">
      <c r="H997" s="25"/>
    </row>
    <row r="998" ht="15.75">
      <c r="H998" s="25"/>
    </row>
    <row r="999" ht="15.75">
      <c r="H999" s="25"/>
    </row>
    <row r="1000" ht="15.75">
      <c r="H1000" s="25"/>
    </row>
    <row r="1001" ht="15.75">
      <c r="H1001" s="25"/>
    </row>
    <row r="1002" ht="15.75">
      <c r="H1002" s="25"/>
    </row>
    <row r="1003" ht="15.75">
      <c r="H1003" s="25"/>
    </row>
    <row r="1004" ht="15.75">
      <c r="H1004" s="25"/>
    </row>
    <row r="1005" ht="15.75">
      <c r="H1005" s="25"/>
    </row>
    <row r="1006" ht="15.75">
      <c r="H1006" s="25"/>
    </row>
    <row r="1007" ht="15.75">
      <c r="H1007" s="25"/>
    </row>
    <row r="1008" ht="15.75">
      <c r="H1008" s="25"/>
    </row>
    <row r="1009" ht="15.75">
      <c r="H1009" s="25"/>
    </row>
    <row r="1010" ht="15.75">
      <c r="H1010" s="25"/>
    </row>
    <row r="1011" ht="15.75">
      <c r="H1011" s="25"/>
    </row>
    <row r="1012" ht="15.75">
      <c r="H1012" s="25"/>
    </row>
    <row r="1013" ht="15.75">
      <c r="H1013" s="25"/>
    </row>
    <row r="1014" ht="15.75">
      <c r="H1014" s="25"/>
    </row>
    <row r="1015" ht="15.75">
      <c r="H1015" s="25"/>
    </row>
    <row r="1016" ht="15.75">
      <c r="H1016" s="25"/>
    </row>
    <row r="1017" ht="15.75">
      <c r="H1017" s="25"/>
    </row>
    <row r="1018" ht="15.75">
      <c r="H1018" s="25"/>
    </row>
    <row r="1019" ht="15.75">
      <c r="H1019" s="25"/>
    </row>
    <row r="1020" ht="15.75">
      <c r="H1020" s="25"/>
    </row>
    <row r="1021" ht="15.75">
      <c r="H1021" s="25"/>
    </row>
    <row r="1022" ht="15.75">
      <c r="H1022" s="25"/>
    </row>
    <row r="1023" ht="15.75">
      <c r="H1023" s="25"/>
    </row>
    <row r="1024" ht="15.75">
      <c r="H1024" s="25"/>
    </row>
    <row r="1025" ht="15.75">
      <c r="H1025" s="25"/>
    </row>
    <row r="1026" ht="15.75">
      <c r="H1026" s="25"/>
    </row>
    <row r="1027" ht="15.75">
      <c r="H1027" s="25"/>
    </row>
    <row r="1028" ht="15.75">
      <c r="H1028" s="25"/>
    </row>
    <row r="1029" ht="15.75">
      <c r="H1029" s="25"/>
    </row>
    <row r="1030" ht="15.75">
      <c r="H1030" s="25"/>
    </row>
    <row r="1031" ht="15.75">
      <c r="H1031" s="25"/>
    </row>
    <row r="1032" ht="15.75">
      <c r="H1032" s="25"/>
    </row>
    <row r="1033" ht="15.75">
      <c r="H1033" s="25"/>
    </row>
    <row r="1034" ht="15.75">
      <c r="H1034" s="25"/>
    </row>
    <row r="1035" ht="15.75">
      <c r="H1035" s="25"/>
    </row>
    <row r="1036" ht="15.75">
      <c r="H1036" s="25"/>
    </row>
    <row r="1037" ht="15.75">
      <c r="H1037" s="25"/>
    </row>
    <row r="1038" ht="15.75">
      <c r="H1038" s="25"/>
    </row>
    <row r="1039" ht="15.75">
      <c r="H1039" s="25"/>
    </row>
    <row r="1040" ht="15.75">
      <c r="H1040" s="25"/>
    </row>
    <row r="1041" ht="15.75">
      <c r="H1041" s="25"/>
    </row>
    <row r="1042" ht="15.75">
      <c r="H1042" s="25"/>
    </row>
    <row r="1043" ht="15.75">
      <c r="H1043" s="25"/>
    </row>
    <row r="1044" ht="15.75">
      <c r="H1044" s="25"/>
    </row>
    <row r="1045" ht="15.75">
      <c r="H1045" s="25"/>
    </row>
    <row r="1046" ht="15.75">
      <c r="H1046" s="25"/>
    </row>
    <row r="1047" ht="15.75">
      <c r="H1047" s="25"/>
    </row>
    <row r="1048" ht="15.75">
      <c r="H1048" s="25"/>
    </row>
    <row r="1049" ht="15.75">
      <c r="H1049" s="25"/>
    </row>
    <row r="1050" ht="15.75">
      <c r="H1050" s="25"/>
    </row>
    <row r="1051" ht="15.75">
      <c r="H1051" s="25"/>
    </row>
    <row r="1052" ht="15.75">
      <c r="H1052" s="25"/>
    </row>
    <row r="1053" ht="15.75">
      <c r="H1053" s="25"/>
    </row>
    <row r="1054" ht="15.75">
      <c r="H1054" s="25"/>
    </row>
    <row r="1055" ht="15.75">
      <c r="H1055" s="25"/>
    </row>
    <row r="1056" ht="15.75">
      <c r="H1056" s="25"/>
    </row>
    <row r="1057" ht="15.75">
      <c r="H1057" s="25"/>
    </row>
    <row r="1058" ht="15.75">
      <c r="H1058" s="25"/>
    </row>
    <row r="1059" ht="15.75">
      <c r="H1059" s="25"/>
    </row>
    <row r="1060" ht="15.75">
      <c r="H1060" s="25"/>
    </row>
    <row r="1061" ht="15.75">
      <c r="H1061" s="25"/>
    </row>
    <row r="1062" ht="15.75">
      <c r="H1062" s="25"/>
    </row>
    <row r="1063" ht="15.75">
      <c r="H1063" s="25"/>
    </row>
    <row r="1064" ht="15.75">
      <c r="H1064" s="25"/>
    </row>
    <row r="1065" ht="15.75">
      <c r="H1065" s="25"/>
    </row>
    <row r="1066" ht="15.75">
      <c r="H1066" s="25"/>
    </row>
    <row r="1067" ht="15.75">
      <c r="H1067" s="25"/>
    </row>
    <row r="1068" ht="15.75">
      <c r="H1068" s="25"/>
    </row>
    <row r="1069" ht="15.75">
      <c r="H1069" s="25"/>
    </row>
    <row r="1070" ht="15.75">
      <c r="H1070" s="25"/>
    </row>
    <row r="1071" ht="15.75">
      <c r="H1071" s="25"/>
    </row>
    <row r="1072" ht="15.75">
      <c r="H1072" s="25"/>
    </row>
    <row r="1073" ht="15.75">
      <c r="H1073" s="25"/>
    </row>
    <row r="1074" ht="15.75">
      <c r="H1074" s="25"/>
    </row>
    <row r="1075" ht="15.75">
      <c r="H1075" s="25"/>
    </row>
    <row r="1076" ht="15.75">
      <c r="H1076" s="25"/>
    </row>
    <row r="1077" ht="15.75">
      <c r="H1077" s="25"/>
    </row>
    <row r="1078" ht="15.75">
      <c r="H1078" s="25"/>
    </row>
    <row r="1079" ht="15.75">
      <c r="H1079" s="25"/>
    </row>
    <row r="1080" ht="15.75">
      <c r="H1080" s="25"/>
    </row>
    <row r="1081" ht="15.75">
      <c r="H1081" s="25"/>
    </row>
    <row r="1082" ht="15.75">
      <c r="H1082" s="25"/>
    </row>
    <row r="1083" ht="15.75">
      <c r="H1083" s="25"/>
    </row>
    <row r="1084" ht="15.75">
      <c r="H1084" s="25"/>
    </row>
    <row r="1085" ht="15.75">
      <c r="H1085" s="25"/>
    </row>
    <row r="1086" ht="15.75">
      <c r="H1086" s="25"/>
    </row>
    <row r="1087" ht="15.75">
      <c r="H1087" s="25"/>
    </row>
    <row r="1088" ht="15.75">
      <c r="H1088" s="25"/>
    </row>
    <row r="1089" ht="15.75">
      <c r="H1089" s="25"/>
    </row>
    <row r="1090" ht="15.75">
      <c r="H1090" s="25"/>
    </row>
    <row r="1091" ht="15.75">
      <c r="H1091" s="25"/>
    </row>
    <row r="1092" ht="15.75">
      <c r="H1092" s="25"/>
    </row>
    <row r="1093" ht="15.75">
      <c r="H1093" s="25"/>
    </row>
    <row r="1094" ht="15.75">
      <c r="H1094" s="25"/>
    </row>
    <row r="1095" ht="15.75">
      <c r="H1095" s="25"/>
    </row>
    <row r="1096" ht="15.75">
      <c r="H1096" s="25"/>
    </row>
    <row r="1097" ht="15.75">
      <c r="H1097" s="25"/>
    </row>
    <row r="1098" ht="15.75">
      <c r="H1098" s="25"/>
    </row>
    <row r="1099" ht="15.75">
      <c r="H1099" s="25"/>
    </row>
    <row r="1100" ht="15.75">
      <c r="H1100" s="25"/>
    </row>
    <row r="1101" ht="15.75">
      <c r="H1101" s="25"/>
    </row>
    <row r="1102" ht="15.75">
      <c r="H1102" s="25"/>
    </row>
    <row r="1103" ht="15.75">
      <c r="H1103" s="25"/>
    </row>
    <row r="1104" ht="15.75">
      <c r="H1104" s="25"/>
    </row>
    <row r="1105" ht="15.75">
      <c r="H1105" s="25"/>
    </row>
    <row r="1106" ht="15.75">
      <c r="H1106" s="25"/>
    </row>
    <row r="1107" ht="15.75">
      <c r="H1107" s="25"/>
    </row>
    <row r="1108" ht="15.75">
      <c r="H1108" s="25"/>
    </row>
    <row r="1109" ht="15.75">
      <c r="H1109" s="25"/>
    </row>
    <row r="1110" ht="15.75">
      <c r="H1110" s="25"/>
    </row>
    <row r="1111" ht="15.75">
      <c r="H1111" s="25"/>
    </row>
    <row r="1112" ht="15.75">
      <c r="H1112" s="25"/>
    </row>
    <row r="1113" ht="15.75">
      <c r="H1113" s="25"/>
    </row>
    <row r="1114" ht="15.75">
      <c r="H1114" s="25"/>
    </row>
    <row r="1115" ht="15.75">
      <c r="H1115" s="25"/>
    </row>
    <row r="1116" ht="15.75">
      <c r="H1116" s="25"/>
    </row>
    <row r="1117" ht="15.75">
      <c r="H1117" s="25"/>
    </row>
    <row r="1118" ht="15.75">
      <c r="H1118" s="25"/>
    </row>
    <row r="1119" ht="15.75">
      <c r="H1119" s="25"/>
    </row>
    <row r="1120" ht="15.75">
      <c r="H1120" s="25"/>
    </row>
    <row r="1121" ht="15.75">
      <c r="H1121" s="25"/>
    </row>
    <row r="1122" ht="15.75">
      <c r="H1122" s="25"/>
    </row>
    <row r="1123" ht="15.75">
      <c r="H1123" s="25"/>
    </row>
    <row r="1124" ht="15.75">
      <c r="H1124" s="25"/>
    </row>
    <row r="1125" ht="15.75">
      <c r="H1125" s="25"/>
    </row>
    <row r="1126" ht="15.75">
      <c r="H1126" s="25"/>
    </row>
    <row r="1127" ht="15.75">
      <c r="H1127" s="25"/>
    </row>
    <row r="1128" ht="15.75">
      <c r="H1128" s="25"/>
    </row>
    <row r="1129" ht="15.75">
      <c r="H1129" s="25"/>
    </row>
    <row r="1130" ht="15.75">
      <c r="H1130" s="25"/>
    </row>
    <row r="1131" ht="15.75">
      <c r="H1131" s="25"/>
    </row>
    <row r="1132" ht="15.75">
      <c r="H1132" s="25"/>
    </row>
    <row r="1133" ht="15.75">
      <c r="H1133" s="25"/>
    </row>
    <row r="1134" ht="15.75">
      <c r="H1134" s="25"/>
    </row>
    <row r="1135" ht="15.75">
      <c r="H1135" s="25"/>
    </row>
    <row r="1136" ht="15.75">
      <c r="H1136" s="25"/>
    </row>
    <row r="1137" ht="15.75">
      <c r="H1137" s="25"/>
    </row>
    <row r="1138" ht="15.75">
      <c r="H1138" s="25"/>
    </row>
    <row r="1139" ht="15.75">
      <c r="H1139" s="25"/>
    </row>
    <row r="1140" ht="15.75">
      <c r="H1140" s="25"/>
    </row>
    <row r="1141" ht="15.75">
      <c r="H1141" s="25"/>
    </row>
    <row r="1142" ht="15.75">
      <c r="H1142" s="25"/>
    </row>
    <row r="1143" ht="15.75">
      <c r="H1143" s="25"/>
    </row>
    <row r="1144" ht="15.75">
      <c r="H1144" s="25"/>
    </row>
    <row r="1145" ht="15.75">
      <c r="H1145" s="25"/>
    </row>
    <row r="1146" ht="15.75">
      <c r="H1146" s="25"/>
    </row>
    <row r="1147" ht="15.75">
      <c r="H1147" s="25"/>
    </row>
    <row r="1148" ht="15.75">
      <c r="H1148" s="25"/>
    </row>
    <row r="1149" ht="15.75">
      <c r="H1149" s="25"/>
    </row>
    <row r="1150" ht="15.75">
      <c r="H1150" s="25"/>
    </row>
    <row r="1151" ht="15.75">
      <c r="H1151" s="25"/>
    </row>
    <row r="1152" ht="15.75">
      <c r="H1152" s="25"/>
    </row>
    <row r="1153" ht="15.75">
      <c r="H1153" s="25"/>
    </row>
    <row r="1154" ht="15.75">
      <c r="H1154" s="25"/>
    </row>
    <row r="1155" ht="15.75">
      <c r="H1155" s="25"/>
    </row>
    <row r="1156" ht="15.75">
      <c r="H1156" s="25"/>
    </row>
    <row r="1157" ht="15.75">
      <c r="H1157" s="25"/>
    </row>
    <row r="1158" ht="15.75">
      <c r="H1158" s="25"/>
    </row>
    <row r="1159" ht="15.75">
      <c r="H1159" s="25"/>
    </row>
    <row r="1160" ht="15.75">
      <c r="H1160" s="25"/>
    </row>
    <row r="1161" ht="15.75">
      <c r="H1161" s="25"/>
    </row>
    <row r="1162" ht="15.75">
      <c r="H1162" s="25"/>
    </row>
    <row r="1163" ht="15.75">
      <c r="H1163" s="25"/>
    </row>
    <row r="1164" ht="15.75">
      <c r="H1164" s="25"/>
    </row>
    <row r="1165" ht="15.75">
      <c r="H1165" s="25"/>
    </row>
    <row r="1166" ht="15.75">
      <c r="H1166" s="25"/>
    </row>
    <row r="1167" ht="15.75">
      <c r="H1167" s="25"/>
    </row>
    <row r="1168" ht="15.75">
      <c r="H1168" s="25"/>
    </row>
    <row r="1169" ht="15.75">
      <c r="H1169" s="25"/>
    </row>
    <row r="1170" ht="15.75">
      <c r="H1170" s="25"/>
    </row>
    <row r="1171" ht="15.75">
      <c r="H1171" s="25"/>
    </row>
    <row r="1172" ht="15.75">
      <c r="H1172" s="25"/>
    </row>
    <row r="1173" ht="15.75">
      <c r="H1173" s="25"/>
    </row>
    <row r="1174" ht="15.75">
      <c r="H1174" s="25"/>
    </row>
    <row r="1175" ht="15.75">
      <c r="H1175" s="25"/>
    </row>
    <row r="1176" ht="15.75">
      <c r="H1176" s="25"/>
    </row>
    <row r="1177" ht="15.75">
      <c r="H1177" s="25"/>
    </row>
    <row r="1178" ht="15.75">
      <c r="H1178" s="25"/>
    </row>
    <row r="1179" ht="15.75">
      <c r="H1179" s="25"/>
    </row>
    <row r="1180" ht="15.75">
      <c r="H1180" s="25"/>
    </row>
    <row r="1181" ht="15.75">
      <c r="H1181" s="25"/>
    </row>
    <row r="1182" ht="15.75">
      <c r="H1182" s="25"/>
    </row>
    <row r="1183" ht="15.75">
      <c r="H1183" s="25"/>
    </row>
    <row r="1184" ht="15.75">
      <c r="H1184" s="25"/>
    </row>
    <row r="1185" ht="15.75">
      <c r="H1185" s="25"/>
    </row>
    <row r="1186" ht="15.75">
      <c r="H1186" s="25"/>
    </row>
    <row r="1187" ht="15.75">
      <c r="H1187" s="25"/>
    </row>
    <row r="1188" ht="15.75">
      <c r="H1188" s="25"/>
    </row>
    <row r="1189" ht="15.75">
      <c r="H1189" s="25"/>
    </row>
    <row r="1190" ht="15.75">
      <c r="H1190" s="25"/>
    </row>
    <row r="1191" ht="15.75">
      <c r="H1191" s="25"/>
    </row>
    <row r="1192" ht="15.75">
      <c r="H1192" s="25"/>
    </row>
    <row r="1193" ht="15.75">
      <c r="H1193" s="25"/>
    </row>
    <row r="1194" ht="15.75">
      <c r="H1194" s="25"/>
    </row>
    <row r="1195" ht="15.75">
      <c r="H1195" s="25"/>
    </row>
    <row r="1196" ht="15.75">
      <c r="H1196" s="25"/>
    </row>
    <row r="1197" ht="15.75">
      <c r="H1197" s="25"/>
    </row>
    <row r="1198" ht="15.75">
      <c r="H1198" s="25"/>
    </row>
    <row r="1199" ht="15.75">
      <c r="H1199" s="25"/>
    </row>
    <row r="1200" ht="15.75">
      <c r="H1200" s="25"/>
    </row>
    <row r="1201" ht="15.75">
      <c r="H1201" s="25"/>
    </row>
    <row r="1202" ht="15.75">
      <c r="H1202" s="25"/>
    </row>
    <row r="1203" ht="15.75">
      <c r="H1203" s="25"/>
    </row>
    <row r="1204" ht="15.75">
      <c r="H1204" s="25"/>
    </row>
    <row r="1205" ht="15.75">
      <c r="H1205" s="25"/>
    </row>
    <row r="1206" ht="15.75">
      <c r="H1206" s="25"/>
    </row>
    <row r="1207" ht="15.75">
      <c r="H1207" s="25"/>
    </row>
    <row r="1208" ht="15.75">
      <c r="H1208" s="25"/>
    </row>
  </sheetData>
  <printOptions/>
  <pageMargins left="0.75" right="0.75" top="1" bottom="1" header="0.5" footer="0.5"/>
  <pageSetup fitToHeight="0" fitToWidth="1" horizontalDpi="1200" verticalDpi="1200" orientation="portrait" scale="65"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J4" sqref="J4"/>
    </sheetView>
  </sheetViews>
  <sheetFormatPr defaultColWidth="9.00390625" defaultRowHeight="15.75"/>
  <cols>
    <col min="1" max="1" width="5.00390625" style="0" customWidth="1"/>
    <col min="2" max="2" width="1.37890625" style="0" customWidth="1"/>
    <col min="3" max="3" width="28.25390625" style="0" customWidth="1"/>
    <col min="4" max="4" width="6.625" style="0" customWidth="1"/>
    <col min="5" max="5" width="5.625" style="0" customWidth="1"/>
    <col min="6" max="6" width="7.375" style="0" customWidth="1"/>
    <col min="7" max="7" width="2.00390625" style="0" customWidth="1"/>
    <col min="8" max="8" width="12.125" style="0" customWidth="1"/>
    <col min="9" max="9" width="1.00390625" style="0" customWidth="1"/>
    <col min="10" max="10" width="7.50390625" style="0" customWidth="1"/>
    <col min="11" max="11" width="1.25" style="0" customWidth="1"/>
    <col min="12" max="12" width="13.25390625" style="0" bestFit="1" customWidth="1"/>
    <col min="13" max="13" width="1.625" style="0" customWidth="1"/>
    <col min="14" max="14" width="11.75390625" style="0" customWidth="1"/>
  </cols>
  <sheetData>
    <row r="1" spans="1:10" ht="15.75">
      <c r="A1" s="7" t="s">
        <v>107</v>
      </c>
      <c r="J1" s="7" t="s">
        <v>15</v>
      </c>
    </row>
    <row r="2" spans="1:10" ht="15.75">
      <c r="A2" s="30" t="s">
        <v>35</v>
      </c>
      <c r="J2" s="7" t="s">
        <v>106</v>
      </c>
    </row>
    <row r="3" spans="1:10" ht="15.75">
      <c r="A3" s="5" t="s">
        <v>123</v>
      </c>
      <c r="J3" t="s">
        <v>731</v>
      </c>
    </row>
    <row r="4" spans="1:11" ht="15.75">
      <c r="A4" s="7" t="s">
        <v>108</v>
      </c>
      <c r="K4" s="5"/>
    </row>
    <row r="7" ht="15.75">
      <c r="C7" s="34"/>
    </row>
    <row r="9" spans="1:14" ht="15.75">
      <c r="A9" t="s">
        <v>9</v>
      </c>
      <c r="F9" s="1"/>
      <c r="G9" s="1"/>
      <c r="H9" s="1" t="s">
        <v>14</v>
      </c>
      <c r="I9" s="1"/>
      <c r="J9" s="1"/>
      <c r="K9" s="1"/>
      <c r="L9" s="1"/>
      <c r="M9" s="1"/>
      <c r="N9" s="1" t="s">
        <v>20</v>
      </c>
    </row>
    <row r="10" spans="1:14" ht="15.75">
      <c r="A10" s="2" t="s">
        <v>13</v>
      </c>
      <c r="C10" s="2" t="s">
        <v>10</v>
      </c>
      <c r="D10" s="4"/>
      <c r="F10" s="17" t="s">
        <v>22</v>
      </c>
      <c r="G10" s="1"/>
      <c r="H10" s="17" t="s">
        <v>17</v>
      </c>
      <c r="I10" s="1"/>
      <c r="J10" s="17" t="s">
        <v>18</v>
      </c>
      <c r="K10" s="1"/>
      <c r="L10" s="18" t="s">
        <v>21</v>
      </c>
      <c r="M10" s="1"/>
      <c r="N10" s="17" t="s">
        <v>19</v>
      </c>
    </row>
    <row r="12" ht="15.75">
      <c r="C12" s="3" t="s">
        <v>33</v>
      </c>
    </row>
    <row r="13" spans="1:14" ht="15.75">
      <c r="A13" s="54"/>
      <c r="B13" s="54"/>
      <c r="C13" s="54"/>
      <c r="D13" s="54"/>
      <c r="E13" s="54"/>
      <c r="F13" s="54"/>
      <c r="G13" s="54"/>
      <c r="H13" s="54"/>
      <c r="I13" s="54"/>
      <c r="J13" s="54"/>
      <c r="K13" s="54"/>
      <c r="L13" s="54"/>
      <c r="M13" s="54"/>
      <c r="N13" s="54"/>
    </row>
    <row r="14" spans="1:14" ht="15.75">
      <c r="A14" s="54">
        <v>1</v>
      </c>
      <c r="B14" s="54"/>
      <c r="C14" s="55" t="s">
        <v>163</v>
      </c>
      <c r="D14" s="54"/>
      <c r="E14" s="54"/>
      <c r="F14" s="55" t="s">
        <v>172</v>
      </c>
      <c r="G14" s="54"/>
      <c r="H14" s="54">
        <f>L24</f>
        <v>-12352662.5</v>
      </c>
      <c r="I14" s="54"/>
      <c r="J14" s="55" t="s">
        <v>39</v>
      </c>
      <c r="K14" s="54"/>
      <c r="L14" s="56">
        <v>0.423769</v>
      </c>
      <c r="M14" s="54"/>
      <c r="N14" s="54">
        <f>ROUND(H14*L14,0)</f>
        <v>-5234675</v>
      </c>
    </row>
    <row r="20" ht="15.75">
      <c r="C20" s="3" t="s">
        <v>167</v>
      </c>
    </row>
    <row r="21" spans="3:12" ht="15.75">
      <c r="C21" t="s">
        <v>168</v>
      </c>
      <c r="L21" s="6">
        <f>OverhaulB!I16</f>
        <v>28230362.5</v>
      </c>
    </row>
    <row r="22" spans="3:12" ht="15.75">
      <c r="C22" t="s">
        <v>169</v>
      </c>
      <c r="L22" s="20">
        <f>OverhaulB!I17</f>
        <v>40082000</v>
      </c>
    </row>
    <row r="23" spans="3:12" ht="15.75">
      <c r="C23" t="s">
        <v>598</v>
      </c>
      <c r="L23" s="20">
        <f>L22*0.0125</f>
        <v>501025</v>
      </c>
    </row>
    <row r="24" spans="3:12" ht="16.5" thickBot="1">
      <c r="C24" t="s">
        <v>170</v>
      </c>
      <c r="L24" s="22">
        <f>L21-L22-L23</f>
        <v>-12352662.5</v>
      </c>
    </row>
    <row r="25" ht="16.5" thickTop="1"/>
    <row r="26" spans="3:12" ht="15.75">
      <c r="C26" t="s">
        <v>171</v>
      </c>
      <c r="L26" s="6">
        <v>27687000</v>
      </c>
    </row>
    <row r="28" spans="3:8" ht="15.75">
      <c r="C28" t="s">
        <v>173</v>
      </c>
      <c r="H28" s="54"/>
    </row>
    <row r="29" ht="15.75">
      <c r="H29" s="54"/>
    </row>
    <row r="30" spans="3:8" ht="15.75">
      <c r="C30" t="s">
        <v>16</v>
      </c>
      <c r="H30" s="54"/>
    </row>
    <row r="31" spans="3:14" ht="15.75">
      <c r="C31" s="197" t="s">
        <v>174</v>
      </c>
      <c r="D31" s="198"/>
      <c r="E31" s="198"/>
      <c r="F31" s="198"/>
      <c r="G31" s="198"/>
      <c r="H31" s="198"/>
      <c r="I31" s="198"/>
      <c r="J31" s="198"/>
      <c r="K31" s="198"/>
      <c r="L31" s="198"/>
      <c r="M31" s="11"/>
      <c r="N31" s="12"/>
    </row>
    <row r="32" spans="3:14" ht="15.75">
      <c r="C32" s="199"/>
      <c r="D32" s="200"/>
      <c r="E32" s="200"/>
      <c r="F32" s="200"/>
      <c r="G32" s="200"/>
      <c r="H32" s="200"/>
      <c r="I32" s="200"/>
      <c r="J32" s="200"/>
      <c r="K32" s="200"/>
      <c r="L32" s="200"/>
      <c r="M32" s="4"/>
      <c r="N32" s="14"/>
    </row>
    <row r="33" spans="3:14" ht="15.75">
      <c r="C33" s="199"/>
      <c r="D33" s="200"/>
      <c r="E33" s="200"/>
      <c r="F33" s="200"/>
      <c r="G33" s="200"/>
      <c r="H33" s="200"/>
      <c r="I33" s="200"/>
      <c r="J33" s="200"/>
      <c r="K33" s="200"/>
      <c r="L33" s="200"/>
      <c r="M33" s="4"/>
      <c r="N33" s="14"/>
    </row>
    <row r="34" spans="3:14" ht="15.75">
      <c r="C34" s="199"/>
      <c r="D34" s="200"/>
      <c r="E34" s="200"/>
      <c r="F34" s="200"/>
      <c r="G34" s="200"/>
      <c r="H34" s="200"/>
      <c r="I34" s="200"/>
      <c r="J34" s="200"/>
      <c r="K34" s="200"/>
      <c r="L34" s="200"/>
      <c r="M34" s="4"/>
      <c r="N34" s="14"/>
    </row>
    <row r="35" spans="3:14" ht="15.75">
      <c r="C35" s="199"/>
      <c r="D35" s="200"/>
      <c r="E35" s="200"/>
      <c r="F35" s="200"/>
      <c r="G35" s="200"/>
      <c r="H35" s="200"/>
      <c r="I35" s="200"/>
      <c r="J35" s="200"/>
      <c r="K35" s="200"/>
      <c r="L35" s="200"/>
      <c r="M35" s="4"/>
      <c r="N35" s="14"/>
    </row>
    <row r="36" spans="3:14" ht="15.75">
      <c r="C36" s="201"/>
      <c r="D36" s="202"/>
      <c r="E36" s="202"/>
      <c r="F36" s="202"/>
      <c r="G36" s="202"/>
      <c r="H36" s="202"/>
      <c r="I36" s="202"/>
      <c r="J36" s="202"/>
      <c r="K36" s="202"/>
      <c r="L36" s="202"/>
      <c r="M36" s="2"/>
      <c r="N36" s="16"/>
    </row>
  </sheetData>
  <mergeCells count="1">
    <mergeCell ref="C31:L36"/>
  </mergeCells>
  <printOptions/>
  <pageMargins left="0.75" right="0.75" top="1" bottom="1" header="0.5" footer="0.5"/>
  <pageSetup fitToHeight="1" fitToWidth="1" horizontalDpi="1200" verticalDpi="1200" orientation="portrait" scale="80" r:id="rId1"/>
</worksheet>
</file>

<file path=xl/worksheets/sheet9.xml><?xml version="1.0" encoding="utf-8"?>
<worksheet xmlns="http://schemas.openxmlformats.org/spreadsheetml/2006/main" xmlns:r="http://schemas.openxmlformats.org/officeDocument/2006/relationships">
  <sheetPr>
    <pageSetUpPr fitToPage="1"/>
  </sheetPr>
  <dimension ref="A1:P35"/>
  <sheetViews>
    <sheetView workbookViewId="0" topLeftCell="A1">
      <selection activeCell="G6" sqref="G6"/>
    </sheetView>
  </sheetViews>
  <sheetFormatPr defaultColWidth="9.00390625" defaultRowHeight="15.75"/>
  <cols>
    <col min="1" max="1" width="3.875" style="0" customWidth="1"/>
    <col min="2" max="2" width="0.875" style="0" customWidth="1"/>
    <col min="3" max="3" width="32.875" style="0" customWidth="1"/>
    <col min="4" max="4" width="6.125" style="0" customWidth="1"/>
    <col min="5" max="6" width="1.25" style="0" customWidth="1"/>
    <col min="7" max="7" width="10.25390625" style="0" customWidth="1"/>
    <col min="8" max="8" width="1.25" style="0" customWidth="1"/>
    <col min="9" max="9" width="12.50390625" style="0" customWidth="1"/>
    <col min="10" max="10" width="1.75390625" style="0" customWidth="1"/>
    <col min="11" max="11" width="8.75390625" style="0" customWidth="1"/>
    <col min="12" max="12" width="1.875" style="0" customWidth="1"/>
    <col min="13" max="13" width="10.00390625" style="0" customWidth="1"/>
    <col min="14" max="14" width="1.625" style="0" customWidth="1"/>
    <col min="15" max="15" width="12.50390625" style="0" customWidth="1"/>
  </cols>
  <sheetData>
    <row r="1" spans="1:15" ht="15.75">
      <c r="A1" s="7" t="s">
        <v>107</v>
      </c>
      <c r="G1" s="7" t="s">
        <v>15</v>
      </c>
      <c r="M1" s="32"/>
      <c r="N1" s="32"/>
      <c r="O1" s="32"/>
    </row>
    <row r="2" spans="1:15" ht="15.75">
      <c r="A2" s="30" t="s">
        <v>35</v>
      </c>
      <c r="G2" s="7" t="s">
        <v>106</v>
      </c>
      <c r="M2" s="32"/>
      <c r="N2" s="32"/>
      <c r="O2" s="32"/>
    </row>
    <row r="3" spans="1:15" ht="15.75">
      <c r="A3" s="5" t="s">
        <v>123</v>
      </c>
      <c r="G3" t="s">
        <v>732</v>
      </c>
      <c r="M3" s="32"/>
      <c r="N3" s="32"/>
      <c r="O3" s="32"/>
    </row>
    <row r="4" spans="1:15" ht="15.75">
      <c r="A4" s="7" t="s">
        <v>108</v>
      </c>
      <c r="K4" s="5"/>
      <c r="M4" s="32"/>
      <c r="N4" s="32"/>
      <c r="O4" s="32"/>
    </row>
    <row r="5" spans="13:15" ht="15.75">
      <c r="M5" s="32"/>
      <c r="N5" s="32"/>
      <c r="O5" s="32"/>
    </row>
    <row r="6" spans="9:15" ht="15.75">
      <c r="I6" s="21"/>
      <c r="M6" s="32"/>
      <c r="N6" s="32"/>
      <c r="O6" s="32"/>
    </row>
    <row r="7" spans="1:15" ht="15.75">
      <c r="A7" s="32"/>
      <c r="B7" s="32"/>
      <c r="C7" s="34"/>
      <c r="D7" s="32"/>
      <c r="E7" s="32"/>
      <c r="F7" s="32"/>
      <c r="G7" s="32"/>
      <c r="H7" s="32"/>
      <c r="I7" s="32"/>
      <c r="J7" s="32"/>
      <c r="K7" s="32"/>
      <c r="L7" s="32"/>
      <c r="M7" s="32"/>
      <c r="N7" s="32"/>
      <c r="O7" s="32"/>
    </row>
    <row r="8" spans="1:16" ht="15.75">
      <c r="A8" s="4"/>
      <c r="B8" s="4"/>
      <c r="C8" s="4"/>
      <c r="D8" s="4"/>
      <c r="E8" s="4"/>
      <c r="F8" s="4"/>
      <c r="G8" s="8"/>
      <c r="H8" s="8"/>
      <c r="I8" s="8"/>
      <c r="J8" s="8"/>
      <c r="K8" s="8"/>
      <c r="L8" s="8"/>
      <c r="M8" s="8"/>
      <c r="N8" s="8"/>
      <c r="O8" s="8"/>
      <c r="P8" s="4"/>
    </row>
    <row r="9" spans="1:16" ht="15.75">
      <c r="A9" s="4"/>
      <c r="B9" s="4"/>
      <c r="C9" s="4"/>
      <c r="D9" s="4"/>
      <c r="E9" s="26"/>
      <c r="F9" s="4"/>
      <c r="G9" s="8"/>
      <c r="H9" s="8"/>
      <c r="I9" s="8"/>
      <c r="J9" s="8"/>
      <c r="K9" s="8"/>
      <c r="L9" s="8"/>
      <c r="M9" s="81"/>
      <c r="N9" s="8"/>
      <c r="O9" s="8"/>
      <c r="P9" s="4"/>
    </row>
    <row r="10" spans="3:16" ht="15.75">
      <c r="C10" t="s">
        <v>152</v>
      </c>
      <c r="I10" s="54"/>
      <c r="L10" s="4"/>
      <c r="M10" s="4"/>
      <c r="N10" s="4"/>
      <c r="O10" s="4"/>
      <c r="P10" s="4"/>
    </row>
    <row r="11" spans="1:16" ht="15.75">
      <c r="A11">
        <v>1</v>
      </c>
      <c r="C11" t="s">
        <v>158</v>
      </c>
      <c r="I11" s="54">
        <v>29668777</v>
      </c>
      <c r="K11" s="21" t="s">
        <v>155</v>
      </c>
      <c r="L11" s="4"/>
      <c r="M11" s="4"/>
      <c r="N11" s="4"/>
      <c r="O11" s="4"/>
      <c r="P11" s="4"/>
    </row>
    <row r="12" spans="1:16" ht="15.75">
      <c r="A12">
        <v>2</v>
      </c>
      <c r="C12" t="s">
        <v>159</v>
      </c>
      <c r="I12" s="54">
        <v>26350393</v>
      </c>
      <c r="K12" s="21" t="s">
        <v>155</v>
      </c>
      <c r="L12" s="20"/>
      <c r="M12" s="31"/>
      <c r="N12" s="20"/>
      <c r="O12" s="20"/>
      <c r="P12" s="4"/>
    </row>
    <row r="13" spans="1:16" ht="15.75">
      <c r="A13">
        <v>3</v>
      </c>
      <c r="C13" t="s">
        <v>160</v>
      </c>
      <c r="I13" s="54">
        <v>20666057</v>
      </c>
      <c r="K13" s="21" t="s">
        <v>155</v>
      </c>
      <c r="L13" s="4"/>
      <c r="M13" s="4"/>
      <c r="N13" s="4"/>
      <c r="O13" s="4"/>
      <c r="P13" s="4"/>
    </row>
    <row r="14" spans="1:16" ht="15.75">
      <c r="A14">
        <v>4</v>
      </c>
      <c r="C14" t="s">
        <v>153</v>
      </c>
      <c r="I14" s="54">
        <v>32553000</v>
      </c>
      <c r="K14" s="21" t="s">
        <v>156</v>
      </c>
      <c r="L14" s="4"/>
      <c r="M14" s="4"/>
      <c r="N14" s="4"/>
      <c r="O14" s="4"/>
      <c r="P14" s="4"/>
    </row>
    <row r="15" spans="1:16" ht="15.75">
      <c r="A15">
        <v>5</v>
      </c>
      <c r="C15" t="s">
        <v>154</v>
      </c>
      <c r="I15" s="57">
        <v>33352000</v>
      </c>
      <c r="K15" s="21" t="s">
        <v>156</v>
      </c>
      <c r="L15" s="4"/>
      <c r="M15" s="4"/>
      <c r="N15" s="4"/>
      <c r="O15" s="4"/>
      <c r="P15" s="4"/>
    </row>
    <row r="16" spans="3:16" ht="15.75">
      <c r="C16" t="s">
        <v>164</v>
      </c>
      <c r="I16" s="54">
        <f>AVERAGE(I12:I15)</f>
        <v>28230362.5</v>
      </c>
      <c r="K16" s="4"/>
      <c r="L16" s="4"/>
      <c r="M16" s="4"/>
      <c r="N16" s="4"/>
      <c r="O16" s="4"/>
      <c r="P16" s="4"/>
    </row>
    <row r="17" spans="3:16" ht="15.75">
      <c r="C17" t="s">
        <v>162</v>
      </c>
      <c r="H17" s="54">
        <v>40082000</v>
      </c>
      <c r="I17" s="57">
        <v>40082000</v>
      </c>
      <c r="K17" s="100" t="s">
        <v>156</v>
      </c>
      <c r="L17" s="4"/>
      <c r="M17" s="4"/>
      <c r="N17" s="4"/>
      <c r="O17" s="4"/>
      <c r="P17" s="4"/>
    </row>
    <row r="18" spans="8:16" ht="15.75">
      <c r="H18" s="54"/>
      <c r="K18" s="4"/>
      <c r="L18" s="4"/>
      <c r="M18" s="4"/>
      <c r="N18" s="4"/>
      <c r="O18" s="4"/>
      <c r="P18" s="4"/>
    </row>
    <row r="19" spans="1:16" ht="16.5" thickBot="1">
      <c r="A19" s="4"/>
      <c r="B19" s="4"/>
      <c r="C19" s="4" t="s">
        <v>163</v>
      </c>
      <c r="D19" s="4"/>
      <c r="E19" s="4"/>
      <c r="F19" s="4"/>
      <c r="G19" s="4"/>
      <c r="H19" s="4"/>
      <c r="I19" s="23">
        <f>I16-I17</f>
        <v>-11851637.5</v>
      </c>
      <c r="J19" s="4"/>
      <c r="K19" s="4"/>
      <c r="L19" s="4"/>
      <c r="M19" s="4"/>
      <c r="N19" s="4"/>
      <c r="O19" s="4"/>
      <c r="P19" s="4"/>
    </row>
    <row r="20" spans="1:16" ht="16.5" thickTop="1">
      <c r="A20" s="4"/>
      <c r="B20" s="4"/>
      <c r="C20" s="4"/>
      <c r="D20" s="4"/>
      <c r="E20" s="4"/>
      <c r="F20" s="4"/>
      <c r="G20" s="4"/>
      <c r="H20" s="4"/>
      <c r="I20" s="4"/>
      <c r="J20" s="4"/>
      <c r="K20" s="4"/>
      <c r="L20" s="4"/>
      <c r="M20" s="4"/>
      <c r="N20" s="4"/>
      <c r="O20" s="4"/>
      <c r="P20" s="4"/>
    </row>
    <row r="21" spans="1:16" ht="15.75">
      <c r="A21" s="4"/>
      <c r="B21" s="4"/>
      <c r="C21" s="43" t="s">
        <v>165</v>
      </c>
      <c r="D21" s="4"/>
      <c r="E21" s="4"/>
      <c r="F21" s="4"/>
      <c r="G21" s="4"/>
      <c r="H21" s="4"/>
      <c r="I21" s="54">
        <v>27687000</v>
      </c>
      <c r="J21" s="4"/>
      <c r="K21" s="21" t="s">
        <v>156</v>
      </c>
      <c r="L21" s="4"/>
      <c r="M21" s="4"/>
      <c r="N21" s="4"/>
      <c r="O21" s="4"/>
      <c r="P21" s="4"/>
    </row>
    <row r="22" spans="1:16" ht="15.75">
      <c r="A22" s="4"/>
      <c r="B22" s="4"/>
      <c r="C22" s="4"/>
      <c r="D22" s="4"/>
      <c r="E22" s="4"/>
      <c r="F22" s="4"/>
      <c r="G22" s="4"/>
      <c r="H22" s="4"/>
      <c r="I22" s="4"/>
      <c r="J22" s="4"/>
      <c r="K22" s="4"/>
      <c r="L22" s="4"/>
      <c r="M22" s="4"/>
      <c r="N22" s="4"/>
      <c r="O22" s="4"/>
      <c r="P22" s="4"/>
    </row>
    <row r="23" spans="1:16" ht="15.75">
      <c r="A23" s="4"/>
      <c r="B23" s="4"/>
      <c r="C23" t="s">
        <v>166</v>
      </c>
      <c r="D23" s="4"/>
      <c r="E23" s="4"/>
      <c r="F23" s="4"/>
      <c r="G23" s="4"/>
      <c r="H23" s="4"/>
      <c r="I23" s="4"/>
      <c r="J23" s="4"/>
      <c r="K23" s="4"/>
      <c r="L23" s="4"/>
      <c r="M23" s="4"/>
      <c r="N23" s="4"/>
      <c r="O23" s="4"/>
      <c r="P23" s="4"/>
    </row>
    <row r="24" spans="1:16" ht="15.75">
      <c r="A24" s="4"/>
      <c r="B24" s="4"/>
      <c r="C24" s="100" t="s">
        <v>157</v>
      </c>
      <c r="D24" s="4"/>
      <c r="E24" s="4"/>
      <c r="F24" s="4"/>
      <c r="G24" s="4"/>
      <c r="H24" s="4"/>
      <c r="I24" s="4"/>
      <c r="J24" s="4"/>
      <c r="K24" s="4"/>
      <c r="L24" s="4"/>
      <c r="M24" s="4"/>
      <c r="N24" s="4"/>
      <c r="O24" s="4"/>
      <c r="P24" s="4"/>
    </row>
    <row r="25" spans="1:16" ht="15.75">
      <c r="A25" s="4"/>
      <c r="B25" s="4"/>
      <c r="C25" s="100" t="s">
        <v>161</v>
      </c>
      <c r="D25" s="4"/>
      <c r="E25" s="4"/>
      <c r="F25" s="4"/>
      <c r="G25" s="4"/>
      <c r="H25" s="4"/>
      <c r="I25" s="4"/>
      <c r="J25" s="4"/>
      <c r="K25" s="4"/>
      <c r="L25" s="4"/>
      <c r="M25" s="4"/>
      <c r="N25" s="4"/>
      <c r="O25" s="4"/>
      <c r="P25" s="4"/>
    </row>
    <row r="26" spans="1:16" ht="15.75">
      <c r="A26" s="4"/>
      <c r="B26" s="4"/>
      <c r="C26" s="4"/>
      <c r="D26" s="4"/>
      <c r="E26" s="4"/>
      <c r="F26" s="4"/>
      <c r="G26" s="4"/>
      <c r="H26" s="4"/>
      <c r="I26" s="4"/>
      <c r="J26" s="4"/>
      <c r="K26" s="4"/>
      <c r="L26" s="4"/>
      <c r="M26" s="4"/>
      <c r="N26" s="4"/>
      <c r="O26" s="4"/>
      <c r="P26" s="4"/>
    </row>
    <row r="27" spans="1:16" ht="15.75">
      <c r="A27" s="4"/>
      <c r="B27" s="4"/>
      <c r="C27" s="4"/>
      <c r="D27" s="4"/>
      <c r="E27" s="4"/>
      <c r="F27" s="4"/>
      <c r="G27" s="4"/>
      <c r="H27" s="4"/>
      <c r="I27" s="4"/>
      <c r="J27" s="4"/>
      <c r="K27" s="4"/>
      <c r="L27" s="4"/>
      <c r="M27" s="4"/>
      <c r="N27" s="4"/>
      <c r="O27" s="4"/>
      <c r="P27" s="4"/>
    </row>
    <row r="28" spans="1:16" ht="15.75">
      <c r="A28" s="4"/>
      <c r="B28" s="4"/>
      <c r="C28" s="4"/>
      <c r="D28" s="4"/>
      <c r="E28" s="4"/>
      <c r="F28" s="4"/>
      <c r="G28" s="4"/>
      <c r="H28" s="4"/>
      <c r="I28" s="4"/>
      <c r="J28" s="4"/>
      <c r="K28" s="4"/>
      <c r="L28" s="4"/>
      <c r="M28" s="4"/>
      <c r="N28" s="4"/>
      <c r="O28" s="4"/>
      <c r="P28" s="4"/>
    </row>
    <row r="29" spans="1:16" ht="15.75">
      <c r="A29" s="4"/>
      <c r="B29" s="4"/>
      <c r="C29" s="4"/>
      <c r="D29" s="4"/>
      <c r="E29" s="4"/>
      <c r="F29" s="4"/>
      <c r="G29" s="4"/>
      <c r="H29" s="4"/>
      <c r="I29" s="4"/>
      <c r="J29" s="4"/>
      <c r="K29" s="4"/>
      <c r="L29" s="4"/>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row r="33" spans="1:16" ht="15.75">
      <c r="A33" s="4"/>
      <c r="B33" s="4"/>
      <c r="C33" s="4"/>
      <c r="D33" s="4"/>
      <c r="E33" s="4"/>
      <c r="F33" s="4"/>
      <c r="G33" s="4"/>
      <c r="H33" s="4"/>
      <c r="I33" s="4"/>
      <c r="J33" s="4"/>
      <c r="K33" s="4"/>
      <c r="L33" s="4"/>
      <c r="M33" s="4"/>
      <c r="N33" s="4"/>
      <c r="O33" s="4"/>
      <c r="P33" s="4"/>
    </row>
    <row r="34" spans="1:16" ht="15.75">
      <c r="A34" s="4"/>
      <c r="B34" s="4"/>
      <c r="C34" s="4"/>
      <c r="D34" s="4"/>
      <c r="E34" s="4"/>
      <c r="F34" s="4"/>
      <c r="G34" s="4"/>
      <c r="H34" s="4"/>
      <c r="I34" s="4"/>
      <c r="J34" s="4"/>
      <c r="K34" s="4"/>
      <c r="L34" s="4"/>
      <c r="M34" s="4"/>
      <c r="N34" s="4"/>
      <c r="O34" s="4"/>
      <c r="P34" s="4"/>
    </row>
    <row r="35" spans="1:16" ht="15.75">
      <c r="A35" s="4"/>
      <c r="B35" s="4"/>
      <c r="C35" s="4"/>
      <c r="D35" s="4"/>
      <c r="E35" s="4"/>
      <c r="F35" s="4"/>
      <c r="G35" s="4"/>
      <c r="H35" s="4"/>
      <c r="I35" s="4"/>
      <c r="J35" s="4"/>
      <c r="K35" s="4"/>
      <c r="L35" s="4"/>
      <c r="M35" s="4"/>
      <c r="N35" s="4"/>
      <c r="O35" s="4"/>
      <c r="P35" s="4"/>
    </row>
  </sheetData>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rs2</dc:creator>
  <cp:keywords/>
  <dc:description/>
  <cp:lastModifiedBy>psc</cp:lastModifiedBy>
  <cp:lastPrinted>2008-04-04T20:35:46Z</cp:lastPrinted>
  <dcterms:created xsi:type="dcterms:W3CDTF">1998-04-03T16:01:20Z</dcterms:created>
  <dcterms:modified xsi:type="dcterms:W3CDTF">2008-04-09T18:02:42Z</dcterms:modified>
  <cp:category>::ODMA\GRPWISE\ASPOSUPT.PUPSC.PUPSCDocs:56954.1</cp:category>
  <cp:version/>
  <cp:contentType/>
  <cp:contentStatus/>
</cp:coreProperties>
</file>