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00" windowHeight="8520" activeTab="1"/>
  </bookViews>
  <sheets>
    <sheet name="UAE-WM Exhibit COS-RD 1.1, p. 1" sheetId="1" r:id="rId1"/>
    <sheet name="UAE-WM Exhibit COS 1.1, p. 2" sheetId="2" r:id="rId2"/>
    <sheet name="UAE-WM Exhibit COS-RD 1.2, p. 1" sheetId="3" r:id="rId3"/>
    <sheet name="UAE-WM Exhibit COS-RD1.2, p. 2" sheetId="4" r:id="rId4"/>
    <sheet name="UAE-WM Exhibit COS-RD 1.3, p. 1" sheetId="5" r:id="rId5"/>
    <sheet name="UAE-WM Exhibit COS-RD 1.4, p. 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" localSheetId="4" hidden="1">'[5]Inputs'!#REF!</definedName>
    <definedName name="__123Graph_A" hidden="1">'[5]Inputs'!#REF!</definedName>
    <definedName name="__123Graph_B" localSheetId="4" hidden="1">'[5]Inputs'!#REF!</definedName>
    <definedName name="__123Graph_B" hidden="1">'[5]Inputs'!#REF!</definedName>
    <definedName name="__123Graph_D" localSheetId="4" hidden="1">'[5]Inputs'!#REF!</definedName>
    <definedName name="__123Graph_D" hidden="1">'[5]Inputs'!#REF!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hidden="1">#REF!</definedName>
    <definedName name="_Order1" localSheetId="4" hidden="1">0</definedName>
    <definedName name="_Order1" hidden="1">255</definedName>
    <definedName name="_Order2" localSheetId="4" hidden="1">0</definedName>
    <definedName name="_Order2" hidden="1">255</definedName>
    <definedName name="_Sort" localSheetId="1" hidden="1">#REF!</definedName>
    <definedName name="_Sort" localSheetId="2" hidden="1">#REF!</definedName>
    <definedName name="_Sort" localSheetId="4" hidden="1">#REF!</definedName>
    <definedName name="_Sort" localSheetId="3" hidden="1">#REF!</definedName>
    <definedName name="_Sort" hidden="1">#REF!</definedName>
    <definedName name="a" localSheetId="4" hidden="1">'[5]DSM Output'!$J$21:$J$23</definedName>
    <definedName name="a" hidden="1">'[5]DSM Output'!$J$21:$J$23</definedName>
    <definedName name="Acct108360S">'[4]Func Study'!$H$2286</definedName>
    <definedName name="Acct108361S">'[4]Func Study'!$H$2290</definedName>
    <definedName name="Acct108362S">'[4]Func Study'!$H$2294</definedName>
    <definedName name="Acct108364S">'[4]Func Study'!$H$2298</definedName>
    <definedName name="Acct108365S">'[4]Func Study'!$H$2302</definedName>
    <definedName name="Acct108366S">'[4]Func Study'!$H$2306</definedName>
    <definedName name="Acct108367S">'[4]Func Study'!$H$2310</definedName>
    <definedName name="Acct108368S">'[4]Func Study'!$H$2314</definedName>
    <definedName name="Acct108369S">'[4]Func Study'!$H$2318</definedName>
    <definedName name="Acct108370S">'[4]Func Study'!$H$2322</definedName>
    <definedName name="Acct108371S">'[4]Func Study'!$H$2326</definedName>
    <definedName name="Acct108372S">'[4]Func Study'!$H$2330</definedName>
    <definedName name="Acct108373S">'[4]Func Study'!$H$2334</definedName>
    <definedName name="Acct108D_S">'[4]Func Study'!$H$2346</definedName>
    <definedName name="Acct108D00S">'[4]Func Study'!$H$2338</definedName>
    <definedName name="Acct108DSS">'[4]Func Study'!$H$2342</definedName>
    <definedName name="Acct151SE">'[4]Func Study'!#REF!</definedName>
    <definedName name="ACCT2281">'[4]Func Study'!$H$2131</definedName>
    <definedName name="Acct2282">'[4]Func Study'!$H$2135</definedName>
    <definedName name="Acct2283">'[4]Func Study'!$H$2139</definedName>
    <definedName name="Acct22842">'[4]Func Study'!$H$2146</definedName>
    <definedName name="Acct228SO">'[4]Func Study'!$H$2134</definedName>
    <definedName name="ACCT25398">'[4]Func Study'!$H$2158</definedName>
    <definedName name="Acct25399">'[4]Func Study'!$H$2165</definedName>
    <definedName name="Acct254">'[4]Func Study'!$H$2142</definedName>
    <definedName name="ACCT254S">'[4]Func Study'!$H$2141</definedName>
    <definedName name="Acct350">'[4]Func Study'!$H$1579</definedName>
    <definedName name="Acct352">'[4]Func Study'!$H$1586</definedName>
    <definedName name="Acct353">'[4]Func Study'!$H$1592</definedName>
    <definedName name="Acct354">'[4]Func Study'!$H$1598</definedName>
    <definedName name="Acct355">'[4]Func Study'!$H$1604</definedName>
    <definedName name="Acct356">'[4]Func Study'!$H$1610</definedName>
    <definedName name="Acct357">'[4]Func Study'!$H$1616</definedName>
    <definedName name="Acct358">'[4]Func Study'!$H$1622</definedName>
    <definedName name="Acct359">'[4]Func Study'!$H$1628</definedName>
    <definedName name="Acct360">'[4]Func Study'!$H$1648</definedName>
    <definedName name="Acct360___Demand__Primary">'[4]Func Study'!$H$1646</definedName>
    <definedName name="Acct361">'[4]Func Study'!$H$1654</definedName>
    <definedName name="Acct361___Demand__Primary">'[4]Func Study'!$H$1652</definedName>
    <definedName name="Acct362">'[4]Func Study'!$H$1660</definedName>
    <definedName name="Acct362___Demand__Primary">'[4]Func Study'!$H$1658</definedName>
    <definedName name="Acct364">'[4]Func Study'!$H$1667</definedName>
    <definedName name="Acct364___Demand__Primary">'[4]Func Study'!$H$1664</definedName>
    <definedName name="Acct365">'[4]Func Study'!$H$1674</definedName>
    <definedName name="Acct365___Demand__Primary">'[4]Func Study'!$H$1671</definedName>
    <definedName name="Acct366">'[4]Func Study'!$H$1681</definedName>
    <definedName name="Acct366___Demand__Primary">'[4]Func Study'!$H$1678</definedName>
    <definedName name="Acct367">'[4]Func Study'!$H$1688</definedName>
    <definedName name="Acct367___Demand__Primary">'[4]Func Study'!$H$1685</definedName>
    <definedName name="Acct368">'[4]Func Study'!$H$1694</definedName>
    <definedName name="Acct368___Demand__Secondary">'[4]Func Study'!$H$1692</definedName>
    <definedName name="Acct369">'[4]Func Study'!$H$1701</definedName>
    <definedName name="Acct369___Customer_OH">'[4]Func Study'!$H$1698</definedName>
    <definedName name="Acct370">'[4]Func Study'!$H$1712</definedName>
    <definedName name="Acct370___Customer">'[4]Func Study'!$H$1710</definedName>
    <definedName name="Acct371">'[4]Func Study'!$H$1719</definedName>
    <definedName name="Acct371___Demand__Primary">'[4]Func Study'!$H$1716</definedName>
    <definedName name="Acct372">'[4]Func Study'!$H$1726</definedName>
    <definedName name="Acct372___Demand__Primary">'[4]Func Study'!$H$1723</definedName>
    <definedName name="Acct372A">'[4]Func Study'!$H$1725</definedName>
    <definedName name="Acct372DP">'[4]Func Study'!$H$1723</definedName>
    <definedName name="Acct372DS">'[4]Func Study'!$H$1724</definedName>
    <definedName name="Acct373">'[4]Func Study'!$H$1732</definedName>
    <definedName name="Acct373___Public_Authority">'[4]Func Study'!$H$1731</definedName>
    <definedName name="Acct403">'[4]Func Study'!$H$1054</definedName>
    <definedName name="Acct403HPSG">'[4]Func Study'!#REF!</definedName>
    <definedName name="Acct40910FITPMI">'[4]Func Study'!$H$1334</definedName>
    <definedName name="Acct40911S">'[4]Func Study'!$H$1295</definedName>
    <definedName name="Acct448S">'[4]Func Study'!$H$273</definedName>
    <definedName name="Acct450S">'[4]Func Study'!$H$297</definedName>
    <definedName name="Acct451S">'[4]Func Study'!$H$302</definedName>
    <definedName name="Acct454S">'[4]Func Study'!$H$312</definedName>
    <definedName name="Acct456S">'[4]Func Study'!$H$318</definedName>
    <definedName name="Acct501SE">'[4]Func Study'!$H$409</definedName>
    <definedName name="Acct502DNPPSU">'[4]Func Study'!#REF!</definedName>
    <definedName name="Acct580">'[4]Func Study'!$H$745</definedName>
    <definedName name="Acct581">'[4]Func Study'!$H$750</definedName>
    <definedName name="Acct582">'[4]Func Study'!$H$755</definedName>
    <definedName name="Acct583">'[4]Func Study'!$H$760</definedName>
    <definedName name="Acct584">'[4]Func Study'!$H$765</definedName>
    <definedName name="Acct585">'[4]Func Study'!$H$770</definedName>
    <definedName name="Acct586">'[4]Func Study'!$H$775</definedName>
    <definedName name="Acct587">'[4]Func Study'!$H$780</definedName>
    <definedName name="Acct588">'[4]Func Study'!$H$785</definedName>
    <definedName name="Acct589">'[4]Func Study'!$H$790</definedName>
    <definedName name="Acct590">'[4]Func Study'!$H$795</definedName>
    <definedName name="Acct591">'[4]Func Study'!$H$800</definedName>
    <definedName name="Acct592">'[4]Func Study'!$H$805</definedName>
    <definedName name="Acct593">'[4]Func Study'!$H$810</definedName>
    <definedName name="Acct594">'[4]Func Study'!$H$815</definedName>
    <definedName name="Acct595">'[4]Func Study'!$H$820</definedName>
    <definedName name="Acct596">'[4]Func Study'!$H$830</definedName>
    <definedName name="Acct597">'[4]Func Study'!$H$835</definedName>
    <definedName name="Acct598">'[4]Func Study'!$H$840</definedName>
    <definedName name="AcctAGA">'[4]Func Study'!$H$291</definedName>
    <definedName name="AcctD00">'[4]Func Study'!$H$1736</definedName>
    <definedName name="AcctDS0">'[4]Func Study'!$H$1740</definedName>
    <definedName name="AcctFIT">'[4]Func Study'!$H$1341</definedName>
    <definedName name="AcctSTTAX">'[4]Func Study'!$H$1324</definedName>
    <definedName name="AcctTS0">'[4]Func Study'!$H$1636</definedName>
    <definedName name="ActualROR">'[4]G+T+D+R+M'!$H$61</definedName>
    <definedName name="Check">#REF!</definedName>
    <definedName name="Classification">'[4]Func Study'!$AB$251</definedName>
    <definedName name="Comn">'[4]Inputs'!$K$21</definedName>
    <definedName name="COSFacVal">'[4]Inputs'!$W$11</definedName>
    <definedName name="Debt_">'[4]Inputs'!$K$19</definedName>
    <definedName name="Demand">'[4]Inputs'!$D$9</definedName>
    <definedName name="Demand2">'[4]Inputs'!$D$10</definedName>
    <definedName name="Dis">'[4]Func Study'!$AB$250</definedName>
    <definedName name="DisFac">'[4]Func Dist Factor Table'!$A$11:$G$25</definedName>
    <definedName name="DUDE" localSheetId="4" hidden="1">#REF!</definedName>
    <definedName name="DUDE" hidden="1">#REF!</definedName>
    <definedName name="f101top">#REF!</definedName>
    <definedName name="f104top">#REF!</definedName>
    <definedName name="f138top">#REF!</definedName>
    <definedName name="f140top">#REF!</definedName>
    <definedName name="Factorck">'[4]COS Factor Table'!$T$15:$T$133</definedName>
    <definedName name="FACTP">#REF!</definedName>
    <definedName name="FactSum">'[4]COS Factor Table'!$A$14:$T$133</definedName>
    <definedName name="FranchiseTax">'[9]Variables'!$B$33</definedName>
    <definedName name="Func">'[4]Func Factor Table'!$A$10:$H$78</definedName>
    <definedName name="Function">'[4]Func Study'!$AB$250</definedName>
    <definedName name="Instructions">#REF!</definedName>
    <definedName name="limcount" hidden="1">1</definedName>
    <definedName name="LinkCos">'[4]JAM Download'!$J$4</definedName>
    <definedName name="MACTIT">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NetToGross">'[4]Inputs'!$H$21</definedName>
    <definedName name="NUM">#REF!</definedName>
    <definedName name="OH">'[4]Inputs'!$D$24</definedName>
    <definedName name="OperatingIncome">'[4]G+T+D+R+M'!$H$29</definedName>
    <definedName name="Page1">'UAE-WM Exhibit COS-RD1.2, p. 2'!#REF!</definedName>
    <definedName name="Page2">'UAE-WM Exhibit COS-RD1.2, p. 2'!#REF!</definedName>
    <definedName name="Pref_">'[4]Inputs'!$K$20</definedName>
    <definedName name="_xlnm.Print_Area" localSheetId="3">'UAE-WM Exhibit COS-RD1.2, p. 2'!$A$1:$M$36</definedName>
    <definedName name="q" localSheetId="4" hidden="1">'[5]Inputs'!#REF!</definedName>
    <definedName name="q" hidden="1">'[5]Inputs'!#REF!</definedName>
    <definedName name="ResourceSupplier">'[9]Variables'!$B$35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TargetROR">'[4]Inputs'!$L$9</definedName>
    <definedName name="Test_COS">'[4]Hot Sheet'!$F$120</definedName>
    <definedName name="TestPeriod">'[4]Inputs'!$C$6</definedName>
    <definedName name="TotalRateBase">'[4]G+T+D+R+M'!$H$58</definedName>
    <definedName name="UAcct103">'[4]Func Study'!$AB$1564</definedName>
    <definedName name="UAcct105S">'[4]Func Study'!$AB$1951</definedName>
    <definedName name="UAcct105SEU">'[4]Func Study'!$AB$1955</definedName>
    <definedName name="UAcct105SGG">'[4]Func Study'!$AB$1956</definedName>
    <definedName name="UAcct105SGP1">'[4]Func Study'!$AB$1952</definedName>
    <definedName name="UAcct105SGP2">'[4]Func Study'!$AB$1954</definedName>
    <definedName name="UAcct105SGT">'[4]Func Study'!$AB$1953</definedName>
    <definedName name="UAcct1081390">'[4]Func Study'!$AB$2385</definedName>
    <definedName name="UAcct1081390Rcl">'[4]Func Study'!$AB$2384</definedName>
    <definedName name="UAcct1081399">'[4]Func Study'!$AB$2393</definedName>
    <definedName name="UAcct1081399Rcl">'[4]Func Study'!$AB$2392</definedName>
    <definedName name="UAcct108360">'[4]Func Study'!$AB$2287</definedName>
    <definedName name="UAcct108361">'[4]Func Study'!$AB$2291</definedName>
    <definedName name="UAcct108362">'[4]Func Study'!$AB$2295</definedName>
    <definedName name="UAcct108364">'[4]Func Study'!$AB$2299</definedName>
    <definedName name="UAcct108365">'[4]Func Study'!$AB$2303</definedName>
    <definedName name="UAcct108366">'[4]Func Study'!$AB$2307</definedName>
    <definedName name="UAcct108367">'[4]Func Study'!$AB$2311</definedName>
    <definedName name="UAcct108368">'[4]Func Study'!$AB$2315</definedName>
    <definedName name="UAcct108369">'[4]Func Study'!$AB$2319</definedName>
    <definedName name="UAcct108370">'[4]Func Study'!$AB$2323</definedName>
    <definedName name="UAcct108371">'[4]Func Study'!$AB$2327</definedName>
    <definedName name="UAcct108372">'[4]Func Study'!$AB$2331</definedName>
    <definedName name="UAcct108373">'[4]Func Study'!$AB$2335</definedName>
    <definedName name="UAcct108D">'[4]Func Study'!$AB$2347</definedName>
    <definedName name="UAcct108D00">'[4]Func Study'!$AB$2339</definedName>
    <definedName name="UAcct108Ds">'[4]Func Study'!$AB$2343</definedName>
    <definedName name="UAcct108Ep">'[4]Func Study'!$AB$2260</definedName>
    <definedName name="UAcct108Gpcn">'[4]Func Study'!$AB$2361</definedName>
    <definedName name="uacct108gpdeu">'[4]Func Study'!$AB$2364</definedName>
    <definedName name="UAcct108Gps">'[4]Func Study'!$AB$2357</definedName>
    <definedName name="UAcct108Gpse">'[4]Func Study'!$AB$2363</definedName>
    <definedName name="UAcct108Gpsg">'[4]Func Study'!$AB$2360</definedName>
    <definedName name="UAcct108Gpsgp">'[4]Func Study'!$AB$2358</definedName>
    <definedName name="UAcct108Gpsgu">'[4]Func Study'!$AB$2359</definedName>
    <definedName name="UAcct108Gpso">'[4]Func Study'!$AB$2362</definedName>
    <definedName name="UACCT108GPSSGCH">'[4]Func Study'!$AB$2366</definedName>
    <definedName name="UACCT108GPSSGCT">'[4]Func Study'!$AB$2365</definedName>
    <definedName name="UAcct108Hp">'[4]Func Study'!$AB$2247</definedName>
    <definedName name="UAcct108Mp">'[4]Func Study'!$AB$2378</definedName>
    <definedName name="UAcct108Np">'[4]Func Study'!$AB$2240</definedName>
    <definedName name="UAcct108Op">'[4]Func Study'!$AB$2255</definedName>
    <definedName name="UAcct108OPSSGCT">'[4]Func Study'!$AB$2254</definedName>
    <definedName name="UAcct108Sp">'[4]Func Study'!$AB$2234</definedName>
    <definedName name="uacct108spssgch">'[4]Func Study'!$AB$2233</definedName>
    <definedName name="UAcct108Tp">'[4]Func Study'!$AB$2278</definedName>
    <definedName name="UAcct111390">'[4]Func Study'!$AB$2451</definedName>
    <definedName name="UAcct111Clg">'[4]Func Study'!$AB$2421</definedName>
    <definedName name="UAcct111Clgsop">'[4]Func Study'!$AB$2420</definedName>
    <definedName name="UAcct111Clgsou">'[4]Func Study'!$AB$2419</definedName>
    <definedName name="UAcct111Clh">'[4]Func Study'!$AB$2427</definedName>
    <definedName name="UAcct111Cls">'[4]Func Study'!$AB$2412</definedName>
    <definedName name="UAcct111Ipcn">'[4]Func Study'!$AB$2436</definedName>
    <definedName name="UAcct111Ips">'[4]Func Study'!$AB$2431</definedName>
    <definedName name="UAcct111Ipse">'[4]Func Study'!$AB$2434</definedName>
    <definedName name="UAcct111Ipsg">'[4]Func Study'!$AB$2435</definedName>
    <definedName name="UAcct111Ipsgp">'[4]Func Study'!$AB$2432</definedName>
    <definedName name="UAcct111Ipsgu">'[4]Func Study'!$AB$2433</definedName>
    <definedName name="uacct111ipso">'[4]Func Study'!$AB$2439</definedName>
    <definedName name="UACCT111IPSSGCH">'[4]Func Study'!$AB$2438</definedName>
    <definedName name="UACCT111IPSSGCT">'[4]Func Study'!$AB$2437</definedName>
    <definedName name="UAcct114">'[4]Func Study'!$AB$1963</definedName>
    <definedName name="UAcct120">'[4]Func Study'!$AB$1967</definedName>
    <definedName name="UAcct124">'[4]Func Study'!$AB$1972</definedName>
    <definedName name="UAcct141">'[4]Func Study'!$AB$2114</definedName>
    <definedName name="UAcct151">'[4]Func Study'!$AB$1994</definedName>
    <definedName name="UAcct151Se">'[4]Func Study'!#REF!</definedName>
    <definedName name="uacct151ssech">'[4]Func Study'!$AB$1993</definedName>
    <definedName name="UAcct154">'[4]Func Study'!$AB$2027</definedName>
    <definedName name="uacct154ssgch">'[4]Func Study'!$AB$2026</definedName>
    <definedName name="UAcct163">'[4]Func Study'!$AB$2037</definedName>
    <definedName name="UAcct165">'[4]Func Study'!$AB$2052</definedName>
    <definedName name="UAcct165Gps">'[4]Func Study'!$AB$2048</definedName>
    <definedName name="UAcct182">'[4]Func Study'!$AB$1979</definedName>
    <definedName name="UAcct18222">'[4]Func Study'!$AB$2104</definedName>
    <definedName name="UAcct182M">'[4]Func Study'!$AB$2060</definedName>
    <definedName name="uacct182ssgct">'[4]Func Study'!$AB$2057</definedName>
    <definedName name="UAcct186">'[4]Func Study'!$AB$1987</definedName>
    <definedName name="UAcct1869">'[4]Func Study'!$AB$2109</definedName>
    <definedName name="UAcct186M">'[4]Func Study'!$AB$2071</definedName>
    <definedName name="UAcct190">'[4]Func Study'!$AB$2178</definedName>
    <definedName name="UAcct190Baddebt">'[4]Func Study'!$AB$2172</definedName>
    <definedName name="UAcct190Dop">'[4]Func Study'!$AB$2170</definedName>
    <definedName name="UACCT2281">'[4]Func Study'!$AB$2131</definedName>
    <definedName name="UAcct2282">'[4]Func Study'!$AB$2135</definedName>
    <definedName name="UAcct2283">'[4]Func Study'!$AB$2139</definedName>
    <definedName name="UAcct22842">'[4]Func Study'!$AB$2146</definedName>
    <definedName name="UAcct235">'[4]Func Study'!$AB$2127</definedName>
    <definedName name="UAcct252">'[4]Func Study'!$AB$2154</definedName>
    <definedName name="UAcct25316">'[4]Func Study'!$AB$2002</definedName>
    <definedName name="UAcct25317">'[4]Func Study'!$AB$2006</definedName>
    <definedName name="UAcct25318">'[4]Func Study'!$AB$2042</definedName>
    <definedName name="UAcct25319">'[4]Func Study'!$AB$2010</definedName>
    <definedName name="UACCT25398">'[4]Func Study'!$AB$2158</definedName>
    <definedName name="UAcct25399">'[4]Func Study'!$AB$2165</definedName>
    <definedName name="UAcct254">'[4]Func Study'!$AB$2142</definedName>
    <definedName name="UAcct255">'[4]Func Study'!$AB$2220</definedName>
    <definedName name="UAcct281">'[4]Func Study'!$AB$2184</definedName>
    <definedName name="UAcct282">'[4]Func Study'!$AB$2194</definedName>
    <definedName name="UAcct282Cn">'[4]Func Study'!$AB$2191</definedName>
    <definedName name="UAcct282So">'[4]Func Study'!$AB$2190</definedName>
    <definedName name="UAcct283">'[4]Func Study'!$AB$2207</definedName>
    <definedName name="UAcct283S">'[4]Func Study'!$AB$2197</definedName>
    <definedName name="UAcct283So">'[4]Func Study'!$AB$2200</definedName>
    <definedName name="UACCT283SSGCT">'[4]Func Study'!$AB$2204</definedName>
    <definedName name="UAcct301S">'[4]Func Study'!$AB$1911</definedName>
    <definedName name="UAcct301Sg">'[4]Func Study'!$AB$1913</definedName>
    <definedName name="UAcct301So">'[4]Func Study'!$AB$1912</definedName>
    <definedName name="UAcct302S">'[4]Func Study'!$AB$1916</definedName>
    <definedName name="UAcct302Sg">'[4]Func Study'!$AB$1917</definedName>
    <definedName name="UAcct302Sgp">'[4]Func Study'!$AB$1918</definedName>
    <definedName name="UAcct302Sgu">'[4]Func Study'!$AB$1919</definedName>
    <definedName name="UAcct303Cn">'[4]Func Study'!$AB$1927</definedName>
    <definedName name="UAcct303S">'[4]Func Study'!$AB$1923</definedName>
    <definedName name="UAcct303Se">'[4]Func Study'!$AB$1926</definedName>
    <definedName name="UAcct303SG">'[4]Func Study'!$AB$1924</definedName>
    <definedName name="UAcct303So">'[4]Func Study'!$AB$1925</definedName>
    <definedName name="UACCT303SSGCT">'[4]Func Study'!$AB$1929</definedName>
    <definedName name="UAcct310">'[4]Func Study'!$AB$1360</definedName>
    <definedName name="uacct310ssgch">'[4]Func Study'!$AB$1359</definedName>
    <definedName name="UAcct311">'[4]Func Study'!$AB$1367</definedName>
    <definedName name="uacct311ssgch">'[4]Func Study'!$AB$1366</definedName>
    <definedName name="UAcct312">'[4]Func Study'!$AB$1374</definedName>
    <definedName name="uacct312ssgch">'[4]Func Study'!$AB$1373</definedName>
    <definedName name="UAcct314">'[4]Func Study'!$AB$1381</definedName>
    <definedName name="uacct314ssgch">'[4]Func Study'!$AB$1380</definedName>
    <definedName name="UAcct315">'[4]Func Study'!$AB$1388</definedName>
    <definedName name="uacct315ssgch">'[4]Func Study'!$AB$1387</definedName>
    <definedName name="UAcct316">'[4]Func Study'!$AB$1395</definedName>
    <definedName name="uacct316ssgch">'[4]Func Study'!$AB$1394</definedName>
    <definedName name="UAcct320">'[4]Func Study'!$AB$1411</definedName>
    <definedName name="UAcct321">'[4]Func Study'!$AB$1416</definedName>
    <definedName name="UAcct322">'[4]Func Study'!$AB$1421</definedName>
    <definedName name="UAcct323">'[4]Func Study'!$AB$1426</definedName>
    <definedName name="UAcct324">'[4]Func Study'!$AB$1431</definedName>
    <definedName name="UAcct325">'[4]Func Study'!$AB$1436</definedName>
    <definedName name="UAcct33">'[4]Func Study'!$AB$290</definedName>
    <definedName name="UAcct330">'[4]Func Study'!$AB$1454</definedName>
    <definedName name="UAcct331">'[4]Func Study'!$AB$1460</definedName>
    <definedName name="UAcct332">'[4]Func Study'!$AB$1466</definedName>
    <definedName name="UAcct333">'[4]Func Study'!$AB$1472</definedName>
    <definedName name="UAcct334">'[4]Func Study'!$AB$1478</definedName>
    <definedName name="UAcct335">'[4]Func Study'!$AB$1484</definedName>
    <definedName name="UAcct336">'[4]Func Study'!$AB$1490</definedName>
    <definedName name="UAcct340">'[4]Func Study'!$AB$1519</definedName>
    <definedName name="UAcct341">'[4]Func Study'!$AB$1524</definedName>
    <definedName name="uacct341ssgct">'[4]Func Study'!$AB$1523</definedName>
    <definedName name="UAcct342">'[4]Func Study'!$AB$1529</definedName>
    <definedName name="uacct342ssgct">'[4]Func Study'!$AB$1528</definedName>
    <definedName name="UAcct343">'[4]Func Study'!$AB$1536</definedName>
    <definedName name="uacct343sscct">'[4]Func Study'!$AB$1535</definedName>
    <definedName name="UAcct344">'[4]Func Study'!$AB$1542</definedName>
    <definedName name="uacct344ssgct">'[4]Func Study'!$AB$1541</definedName>
    <definedName name="UAcct345">'[4]Func Study'!$AB$1547</definedName>
    <definedName name="uacct345ssgct">'[4]Func Study'!$AB$1546</definedName>
    <definedName name="UAcct346">'[4]Func Study'!$AB$1552</definedName>
    <definedName name="UAcct350">'[4]Func Study'!$AB$1579</definedName>
    <definedName name="UAcct352">'[4]Func Study'!$AB$1586</definedName>
    <definedName name="UAcct353">'[4]Func Study'!$AB$1592</definedName>
    <definedName name="UAcct354">'[4]Func Study'!$AB$1598</definedName>
    <definedName name="UAcct355">'[4]Func Study'!$AB$1604</definedName>
    <definedName name="UAcct356">'[4]Func Study'!$AB$1610</definedName>
    <definedName name="UAcct357">'[4]Func Study'!$AB$1616</definedName>
    <definedName name="UAcct358">'[4]Func Study'!$AB$1622</definedName>
    <definedName name="UAcct359">'[4]Func Study'!$AB$1628</definedName>
    <definedName name="UAcct360">'[4]Func Study'!$AB$1648</definedName>
    <definedName name="UAcct361">'[4]Func Study'!$AB$1654</definedName>
    <definedName name="UAcct362">'[4]Func Study'!$AB$1660</definedName>
    <definedName name="UAcct368">'[4]Func Study'!$AB$1694</definedName>
    <definedName name="UAcct369">'[4]Func Study'!$AB$1701</definedName>
    <definedName name="UAcct370">'[4]Func Study'!$AB$1712</definedName>
    <definedName name="UAcct372A">'[4]Func Study'!$AB$1725</definedName>
    <definedName name="UAcct372Dp">'[4]Func Study'!$AB$1723</definedName>
    <definedName name="UAcct372Ds">'[4]Func Study'!$AB$1724</definedName>
    <definedName name="UAcct373">'[4]Func Study'!$AB$1732</definedName>
    <definedName name="UAcct389Cn">'[4]Func Study'!$AB$1750</definedName>
    <definedName name="UAcct389S">'[4]Func Study'!$AB$1749</definedName>
    <definedName name="UAcct389Sg">'[4]Func Study'!$AB$1752</definedName>
    <definedName name="UAcct389Sgu">'[4]Func Study'!$AB$1751</definedName>
    <definedName name="UAcct389So">'[4]Func Study'!$AB$1753</definedName>
    <definedName name="UAcct390Cn">'[4]Func Study'!$AB$1760</definedName>
    <definedName name="UAcct390L">'[4]Func Study'!$AB$1875</definedName>
    <definedName name="UAcct390LRCL">'[4]Func Study'!$AB$1877</definedName>
    <definedName name="UAcct390S">'[4]Func Study'!$AB$1757</definedName>
    <definedName name="UAcct390Sgp">'[4]Func Study'!$AB$1758</definedName>
    <definedName name="UAcct390Sgu">'[4]Func Study'!$AB$1759</definedName>
    <definedName name="UAcct390Sop">'[4]Func Study'!$AB$1761</definedName>
    <definedName name="UAcct390Sou">'[4]Func Study'!$AB$1762</definedName>
    <definedName name="UAcct391Cn">'[4]Func Study'!$AB$1770</definedName>
    <definedName name="UAcct391S">'[4]Func Study'!$AB$1767</definedName>
    <definedName name="UAcct391Se">'[4]Func Study'!$AB$1772</definedName>
    <definedName name="UAcct391Sg">'[4]Func Study'!$AB$1771</definedName>
    <definedName name="UAcct391Sgp">'[4]Func Study'!$AB$1768</definedName>
    <definedName name="UAcct391Sgu">'[4]Func Study'!$AB$1769</definedName>
    <definedName name="UAcct391So">'[4]Func Study'!$AB$1773</definedName>
    <definedName name="uacct391ssgch">'[4]Func Study'!$AB$1774</definedName>
    <definedName name="UACCT391SSGCT">'[4]Func Study'!$AB$1775</definedName>
    <definedName name="UAcct392Cn">'[4]Func Study'!$AB$1782</definedName>
    <definedName name="UAcct392L">'[4]Func Study'!$AB$1882</definedName>
    <definedName name="UACCT392LRCL">'[4]Func Study'!$H$1885</definedName>
    <definedName name="UAcct392S">'[4]Func Study'!$AB$1779</definedName>
    <definedName name="UAcct392Se">'[4]Func Study'!$AB$1784</definedName>
    <definedName name="UAcct392Sg">'[4]Func Study'!$AB$1781</definedName>
    <definedName name="UAcct392Sgp">'[4]Func Study'!$AB$1785</definedName>
    <definedName name="UAcct392Sgu">'[4]Func Study'!$AB$1783</definedName>
    <definedName name="UAcct392So">'[4]Func Study'!$AB$1780</definedName>
    <definedName name="uacct392ssgch">'[4]Func Study'!$AB$1786</definedName>
    <definedName name="uacct392ssgct">'[4]Func Study'!$AB$1787</definedName>
    <definedName name="UAcct393S">'[4]Func Study'!$AB$1791</definedName>
    <definedName name="UAcct393Sg">'[4]Func Study'!$AB$1795</definedName>
    <definedName name="UAcct393Sgp">'[4]Func Study'!$AB$1792</definedName>
    <definedName name="UAcct393Sgu">'[4]Func Study'!$AB$1793</definedName>
    <definedName name="UAcct393So">'[4]Func Study'!$AB$1794</definedName>
    <definedName name="uacct393ssgct">'[4]Func Study'!$AB$1796</definedName>
    <definedName name="UAcct394S">'[4]Func Study'!$AB$1800</definedName>
    <definedName name="UAcct394Se">'[4]Func Study'!$AB$1804</definedName>
    <definedName name="UAcct394Sg">'[4]Func Study'!$AB$1805</definedName>
    <definedName name="UAcct394Sgp">'[4]Func Study'!$AB$1801</definedName>
    <definedName name="UAcct394Sgu">'[4]Func Study'!$AB$1802</definedName>
    <definedName name="UAcct394So">'[4]Func Study'!$AB$1803</definedName>
    <definedName name="UACCT394SSGCH">'[4]Func Study'!$AB$1806</definedName>
    <definedName name="UACCT394SSGCT">'[4]Func Study'!$AB$1807</definedName>
    <definedName name="UAcct395S">'[4]Func Study'!$AB$1811</definedName>
    <definedName name="UAcct395Se">'[4]Func Study'!$AB$1815</definedName>
    <definedName name="UAcct395Sg">'[4]Func Study'!$AB$1816</definedName>
    <definedName name="UAcct395Sgp">'[4]Func Study'!$AB$1812</definedName>
    <definedName name="UAcct395Sgu">'[4]Func Study'!$AB$1813</definedName>
    <definedName name="UAcct395So">'[4]Func Study'!$AB$1814</definedName>
    <definedName name="UACCT395SSGCH">'[4]Func Study'!$AB$1817</definedName>
    <definedName name="UACCT395SSGCT">'[4]Func Study'!$AB$1818</definedName>
    <definedName name="UAcct396S">'[4]Func Study'!$AB$1822</definedName>
    <definedName name="UAcct396Se">'[4]Func Study'!$AB$1827</definedName>
    <definedName name="UAcct396Sg">'[4]Func Study'!$AB$1824</definedName>
    <definedName name="UAcct396Sgp">'[4]Func Study'!$AB$1823</definedName>
    <definedName name="UAcct396Sgu">'[4]Func Study'!$AB$1826</definedName>
    <definedName name="UAcct396So">'[4]Func Study'!$AB$1825</definedName>
    <definedName name="UACCT396SSGCH">'[4]Func Study'!$AB$1829</definedName>
    <definedName name="UACCT396SSGCT">'[4]Func Study'!$AB$1828</definedName>
    <definedName name="UAcct397Cn">'[4]Func Study'!$AB$1840</definedName>
    <definedName name="UAcct397S">'[4]Func Study'!$AB$1836</definedName>
    <definedName name="UAcct397Se">'[4]Func Study'!$AB$1842</definedName>
    <definedName name="UAcct397Sg">'[4]Func Study'!$AB$1841</definedName>
    <definedName name="UAcct397Sgp">'[4]Func Study'!$AB$1837</definedName>
    <definedName name="UAcct397Sgu">'[4]Func Study'!$AB$1838</definedName>
    <definedName name="UAcct397So">'[4]Func Study'!$AB$1839</definedName>
    <definedName name="UACCT397SSGCH">'[4]Func Study'!$AB$1843</definedName>
    <definedName name="UACCT397SSGCT">'[4]Func Study'!$AB$1844</definedName>
    <definedName name="UAcct398Cn">'[4]Func Study'!$AB$1851</definedName>
    <definedName name="UAcct398S">'[4]Func Study'!$AB$1848</definedName>
    <definedName name="UAcct398Se">'[4]Func Study'!$AB$1853</definedName>
    <definedName name="UAcct398Sg">'[4]Func Study'!$AB$1854</definedName>
    <definedName name="UAcct398Sgp">'[4]Func Study'!$AB$1849</definedName>
    <definedName name="UAcct398Sgu">'[4]Func Study'!$AB$1850</definedName>
    <definedName name="UAcct398So">'[4]Func Study'!$AB$1852</definedName>
    <definedName name="UACCT398SSGCT">'[4]Func Study'!$AB$1855</definedName>
    <definedName name="UAcct399">'[4]Func Study'!$AB$1862</definedName>
    <definedName name="UAcct399G">'[4]Func Study'!$AB$1902</definedName>
    <definedName name="UAcct399L">'[4]Func Study'!$AB$1866</definedName>
    <definedName name="UAcct399Lrcl">'[4]Func Study'!$AB$1868</definedName>
    <definedName name="UAcct403360">'[4]Func Study'!$AB$1041</definedName>
    <definedName name="UAcct403361">'[4]Func Study'!$AB$1042</definedName>
    <definedName name="UAcct403362">'[4]Func Study'!$AB$1043</definedName>
    <definedName name="UAcct403364">'[4]Func Study'!$AB$1044</definedName>
    <definedName name="UAcct403365">'[4]Func Study'!$AB$1045</definedName>
    <definedName name="UAcct403366">'[4]Func Study'!$AB$1046</definedName>
    <definedName name="UAcct403367">'[4]Func Study'!$AB$1047</definedName>
    <definedName name="UAcct403368">'[4]Func Study'!$AB$1048</definedName>
    <definedName name="UAcct403369">'[4]Func Study'!$AB$1049</definedName>
    <definedName name="UAcct403370">'[4]Func Study'!$AB$1050</definedName>
    <definedName name="UAcct403371">'[4]Func Study'!$AB$1051</definedName>
    <definedName name="UAcct403372">'[4]Func Study'!$AB$1052</definedName>
    <definedName name="UAcct403373">'[4]Func Study'!$AB$1053</definedName>
    <definedName name="uacct403dgu">'[4]Func Study'!$AB$1064</definedName>
    <definedName name="UAcct403Ep">'[4]Func Study'!$AB$1080</definedName>
    <definedName name="UAcct403Gpcn">'[4]Func Study'!$AB$1061</definedName>
    <definedName name="UAcct403Gps">'[4]Func Study'!$AB$1057</definedName>
    <definedName name="UAcct403Gpseu">'[4]Func Study'!$AB$1060</definedName>
    <definedName name="UAcct403Gpsg">'[4]Func Study'!$AB$1062</definedName>
    <definedName name="UAcct403Gpsgp">'[4]Func Study'!$AB$1058</definedName>
    <definedName name="UAcct403Gpsgu">'[4]Func Study'!$AB$1059</definedName>
    <definedName name="UAcct403Gpso">'[4]Func Study'!$AB$1063</definedName>
    <definedName name="uacct403gpssgch">'[4]Func Study'!$AB$1066</definedName>
    <definedName name="UACCT403GPSSGCT">'[4]Func Study'!$AB$1065</definedName>
    <definedName name="UAcct403Gv0">'[4]Func Study'!$AB$1071</definedName>
    <definedName name="UAcct403Hp">'[4]Func Study'!$AB$1025</definedName>
    <definedName name="UAcct403Mp">'[4]Func Study'!$AB$1075</definedName>
    <definedName name="UAcct403Np">'[4]Func Study'!$AB$1020</definedName>
    <definedName name="UAcct403Op">'[4]Func Study'!$AB$1032</definedName>
    <definedName name="uacct403opssgch">'[4]Func Study'!$AB$1031</definedName>
    <definedName name="uacct403opssgct">'[4]Func Study'!$AB$1030</definedName>
    <definedName name="uacct403spdgp">'[4]Func Study'!$AB$1012</definedName>
    <definedName name="uacct403spdgu">'[4]Func Study'!$AB$1013</definedName>
    <definedName name="uacct403spsg">'[4]Func Study'!$AB$1014</definedName>
    <definedName name="uacct403ssgch">'[4]Func Study'!$AB$1015</definedName>
    <definedName name="UAcct403Tp">'[4]Func Study'!$AB$1038</definedName>
    <definedName name="UAcct404330">'[4]Func Study'!$AB$1122</definedName>
    <definedName name="UAcct404Clg">'[4]Func Study'!$AB$1095</definedName>
    <definedName name="UAcct404Clgsop">'[4]Func Study'!$AB$1093</definedName>
    <definedName name="UAcct404Clgsou">'[4]Func Study'!$AB$1091</definedName>
    <definedName name="UAcct404Cls">'[4]Func Study'!$AB$1100</definedName>
    <definedName name="UAcct404Ipcn">'[4]Func Study'!$AB$1107</definedName>
    <definedName name="UACCT404IPDGU">'[4]Func Study'!$AB$1110</definedName>
    <definedName name="UAcct404Ips">'[4]Func Study'!$AB$1103</definedName>
    <definedName name="UAcct404Ipse">'[4]Func Study'!$AB$1104</definedName>
    <definedName name="UACCT404IPSG">'[4]Func Study'!$AB$1105</definedName>
    <definedName name="UACCT404IPSGCT">'[4]Func Study'!$AB$1109</definedName>
    <definedName name="UACCT404IPSGP">'[4]Func Study'!$AB$1108</definedName>
    <definedName name="UAcct404Ipso">'[4]Func Study'!$AB$1106</definedName>
    <definedName name="UACCT404IPSSGCH">'[4]Func Study'!$AB$1111</definedName>
    <definedName name="UAcct404O">'[4]Func Study'!$AB$1116</definedName>
    <definedName name="UAcct405">'[4]Func Study'!$AB$1130</definedName>
    <definedName name="UAcct406">'[4]Func Study'!$AB$1138</definedName>
    <definedName name="UAcct407">'[4]Func Study'!$AB$1147</definedName>
    <definedName name="UAcct408">'[4]Func Study'!$AB$1166</definedName>
    <definedName name="UAcct408S">'[4]Func Study'!$AB$1158</definedName>
    <definedName name="UAcct41010">'[4]Func Study'!$AB$1241</definedName>
    <definedName name="UAcct41020">'[4]Func Study'!$AB$1256</definedName>
    <definedName name="UAcct41110">'[4]Func Study'!$AB$1272</definedName>
    <definedName name="UAcct41111">'[4]Func Study'!$AB$1287</definedName>
    <definedName name="UAcct41140">'[4]Func Study'!$AB$1177</definedName>
    <definedName name="UAcct41141">'[4]Func Study'!$AB$1182</definedName>
    <definedName name="UAcct41160">'[4]Func Study'!$AB$355</definedName>
    <definedName name="UAcct41170">'[4]Func Study'!$AB$360</definedName>
    <definedName name="UAcct4118">'[4]Func Study'!$AB$364</definedName>
    <definedName name="UAcct41181">'[4]Func Study'!$AB$367</definedName>
    <definedName name="UAcct4194">'[4]Func Study'!$AB$371</definedName>
    <definedName name="UAcct421">'[4]Func Study'!$AB$380</definedName>
    <definedName name="UAcct4311">'[4]Func Study'!$AB$387</definedName>
    <definedName name="UAcct442Se">'[4]Func Study'!$AB$259</definedName>
    <definedName name="UAcct442Sg">'[4]Func Study'!$AB$260</definedName>
    <definedName name="UAcct447">'[4]Func Study'!$AB$284</definedName>
    <definedName name="UAcct447S">'[4]Func Study'!$AB$280</definedName>
    <definedName name="UAcct447Se">'[4]Func Study'!$AB$283</definedName>
    <definedName name="UAcct448S">'[4]Func Study'!$AB$273</definedName>
    <definedName name="UAcct448So">'[4]Func Study'!$AB$274</definedName>
    <definedName name="UAcct449">'[4]Func Study'!$AB$289</definedName>
    <definedName name="UAcct450">'[4]Func Study'!$AB$299</definedName>
    <definedName name="UAcct450S">'[4]Func Study'!$AB$297</definedName>
    <definedName name="UAcct450So">'[4]Func Study'!$AB$298</definedName>
    <definedName name="UAcct451S">'[4]Func Study'!$AB$302</definedName>
    <definedName name="UAcct451Sg">'[4]Func Study'!$AB$303</definedName>
    <definedName name="UAcct451So">'[4]Func Study'!$AB$304</definedName>
    <definedName name="UAcct453">'[4]Func Study'!$AB$309</definedName>
    <definedName name="UAcct454">'[4]Func Study'!$AB$315</definedName>
    <definedName name="UAcct454S">'[4]Func Study'!$AB$312</definedName>
    <definedName name="UAcct454Sg">'[4]Func Study'!$AB$313</definedName>
    <definedName name="UAcct454So">'[4]Func Study'!$AB$314</definedName>
    <definedName name="UAcct456">'[4]Func Study'!$AB$323</definedName>
    <definedName name="UAcct456Cn">'[4]Func Study'!$AB$319</definedName>
    <definedName name="UAcct456S">'[4]Func Study'!$AB$318</definedName>
    <definedName name="UAcct456Se">'[4]Func Study'!$AB$320</definedName>
    <definedName name="UAcct500">'[4]Func Study'!$AB$406</definedName>
    <definedName name="UACCT500SSGCH">'[4]Func Study'!$AB$405</definedName>
    <definedName name="UAcct501">'[4]Func Study'!$AB$412</definedName>
    <definedName name="UAcct501Se">'[4]Func Study'!$AB$409</definedName>
    <definedName name="uacct501ssech">'[4]Func Study'!$AB$411</definedName>
    <definedName name="uacct501ssect">'[4]Func Study'!$AB$410</definedName>
    <definedName name="UAcct502">'[4]Func Study'!$AB$417</definedName>
    <definedName name="UAcct502Dnppsu">'[4]Func Study'!#REF!</definedName>
    <definedName name="uacct502snpps">'[4]Func Study'!$AB$415</definedName>
    <definedName name="uacct502ssgch">'[4]Func Study'!$AB$416</definedName>
    <definedName name="UAcct503">'[4]Func Study'!$AB$421</definedName>
    <definedName name="UAcct505">'[4]Func Study'!$AB$426</definedName>
    <definedName name="uacct505snpps">'[4]Func Study'!$AB$424</definedName>
    <definedName name="uacct505ssgch">'[4]Func Study'!$AB$425</definedName>
    <definedName name="UAcct506">'[4]Func Study'!$AB$432</definedName>
    <definedName name="UAcct506Se">'[4]Func Study'!$AB$430</definedName>
    <definedName name="uacct506snpps">'[4]Func Study'!$AB$429</definedName>
    <definedName name="uacct506ssgch">'[4]Func Study'!$AB$431</definedName>
    <definedName name="UAcct507">'[4]Func Study'!$AB$441</definedName>
    <definedName name="uacct507ssgch">'[4]Func Study'!$AB$440</definedName>
    <definedName name="UAcct510">'[4]Func Study'!$AB$446</definedName>
    <definedName name="uacct510ssgch">'[4]Func Study'!$AB$445</definedName>
    <definedName name="UAcct511">'[4]Func Study'!$AB$451</definedName>
    <definedName name="uacct511ssgch">'[4]Func Study'!$AB$450</definedName>
    <definedName name="UAcct512">'[4]Func Study'!$AB$456</definedName>
    <definedName name="uacct512ssgch">'[4]Func Study'!$AB$455</definedName>
    <definedName name="UAcct513">'[4]Func Study'!$AB$461</definedName>
    <definedName name="uacct513ssgch">'[4]Func Study'!$AB$460</definedName>
    <definedName name="UAcct514">'[4]Func Study'!$AB$466</definedName>
    <definedName name="uacct514ssgch">'[4]Func Study'!$AB$465</definedName>
    <definedName name="UAcct517">'[4]Func Study'!$AB$475</definedName>
    <definedName name="UAcct518">'[4]Func Study'!$AB$479</definedName>
    <definedName name="UAcct519">'[4]Func Study'!$AB$484</definedName>
    <definedName name="UAcct520">'[4]Func Study'!$AB$488</definedName>
    <definedName name="UAcct523">'[4]Func Study'!$AB$492</definedName>
    <definedName name="UAcct524">'[4]Func Study'!$AB$496</definedName>
    <definedName name="UAcct528">'[4]Func Study'!$AB$500</definedName>
    <definedName name="UAcct529">'[4]Func Study'!$AB$504</definedName>
    <definedName name="UAcct530">'[4]Func Study'!$AB$508</definedName>
    <definedName name="UAcct531">'[4]Func Study'!$AB$512</definedName>
    <definedName name="UAcct532">'[4]Func Study'!$AB$516</definedName>
    <definedName name="UAcct535">'[4]Func Study'!$AB$528</definedName>
    <definedName name="UAcct536">'[4]Func Study'!$AB$532</definedName>
    <definedName name="UAcct537">'[4]Func Study'!$AB$536</definedName>
    <definedName name="UAcct538">'[4]Func Study'!$AB$540</definedName>
    <definedName name="UAcct539">'[4]Func Study'!$AB$544</definedName>
    <definedName name="UAcct540">'[4]Func Study'!$AB$548</definedName>
    <definedName name="UAcct541">'[4]Func Study'!$AB$552</definedName>
    <definedName name="UAcct542">'[4]Func Study'!$AB$556</definedName>
    <definedName name="UAcct543">'[4]Func Study'!$AB$560</definedName>
    <definedName name="UAcct544">'[4]Func Study'!$AB$564</definedName>
    <definedName name="UAcct545">'[4]Func Study'!$AB$568</definedName>
    <definedName name="UAcct546">'[4]Func Study'!$AB$581</definedName>
    <definedName name="UAcct547Se">'[4]Func Study'!$AB$584</definedName>
    <definedName name="UACCT547SSECT">'[4]Func Study'!$AB$585</definedName>
    <definedName name="UAcct548">'[4]Func Study'!$AB$591</definedName>
    <definedName name="uacct548ssgct">'[4]Func Study'!$AB$590</definedName>
    <definedName name="UAcct549">'[4]Func Study'!$AB$596</definedName>
    <definedName name="uacct550">'[4]Func Study'!$AB$607</definedName>
    <definedName name="uacct550ssgct">'[4]Func Study'!$AB$606</definedName>
    <definedName name="UAcct551">'[4]Func Study'!$AB$611</definedName>
    <definedName name="UAcct552">'[4]Func Study'!$AB$616</definedName>
    <definedName name="UAcct553">'[4]Func Study'!$AB$622</definedName>
    <definedName name="UACCT553SSGCT">'[4]Func Study'!$AB$621</definedName>
    <definedName name="UAcct554">'[4]Func Study'!$AB$627</definedName>
    <definedName name="UACCT554SSGCT">'[4]Func Study'!$AB$626</definedName>
    <definedName name="uacct555dgp">'[4]Func Study'!$AB$642</definedName>
    <definedName name="UAcct555Dgu">'[4]Func Study'!$AB$639</definedName>
    <definedName name="UAcct555S">'[4]Func Study'!$AB$638</definedName>
    <definedName name="UAcct555Se">'[4]Func Study'!$AB$640</definedName>
    <definedName name="uacct555ssgp">'[4]Func Study'!$AB$641</definedName>
    <definedName name="UAcct556">'[4]Func Study'!$AB$647</definedName>
    <definedName name="UAcct557">'[4]Func Study'!$AB$656</definedName>
    <definedName name="UACCT557SSGCT">'[4]Func Study'!$AB$654</definedName>
    <definedName name="UAcct560">'[4]Func Study'!$AB$679</definedName>
    <definedName name="UAcct561">'[4]Func Study'!$AB$683</definedName>
    <definedName name="UAcct562">'[4]Func Study'!$AB$687</definedName>
    <definedName name="UAcct563">'[4]Func Study'!$AB$691</definedName>
    <definedName name="UAcct564">'[4]Func Study'!$AB$695</definedName>
    <definedName name="UAcct565">'[4]Func Study'!$AB$700</definedName>
    <definedName name="UAcct565Se">'[4]Func Study'!$AB$699</definedName>
    <definedName name="UAcct566">'[4]Func Study'!$AB$704</definedName>
    <definedName name="UAcct567">'[4]Func Study'!$AB$708</definedName>
    <definedName name="UAcct568">'[4]Func Study'!$AB$712</definedName>
    <definedName name="UAcct569">'[4]Func Study'!$AB$716</definedName>
    <definedName name="UAcct570">'[4]Func Study'!$AB$720</definedName>
    <definedName name="UAcct571">'[4]Func Study'!$AB$724</definedName>
    <definedName name="UAcct572">'[4]Func Study'!$AB$728</definedName>
    <definedName name="UAcct573">'[4]Func Study'!$AB$732</definedName>
    <definedName name="UAcct580">'[4]Func Study'!$AB$745</definedName>
    <definedName name="UAcct581">'[4]Func Study'!$AB$750</definedName>
    <definedName name="UAcct582">'[4]Func Study'!$AB$755</definedName>
    <definedName name="UAcct583">'[4]Func Study'!$AB$760</definedName>
    <definedName name="UAcct584">'[4]Func Study'!$AB$765</definedName>
    <definedName name="UAcct585">'[4]Func Study'!$AB$770</definedName>
    <definedName name="UAcct586">'[4]Func Study'!$AB$775</definedName>
    <definedName name="UAcct587">'[4]Func Study'!$AB$780</definedName>
    <definedName name="UAcct588">'[4]Func Study'!$AB$785</definedName>
    <definedName name="UAcct589">'[4]Func Study'!$AB$790</definedName>
    <definedName name="UAcct590">'[4]Func Study'!$AB$795</definedName>
    <definedName name="UAcct591">'[4]Func Study'!$AB$800</definedName>
    <definedName name="UAcct592">'[4]Func Study'!$AB$805</definedName>
    <definedName name="UAcct593">'[4]Func Study'!$AB$810</definedName>
    <definedName name="UAcct594">'[4]Func Study'!$AB$815</definedName>
    <definedName name="UAcct595">'[4]Func Study'!$AB$820</definedName>
    <definedName name="UAcct596">'[4]Func Study'!$AB$830</definedName>
    <definedName name="UAcct597">'[4]Func Study'!$AB$835</definedName>
    <definedName name="UAcct598">'[4]Func Study'!$AB$840</definedName>
    <definedName name="UAcct901">'[4]Func Study'!$AB$852</definedName>
    <definedName name="UAcct902">'[4]Func Study'!$AB$857</definedName>
    <definedName name="UAcct903">'[4]Func Study'!$AB$862</definedName>
    <definedName name="UAcct904">'[4]Func Study'!$AB$868</definedName>
    <definedName name="UAcct905">'[4]Func Study'!$AB$873</definedName>
    <definedName name="UAcct907">'[4]Func Study'!$AB$887</definedName>
    <definedName name="UAcct908">'[4]Func Study'!$AB$892</definedName>
    <definedName name="UAcct909">'[4]Func Study'!$AB$897</definedName>
    <definedName name="UAcct910">'[4]Func Study'!$AB$902</definedName>
    <definedName name="UAcct911">'[4]Func Study'!$AB$913</definedName>
    <definedName name="UAcct912">'[4]Func Study'!$AB$918</definedName>
    <definedName name="UAcct913">'[4]Func Study'!$AB$923</definedName>
    <definedName name="UAcct916">'[4]Func Study'!$AB$928</definedName>
    <definedName name="UAcct920">'[4]Func Study'!$AB$939</definedName>
    <definedName name="UAcct920Cn">'[4]Func Study'!$AB$937</definedName>
    <definedName name="UAcct921">'[4]Func Study'!$AB$945</definedName>
    <definedName name="UAcct921Cn">'[4]Func Study'!$AB$943</definedName>
    <definedName name="UAcct923">'[4]Func Study'!$AB$951</definedName>
    <definedName name="UAcct923Cn">'[4]Func Study'!$AB$949</definedName>
    <definedName name="UAcct924">'[4]Func Study'!$AB$955</definedName>
    <definedName name="UAcct925">'[4]Func Study'!$AB$959</definedName>
    <definedName name="UAcct926">'[4]Func Study'!$AB$965</definedName>
    <definedName name="UAcct927">'[4]Func Study'!$AB$970</definedName>
    <definedName name="UAcct928">'[4]Func Study'!$AB$977</definedName>
    <definedName name="UAcct928RE">'[4]Func Study'!$AB$979</definedName>
    <definedName name="UAcct929">'[4]Func Study'!$AB$984</definedName>
    <definedName name="UAcct930">'[4]Func Study'!$AB$990</definedName>
    <definedName name="UAcct931">'[4]Func Study'!$AB$995</definedName>
    <definedName name="UAcct935">'[4]Func Study'!$AB$1001</definedName>
    <definedName name="UAcctAGA">'[4]Func Study'!$AB$291</definedName>
    <definedName name="UAcctcwc">'[4]Func Study'!$AB$2078</definedName>
    <definedName name="UAcctd00">'[4]Func Study'!$AB$1736</definedName>
    <definedName name="UAcctdfad">'[4]Func Study'!$AB$392</definedName>
    <definedName name="UAcctdfap">'[4]Func Study'!$AB$390</definedName>
    <definedName name="UAcctdfat">'[4]Func Study'!$AB$391</definedName>
    <definedName name="UAcctds0">'[4]Func Study'!$AB$1740</definedName>
    <definedName name="uacctecdcoh">'[4]Func Study'!$AB$660</definedName>
    <definedName name="uacctecddgp">'[4]Func Study'!$AB$659</definedName>
    <definedName name="uacctecdmc">'[4]Func Study'!$AB$661</definedName>
    <definedName name="uacctecdqfsg">'[4]Func Study'!$AB$664</definedName>
    <definedName name="uacctecds">'[4]Func Study'!$AB$663</definedName>
    <definedName name="uacctecdsg">'[4]Func Study'!$AB$662</definedName>
    <definedName name="UAcctfit">'[4]Func Study'!$AB$1341</definedName>
    <definedName name="UAcctg00">'[4]Func Study'!$AB$1894</definedName>
    <definedName name="UAccth00">'[4]Func Study'!$AB$1497</definedName>
    <definedName name="UAccti00">'[4]Func Study'!$AB$1939</definedName>
    <definedName name="UAcctn00">'[4]Func Study'!$AB$1441</definedName>
    <definedName name="UAccto00">'[4]Func Study'!$AB$1557</definedName>
    <definedName name="UAcctowc">'[4]Func Study'!$AB$2090</definedName>
    <definedName name="uacctowcssech">'[4]Func Study'!$AB$2089</definedName>
    <definedName name="UAccts00">'[4]Func Study'!$AB$1400</definedName>
    <definedName name="UAcctsttax">'[4]Func Study'!$AB$1324</definedName>
    <definedName name="UAcctt00">'[4]Func Study'!$AB$1632</definedName>
    <definedName name="UncollectibleAccounts">'[9]Variables'!$B$32</definedName>
    <definedName name="UtGrossReceipts">'[9]Variables'!$B$36</definedName>
    <definedName name="WaRevenueTax">'[9]Variables'!$B$34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4" hidden="1">'[5]DSM Output'!$B$21:$B$23</definedName>
    <definedName name="y" hidden="1">'[5]DSM Output'!$B$21:$B$23</definedName>
    <definedName name="z" localSheetId="4" hidden="1">'[5]DSM Output'!$G$21:$G$23</definedName>
    <definedName name="z" hidden="1">'[5]DSM Output'!$G$21:$G$23</definedName>
  </definedNames>
  <calcPr calcMode="manual" fullCalcOnLoad="1" iterate="1" iterateCount="100" iterateDelta="0.001"/>
</workbook>
</file>

<file path=xl/comments1.xml><?xml version="1.0" encoding="utf-8"?>
<comments xmlns="http://schemas.openxmlformats.org/spreadsheetml/2006/main">
  <authors>
    <author>Craig Paice</author>
  </authors>
  <commentList>
    <comment ref="G12" authorId="0">
      <text>
        <r>
          <rPr>
            <sz val="10"/>
            <rFont val="Arial"/>
            <family val="2"/>
          </rPr>
          <t>Indicates a target rate of return.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Craig Paice</author>
  </authors>
  <commentList>
    <comment ref="G12" authorId="0">
      <text>
        <r>
          <rPr>
            <sz val="10"/>
            <rFont val="Arial"/>
            <family val="2"/>
          </rPr>
          <t>Indicates a target rate of return.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Craig Paice</author>
  </authors>
  <commentList>
    <comment ref="G12" authorId="0">
      <text>
        <r>
          <rPr>
            <sz val="10"/>
            <rFont val="Arial"/>
            <family val="2"/>
          </rPr>
          <t>Indicates a target rate of return.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Ntownsend</author>
  </authors>
  <commentList>
    <comment ref="C13" authorId="0">
      <text>
        <r>
          <rPr>
            <b/>
            <sz val="8"/>
            <rFont val="Tahoma"/>
            <family val="2"/>
          </rPr>
          <t>Ntownsend:</t>
        </r>
        <r>
          <rPr>
            <sz val="8"/>
            <rFont val="Tahoma"/>
            <family val="2"/>
          </rPr>
          <t xml:space="preserve">
Data Source:  Exhibit RMP ____ (WRG-1S), p. 1.</t>
        </r>
      </text>
    </comment>
    <comment ref="C26" authorId="0">
      <text>
        <r>
          <rPr>
            <b/>
            <sz val="8"/>
            <rFont val="Tahoma"/>
            <family val="2"/>
          </rPr>
          <t>Ntownsend:</t>
        </r>
        <r>
          <rPr>
            <sz val="8"/>
            <rFont val="Tahoma"/>
            <family val="2"/>
          </rPr>
          <t xml:space="preserve">
Derived value to produce 25% premium.</t>
        </r>
      </text>
    </comment>
    <comment ref="B31" authorId="0">
      <text>
        <r>
          <rPr>
            <b/>
            <sz val="8"/>
            <rFont val="Tahoma"/>
            <family val="2"/>
          </rPr>
          <t>Ntownsend:</t>
        </r>
        <r>
          <rPr>
            <sz val="8"/>
            <rFont val="Tahoma"/>
            <family val="2"/>
          </rPr>
          <t xml:space="preserve">
Data Source:  Appendix  of PacifiCorp's Quarterly Compliance Filing - Avoided Cost Input Changes dated 6/27/2008 in Docket 03-035-14.</t>
        </r>
      </text>
    </comment>
  </commentList>
</comments>
</file>

<file path=xl/sharedStrings.xml><?xml version="1.0" encoding="utf-8"?>
<sst xmlns="http://schemas.openxmlformats.org/spreadsheetml/2006/main" count="450" uniqueCount="130">
  <si>
    <t>Cost Of Service By Rate Schedule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</si>
  <si>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</si>
  <si>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</si>
  <si>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</si>
  <si>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</si>
  <si>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</si>
  <si>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</si>
  <si>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</si>
  <si>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</si>
  <si>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</si>
  <si>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</si>
  <si>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</si>
  <si>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</si>
  <si>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</si>
  <si>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Return on</t>
  </si>
  <si>
    <t>Rate of</t>
  </si>
  <si>
    <t>Total</t>
  </si>
  <si>
    <t>Generation</t>
  </si>
  <si>
    <t xml:space="preserve">Transmission </t>
  </si>
  <si>
    <t>Distribution</t>
  </si>
  <si>
    <t xml:space="preserve">Retail </t>
  </si>
  <si>
    <t>Misc</t>
  </si>
  <si>
    <t>Increase</t>
  </si>
  <si>
    <t>Percentage</t>
  </si>
  <si>
    <t>Line</t>
  </si>
  <si>
    <t>Schedule</t>
  </si>
  <si>
    <t>Description</t>
  </si>
  <si>
    <t>Annual</t>
  </si>
  <si>
    <t>Rate</t>
  </si>
  <si>
    <t>Return</t>
  </si>
  <si>
    <t>Cost of</t>
  </si>
  <si>
    <t>(Decrease)</t>
  </si>
  <si>
    <t>Change from</t>
  </si>
  <si>
    <t>No.</t>
  </si>
  <si>
    <t>Revenue</t>
  </si>
  <si>
    <t>Base</t>
  </si>
  <si>
    <t>Index</t>
  </si>
  <si>
    <t>Service</t>
  </si>
  <si>
    <t>to = ROR</t>
  </si>
  <si>
    <t>Current Revenues</t>
  </si>
  <si>
    <t>1</t>
  </si>
  <si>
    <t>Residential</t>
  </si>
  <si>
    <t>6</t>
  </si>
  <si>
    <t xml:space="preserve">General Service - Large </t>
  </si>
  <si>
    <t>8</t>
  </si>
  <si>
    <t>General Service - Over 1 MW</t>
  </si>
  <si>
    <t>7,11,12,13</t>
  </si>
  <si>
    <t>Street &amp; Area Lighting</t>
  </si>
  <si>
    <t>9</t>
  </si>
  <si>
    <t>General Service - High Voltage</t>
  </si>
  <si>
    <t>10</t>
  </si>
  <si>
    <t>Irrigation</t>
  </si>
  <si>
    <t>12</t>
  </si>
  <si>
    <t>Traffic Signals</t>
  </si>
  <si>
    <t>Outdoor Lighting</t>
  </si>
  <si>
    <t>23</t>
  </si>
  <si>
    <t xml:space="preserve">General Service - Small </t>
  </si>
  <si>
    <t>25</t>
  </si>
  <si>
    <t>Mobile Home Parks</t>
  </si>
  <si>
    <t>SpC</t>
  </si>
  <si>
    <t>Customer A</t>
  </si>
  <si>
    <t>Customer B</t>
  </si>
  <si>
    <t>Customer C</t>
  </si>
  <si>
    <t>Total Utah Jurisdiction</t>
  </si>
  <si>
    <t>PacifiCorp</t>
  </si>
  <si>
    <t>State of Utah</t>
  </si>
  <si>
    <t>12 Months Ended Dec 2008</t>
  </si>
  <si>
    <t>Monthly Wgt Factors</t>
  </si>
  <si>
    <t>8.19% = Target Return on Rate Base</t>
  </si>
  <si>
    <t>Rolled-In IJA with Mo. Wgt. COS Factors</t>
  </si>
  <si>
    <t>8.54% = Target Return on Rate Base</t>
  </si>
  <si>
    <t>Monthly Wgt Factors with UAE MSP Cap Adj.</t>
  </si>
  <si>
    <t>Rocky Mountain Power - State of Utah</t>
  </si>
  <si>
    <t>Each Energy Rate Element Increased by an Equal Percentage</t>
  </si>
  <si>
    <t>Schedule 8 Blocking</t>
  </si>
  <si>
    <t>Large General Service - Distribution Voltage</t>
  </si>
  <si>
    <t>Schedule 8 - Composite</t>
  </si>
  <si>
    <t xml:space="preserve">Energy Equal % = </t>
  </si>
  <si>
    <t>Forecasted</t>
  </si>
  <si>
    <t>Units</t>
  </si>
  <si>
    <t>Present</t>
  </si>
  <si>
    <t>Current</t>
  </si>
  <si>
    <t>Proposed</t>
  </si>
  <si>
    <t>Percent</t>
  </si>
  <si>
    <t>Component</t>
  </si>
  <si>
    <t>12/31/08</t>
  </si>
  <si>
    <t>Prices</t>
  </si>
  <si>
    <t>Revenues</t>
  </si>
  <si>
    <t>Change</t>
  </si>
  <si>
    <t>Customer Charge</t>
  </si>
  <si>
    <t>Facilities Charge</t>
  </si>
  <si>
    <t>On-Peak kW:  May-Sep</t>
  </si>
  <si>
    <t>On-Peak kW:  Oct-April</t>
  </si>
  <si>
    <t>Voltage Discount</t>
  </si>
  <si>
    <t>On-Peak kWh:  May-Sep</t>
  </si>
  <si>
    <t>On-Peak kWh:  Oct-April</t>
  </si>
  <si>
    <t>Target =</t>
  </si>
  <si>
    <t>Over/(Under) Collection</t>
  </si>
  <si>
    <t>Summer On/Off Pk Diff.</t>
  </si>
  <si>
    <t>Non-Summer On/Off Pk Diff.</t>
  </si>
  <si>
    <t>Schedule 9 Blocking</t>
  </si>
  <si>
    <t>Schedule 9 - Composite</t>
  </si>
  <si>
    <t>Derivation of 20 Year Net Present Value of Incremental Revenue</t>
  </si>
  <si>
    <t>from a Customer with 10,000 kW Incremental/New Load Growth versus a Customer with</t>
  </si>
  <si>
    <t>a 9,999 kW Incremental/New Load Growth</t>
  </si>
  <si>
    <t>Customer Incremental/New Load (kW)</t>
  </si>
  <si>
    <t>Hours per year</t>
  </si>
  <si>
    <t>Customer Annual Load Factor (%)</t>
  </si>
  <si>
    <t>Customer Energy Load per year (kWh)</t>
  </si>
  <si>
    <t>Assumed Annual Embedded Rate Increase (%)</t>
  </si>
  <si>
    <t>PacifiCorp Embedded Cost Sch. 9 Rate (¢/kWh)</t>
  </si>
  <si>
    <t>Customer Revenue ($)</t>
  </si>
  <si>
    <t>Marginal Cost Premium over Embedded Rate (%)</t>
  </si>
  <si>
    <t>PacifiCorp Embedded Cost Sch. 9 + Sch. 500 Surcharge Rate (¢/kWh)</t>
  </si>
  <si>
    <t>Incremental Revenue above Embedded Rate ($)</t>
  </si>
  <si>
    <r>
      <t>NPV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@</t>
    </r>
  </si>
  <si>
    <t>1. Note:  Data Source - Discount Rate from Appendix B of RMP's Quarterly Compliance Filing - Avoided Cost Input Changes dated 6/27/2008 in Docket 03-035-14.</t>
  </si>
  <si>
    <t>RMP Class Cost of Service Summary @ Rate Mitigation Cap Revenue Requirement of $99.8 Million</t>
  </si>
  <si>
    <t>Replication of Exhibit RMP ____ (CCP-1S), page 2</t>
  </si>
  <si>
    <t>UAE-WM Determination of Class Cost of Service Summary @ Rolled-In Revenue Requirement of $81.2 Million</t>
  </si>
  <si>
    <t>UAE-WM Determination of Class Cost of Service Summary @ Rate Mitigation Cap Revenue Requirement of $99.8 Million</t>
  </si>
  <si>
    <t>2008 Test Period Forecasted Loads, RMP Target Annual Revenues @ Supplemental Filing, UAE Proposed Energy Charge Design</t>
  </si>
  <si>
    <r>
      <t>Off-Peak kWh: May-Sep</t>
    </r>
    <r>
      <rPr>
        <b/>
        <vertAlign val="superscript"/>
        <sz val="10"/>
        <rFont val="Times New Roman"/>
        <family val="1"/>
      </rPr>
      <t>1</t>
    </r>
  </si>
  <si>
    <r>
      <t>Off-Peak kWh: Oct-Apr</t>
    </r>
    <r>
      <rPr>
        <b/>
        <vertAlign val="superscript"/>
        <sz val="10"/>
        <rFont val="Times New Roman"/>
        <family val="1"/>
      </rPr>
      <t>1</t>
    </r>
  </si>
  <si>
    <t>Note 1:  Estimated summer/non-summer energy usage provided in RMP response to UAE data request 8.3.</t>
  </si>
  <si>
    <t>Proposed Rate Spread</t>
  </si>
  <si>
    <t>Increase from Other Customers</t>
  </si>
  <si>
    <t>with Class Rate of Return Indices @ Proposed Rates</t>
  </si>
  <si>
    <t>CUSTOMER A</t>
  </si>
  <si>
    <t>CUSTOMER 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</si>
</sst>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_);_(@_)"/>
    <numFmt numFmtId="165" formatCode="0.000%"/>
    <numFmt numFmtId="166" formatCode="0_)"/>
    <numFmt numFmtId="167" formatCode="dd\-mmm\-yy_)"/>
    <numFmt numFmtId="168" formatCode="_(* #,##0_);_(* \(#,##0\);_(* &quot;-&quot;??_);_(@_)"/>
    <numFmt numFmtId="169" formatCode="_(* #,##0.00_);_(* \(#,##0.00\);_(* &quot;-&quot;_);_(@_)"/>
    <numFmt numFmtId="170" formatCode="_(* #,##0.0000000000_);_(* \(#,##0.0000000000\);_(* &quot;-&quot;??_);_(@_)"/>
    <numFmt numFmtId="171" formatCode="&quot;$&quot;#,##0.000000"/>
    <numFmt numFmtId="172" formatCode="&quot;$&quot;#,##0.00"/>
    <numFmt numFmtId="173" formatCode="General_)"/>
    <numFmt numFmtId="174" formatCode="0.0%"/>
    <numFmt numFmtId="175" formatCode="#,##0.000_);\(#,##0.000\)"/>
  </numFmts>
  <fonts count="39">
    <font>
      <sz val="10"/>
      <name val="SWISS"/>
      <family val="0"/>
    </font>
    <font>
      <sz val="10"/>
      <color indexed="8"/>
      <name val="Times New Roman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  <family val="3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Times New Roman"/>
      <family val="2"/>
    </font>
    <font>
      <b/>
      <u val="single"/>
      <sz val="10"/>
      <name val="Times New Roman"/>
      <family val="1"/>
    </font>
    <font>
      <sz val="8"/>
      <name val="SWISS"/>
      <family val="0"/>
    </font>
    <font>
      <b/>
      <sz val="8"/>
      <name val="SWIS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168" fontId="9" fillId="0" borderId="0" applyFont="0" applyAlignment="0" applyProtection="0"/>
    <xf numFmtId="0" fontId="2" fillId="0" borderId="0">
      <alignment/>
      <protection/>
    </xf>
    <xf numFmtId="0" fontId="1" fillId="0" borderId="0">
      <alignment/>
      <protection/>
    </xf>
    <xf numFmtId="41" fontId="0" fillId="0" borderId="0" applyFont="0" applyFill="0" applyBorder="0" applyAlignment="0" applyProtection="0"/>
    <xf numFmtId="0" fontId="1" fillId="23" borderId="7" applyNumberFormat="0" applyFont="0" applyAlignment="0" applyProtection="0"/>
    <xf numFmtId="0" fontId="33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9" applyNumberFormat="0" applyFill="0" applyAlignment="0" applyProtection="0"/>
    <xf numFmtId="173" fontId="10" fillId="0" borderId="0">
      <alignment horizontal="left"/>
      <protection/>
    </xf>
    <xf numFmtId="0" fontId="35" fillId="0" borderId="0" applyNumberFormat="0" applyFill="0" applyBorder="0" applyAlignment="0" applyProtection="0"/>
  </cellStyleXfs>
  <cellXfs count="139">
    <xf numFmtId="41" fontId="0" fillId="0" borderId="0" xfId="0" applyAlignment="1">
      <alignment/>
    </xf>
    <xf numFmtId="0" fontId="6" fillId="0" borderId="0" xfId="61" applyFont="1" applyFill="1" applyBorder="1" applyAlignment="1">
      <alignment horizontal="centerContinuous"/>
      <protection/>
    </xf>
    <xf numFmtId="41" fontId="11" fillId="0" borderId="0" xfId="0" applyFont="1" applyFill="1" applyAlignment="1">
      <alignment horizontal="left"/>
    </xf>
    <xf numFmtId="41" fontId="11" fillId="0" borderId="0" xfId="0" applyFont="1" applyFill="1" applyAlignment="1">
      <alignment/>
    </xf>
    <xf numFmtId="41" fontId="1" fillId="0" borderId="0" xfId="0" applyFont="1" applyFill="1" applyAlignment="1">
      <alignment/>
    </xf>
    <xf numFmtId="41" fontId="11" fillId="0" borderId="0" xfId="0" applyFont="1" applyFill="1" applyAlignment="1">
      <alignment horizontal="centerContinuous"/>
    </xf>
    <xf numFmtId="37" fontId="11" fillId="0" borderId="0" xfId="0" applyNumberFormat="1" applyFont="1" applyFill="1" applyAlignment="1" applyProtection="1">
      <alignment horizontal="centerContinuous"/>
      <protection locked="0"/>
    </xf>
    <xf numFmtId="1" fontId="11" fillId="0" borderId="0" xfId="0" applyNumberFormat="1" applyFont="1" applyFill="1" applyAlignment="1">
      <alignment horizontal="centerContinuous"/>
    </xf>
    <xf numFmtId="41" fontId="11" fillId="0" borderId="0" xfId="0" applyFont="1" applyFill="1" applyAlignment="1" applyProtection="1">
      <alignment horizontal="centerContinuous"/>
      <protection locked="0"/>
    </xf>
    <xf numFmtId="165" fontId="11" fillId="0" borderId="0" xfId="66" applyNumberFormat="1" applyFont="1" applyFill="1" applyAlignment="1" quotePrefix="1">
      <alignment horizontal="centerContinuous"/>
    </xf>
    <xf numFmtId="1" fontId="11" fillId="0" borderId="0" xfId="0" applyNumberFormat="1" applyFont="1" applyFill="1" applyAlignment="1" quotePrefix="1">
      <alignment horizontal="centerContinuous"/>
    </xf>
    <xf numFmtId="41" fontId="1" fillId="0" borderId="0" xfId="0" applyFont="1" applyFill="1" applyAlignment="1" applyProtection="1">
      <alignment/>
      <protection locked="0"/>
    </xf>
    <xf numFmtId="41" fontId="1" fillId="0" borderId="0" xfId="63" applyFont="1" applyFill="1" applyAlignment="1">
      <alignment/>
    </xf>
    <xf numFmtId="9" fontId="1" fillId="0" borderId="0" xfId="66" applyFont="1" applyFill="1" applyAlignment="1">
      <alignment/>
    </xf>
    <xf numFmtId="41" fontId="12" fillId="0" borderId="0" xfId="0" applyFont="1" applyFill="1" applyAlignment="1" applyProtection="1">
      <alignment/>
      <protection locked="0"/>
    </xf>
    <xf numFmtId="37" fontId="1" fillId="0" borderId="0" xfId="0" applyNumberFormat="1" applyFont="1" applyFill="1" applyAlignment="1" applyProtection="1">
      <alignment/>
      <protection locked="0"/>
    </xf>
    <xf numFmtId="41" fontId="5" fillId="0" borderId="0" xfId="0" applyFont="1" applyFill="1" applyAlignment="1">
      <alignment horizontal="left"/>
    </xf>
    <xf numFmtId="41" fontId="5" fillId="0" borderId="0" xfId="0" applyFont="1" applyFill="1" applyAlignment="1">
      <alignment/>
    </xf>
    <xf numFmtId="41" fontId="13" fillId="0" borderId="0" xfId="0" applyFont="1" applyFill="1" applyAlignment="1">
      <alignment/>
    </xf>
    <xf numFmtId="41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 applyProtection="1">
      <alignment horizontal="centerContinuous"/>
      <protection locked="0"/>
    </xf>
    <xf numFmtId="1" fontId="5" fillId="0" borderId="0" xfId="0" applyNumberFormat="1" applyFont="1" applyFill="1" applyAlignment="1">
      <alignment horizontal="centerContinuous"/>
    </xf>
    <xf numFmtId="41" fontId="5" fillId="0" borderId="0" xfId="0" applyFont="1" applyFill="1" applyAlignment="1" applyProtection="1">
      <alignment horizontal="centerContinuous"/>
      <protection locked="0"/>
    </xf>
    <xf numFmtId="165" fontId="7" fillId="0" borderId="0" xfId="66" applyNumberFormat="1" applyFont="1" applyFill="1" applyAlignment="1" quotePrefix="1">
      <alignment horizontal="centerContinuous"/>
    </xf>
    <xf numFmtId="41" fontId="13" fillId="0" borderId="0" xfId="63" applyFont="1" applyFill="1" applyAlignment="1">
      <alignment/>
    </xf>
    <xf numFmtId="9" fontId="13" fillId="0" borderId="0" xfId="66" applyFont="1" applyFill="1" applyAlignment="1">
      <alignment/>
    </xf>
    <xf numFmtId="41" fontId="14" fillId="0" borderId="0" xfId="0" applyFont="1" applyFill="1" applyAlignment="1" applyProtection="1">
      <alignment/>
      <protection locked="0"/>
    </xf>
    <xf numFmtId="41" fontId="13" fillId="0" borderId="0" xfId="0" applyFont="1" applyFill="1" applyAlignment="1" applyProtection="1">
      <alignment/>
      <protection locked="0"/>
    </xf>
    <xf numFmtId="37" fontId="13" fillId="0" borderId="0" xfId="0" applyNumberFormat="1" applyFont="1" applyFill="1" applyAlignment="1" applyProtection="1">
      <alignment/>
      <protection locked="0"/>
    </xf>
    <xf numFmtId="41" fontId="15" fillId="0" borderId="0" xfId="0" applyFont="1" applyFill="1" applyAlignment="1" applyProtection="1">
      <alignment/>
      <protection locked="0"/>
    </xf>
    <xf numFmtId="165" fontId="11" fillId="0" borderId="0" xfId="67" applyNumberFormat="1" applyFont="1" applyFill="1" applyAlignment="1" quotePrefix="1">
      <alignment horizontal="centerContinuous"/>
    </xf>
    <xf numFmtId="168" fontId="1" fillId="0" borderId="0" xfId="44" applyNumberFormat="1" applyFont="1" applyFill="1" applyAlignment="1">
      <alignment/>
    </xf>
    <xf numFmtId="9" fontId="1" fillId="0" borderId="0" xfId="67" applyFont="1" applyFill="1" applyAlignment="1">
      <alignment/>
    </xf>
    <xf numFmtId="10" fontId="5" fillId="0" borderId="0" xfId="66" applyNumberFormat="1" applyFont="1" applyFill="1" applyAlignment="1">
      <alignment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37" fontId="5" fillId="0" borderId="0" xfId="62" applyNumberFormat="1" applyFont="1">
      <alignment/>
      <protection/>
    </xf>
    <xf numFmtId="9" fontId="5" fillId="0" borderId="0" xfId="68" applyFont="1" applyAlignment="1">
      <alignment/>
    </xf>
    <xf numFmtId="9" fontId="5" fillId="0" borderId="0" xfId="62" applyNumberFormat="1" applyFont="1">
      <alignment/>
      <protection/>
    </xf>
    <xf numFmtId="174" fontId="5" fillId="0" borderId="0" xfId="68" applyNumberFormat="1" applyFont="1" applyAlignment="1">
      <alignment/>
    </xf>
    <xf numFmtId="174" fontId="5" fillId="0" borderId="0" xfId="62" applyNumberFormat="1" applyFont="1" applyAlignment="1">
      <alignment/>
      <protection/>
    </xf>
    <xf numFmtId="175" fontId="5" fillId="0" borderId="0" xfId="62" applyNumberFormat="1" applyFont="1">
      <alignment/>
      <protection/>
    </xf>
    <xf numFmtId="174" fontId="5" fillId="0" borderId="0" xfId="68" applyNumberFormat="1" applyFont="1" applyAlignment="1">
      <alignment/>
    </xf>
    <xf numFmtId="0" fontId="5" fillId="0" borderId="0" xfId="62" applyFont="1" applyFill="1">
      <alignment/>
      <protection/>
    </xf>
    <xf numFmtId="174" fontId="5" fillId="0" borderId="0" xfId="68" applyNumberFormat="1" applyFont="1" applyAlignment="1" quotePrefix="1">
      <alignment horizontal="center"/>
    </xf>
    <xf numFmtId="0" fontId="4" fillId="0" borderId="0" xfId="61" applyFont="1" applyFill="1" applyAlignment="1">
      <alignment/>
      <protection/>
    </xf>
    <xf numFmtId="0" fontId="5" fillId="0" borderId="0" xfId="61" applyFont="1" applyFill="1">
      <alignment/>
      <protection/>
    </xf>
    <xf numFmtId="0" fontId="6" fillId="0" borderId="0" xfId="61" applyFont="1" applyFill="1" applyAlignment="1">
      <alignment/>
      <protection/>
    </xf>
    <xf numFmtId="0" fontId="5" fillId="0" borderId="10" xfId="61" applyFont="1" applyFill="1" applyBorder="1" applyAlignment="1">
      <alignment horizontal="center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 horizontal="center"/>
      <protection/>
    </xf>
    <xf numFmtId="0" fontId="5" fillId="0" borderId="0" xfId="61" applyFont="1" applyFill="1" applyAlignment="1">
      <alignment horizontal="centerContinuous"/>
      <protection/>
    </xf>
    <xf numFmtId="14" fontId="5" fillId="0" borderId="0" xfId="61" applyNumberFormat="1" applyFont="1" applyFill="1" applyAlignment="1">
      <alignment horizontal="center"/>
      <protection/>
    </xf>
    <xf numFmtId="168" fontId="5" fillId="0" borderId="0" xfId="45" applyNumberFormat="1" applyFont="1" applyFill="1" applyAlignment="1">
      <alignment/>
    </xf>
    <xf numFmtId="7" fontId="5" fillId="0" borderId="0" xfId="49" applyNumberFormat="1" applyFont="1" applyFill="1" applyAlignment="1">
      <alignment/>
    </xf>
    <xf numFmtId="5" fontId="5" fillId="0" borderId="0" xfId="49" applyNumberFormat="1" applyFont="1" applyFill="1" applyAlignment="1">
      <alignment/>
    </xf>
    <xf numFmtId="7" fontId="5" fillId="0" borderId="0" xfId="61" applyNumberFormat="1" applyFont="1" applyFill="1">
      <alignment/>
      <protection/>
    </xf>
    <xf numFmtId="171" fontId="5" fillId="0" borderId="0" xfId="49" applyNumberFormat="1" applyFont="1" applyFill="1" applyAlignment="1">
      <alignment/>
    </xf>
    <xf numFmtId="172" fontId="5" fillId="0" borderId="0" xfId="61" applyNumberFormat="1" applyFont="1" applyFill="1">
      <alignment/>
      <protection/>
    </xf>
    <xf numFmtId="5" fontId="5" fillId="0" borderId="0" xfId="61" applyNumberFormat="1" applyFont="1" applyFill="1">
      <alignment/>
      <protection/>
    </xf>
    <xf numFmtId="168" fontId="5" fillId="0" borderId="0" xfId="61" applyNumberFormat="1" applyFont="1" applyFill="1">
      <alignment/>
      <protection/>
    </xf>
    <xf numFmtId="171" fontId="5" fillId="0" borderId="0" xfId="61" applyNumberFormat="1" applyFont="1" applyFill="1">
      <alignment/>
      <protection/>
    </xf>
    <xf numFmtId="5" fontId="5" fillId="0" borderId="11" xfId="62" applyNumberFormat="1" applyFont="1" applyBorder="1">
      <alignment/>
      <protection/>
    </xf>
    <xf numFmtId="10" fontId="13" fillId="0" borderId="0" xfId="61" applyNumberFormat="1" applyFont="1" applyFill="1">
      <alignment/>
      <protection/>
    </xf>
    <xf numFmtId="10" fontId="5" fillId="0" borderId="0" xfId="66" applyNumberFormat="1" applyFont="1" applyFill="1" applyAlignment="1">
      <alignment horizontal="right" indent="1"/>
    </xf>
    <xf numFmtId="41" fontId="13" fillId="0" borderId="0" xfId="0" applyFont="1" applyFill="1" applyAlignment="1" applyProtection="1">
      <alignment horizontal="center"/>
      <protection locked="0"/>
    </xf>
    <xf numFmtId="41" fontId="20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/>
      <protection locked="0"/>
    </xf>
    <xf numFmtId="0" fontId="36" fillId="0" borderId="0" xfId="62" applyFont="1">
      <alignment/>
      <protection/>
    </xf>
    <xf numFmtId="41" fontId="1" fillId="0" borderId="12" xfId="63" applyFont="1" applyFill="1" applyBorder="1" applyAlignment="1" applyProtection="1">
      <alignment/>
      <protection locked="0"/>
    </xf>
    <xf numFmtId="41" fontId="1" fillId="0" borderId="12" xfId="63" applyFont="1" applyFill="1" applyBorder="1" applyAlignment="1" applyProtection="1">
      <alignment horizontal="center"/>
      <protection locked="0"/>
    </xf>
    <xf numFmtId="41" fontId="1" fillId="0" borderId="13" xfId="63" applyFont="1" applyFill="1" applyBorder="1" applyAlignment="1" applyProtection="1">
      <alignment horizontal="center"/>
      <protection locked="0"/>
    </xf>
    <xf numFmtId="41" fontId="1" fillId="0" borderId="14" xfId="63" applyFont="1" applyFill="1" applyBorder="1" applyAlignment="1" applyProtection="1">
      <alignment horizontal="center"/>
      <protection locked="0"/>
    </xf>
    <xf numFmtId="41" fontId="1" fillId="0" borderId="14" xfId="63" applyFont="1" applyFill="1" applyBorder="1" applyAlignment="1" applyProtection="1">
      <alignment/>
      <protection locked="0"/>
    </xf>
    <xf numFmtId="166" fontId="1" fillId="0" borderId="15" xfId="63" applyNumberFormat="1" applyFont="1" applyFill="1" applyBorder="1" applyAlignment="1" applyProtection="1">
      <alignment horizontal="center"/>
      <protection locked="0"/>
    </xf>
    <xf numFmtId="41" fontId="1" fillId="0" borderId="15" xfId="63" applyFont="1" applyFill="1" applyBorder="1" applyAlignment="1" applyProtection="1">
      <alignment horizontal="center"/>
      <protection locked="0"/>
    </xf>
    <xf numFmtId="41" fontId="1" fillId="0" borderId="15" xfId="63" applyFont="1" applyFill="1" applyBorder="1" applyAlignment="1" applyProtection="1">
      <alignment/>
      <protection locked="0"/>
    </xf>
    <xf numFmtId="37" fontId="1" fillId="0" borderId="15" xfId="63" applyNumberFormat="1" applyFont="1" applyFill="1" applyBorder="1" applyAlignment="1" applyProtection="1">
      <alignment/>
      <protection locked="0"/>
    </xf>
    <xf numFmtId="10" fontId="1" fillId="0" borderId="15" xfId="63" applyNumberFormat="1" applyFont="1" applyFill="1" applyBorder="1" applyAlignment="1" applyProtection="1">
      <alignment/>
      <protection locked="0"/>
    </xf>
    <xf numFmtId="39" fontId="1" fillId="0" borderId="15" xfId="63" applyNumberFormat="1" applyFont="1" applyFill="1" applyBorder="1" applyAlignment="1" applyProtection="1">
      <alignment/>
      <protection locked="0"/>
    </xf>
    <xf numFmtId="37" fontId="1" fillId="0" borderId="15" xfId="63" applyNumberFormat="1" applyFont="1" applyFill="1" applyBorder="1" applyAlignment="1" applyProtection="1">
      <alignment horizontal="center"/>
      <protection locked="0"/>
    </xf>
    <xf numFmtId="41" fontId="1" fillId="0" borderId="15" xfId="63" applyFont="1" applyFill="1" applyBorder="1" applyAlignment="1" applyProtection="1" quotePrefix="1">
      <alignment horizontal="center"/>
      <protection locked="0"/>
    </xf>
    <xf numFmtId="37" fontId="1" fillId="0" borderId="13" xfId="63" applyNumberFormat="1" applyFont="1" applyFill="1" applyBorder="1" applyAlignment="1" applyProtection="1">
      <alignment horizontal="center"/>
      <protection locked="0"/>
    </xf>
    <xf numFmtId="41" fontId="1" fillId="0" borderId="13" xfId="63" applyFont="1" applyFill="1" applyBorder="1" applyAlignment="1" applyProtection="1">
      <alignment/>
      <protection locked="0"/>
    </xf>
    <xf numFmtId="37" fontId="1" fillId="0" borderId="13" xfId="63" applyNumberFormat="1" applyFont="1" applyFill="1" applyBorder="1" applyAlignment="1" applyProtection="1">
      <alignment/>
      <protection locked="0"/>
    </xf>
    <xf numFmtId="39" fontId="1" fillId="0" borderId="13" xfId="63" applyNumberFormat="1" applyFont="1" applyFill="1" applyBorder="1" applyAlignment="1" applyProtection="1">
      <alignment/>
      <protection locked="0"/>
    </xf>
    <xf numFmtId="10" fontId="1" fillId="0" borderId="13" xfId="63" applyNumberFormat="1" applyFont="1" applyFill="1" applyBorder="1" applyAlignment="1" applyProtection="1">
      <alignment/>
      <protection locked="0"/>
    </xf>
    <xf numFmtId="10" fontId="1" fillId="0" borderId="13" xfId="66" applyNumberFormat="1" applyFont="1" applyFill="1" applyBorder="1" applyAlignment="1" applyProtection="1">
      <alignment/>
      <protection locked="0"/>
    </xf>
    <xf numFmtId="37" fontId="1" fillId="0" borderId="14" xfId="63" applyNumberFormat="1" applyFont="1" applyFill="1" applyBorder="1" applyAlignment="1" applyProtection="1">
      <alignment horizontal="center"/>
      <protection locked="0"/>
    </xf>
    <xf numFmtId="5" fontId="1" fillId="0" borderId="14" xfId="63" applyNumberFormat="1" applyFont="1" applyFill="1" applyBorder="1" applyAlignment="1" applyProtection="1">
      <alignment/>
      <protection locked="0"/>
    </xf>
    <xf numFmtId="10" fontId="1" fillId="0" borderId="14" xfId="63" applyNumberFormat="1" applyFont="1" applyFill="1" applyBorder="1" applyAlignment="1" applyProtection="1">
      <alignment/>
      <protection locked="0"/>
    </xf>
    <xf numFmtId="39" fontId="1" fillId="0" borderId="14" xfId="63" applyNumberFormat="1" applyFont="1" applyFill="1" applyBorder="1" applyAlignment="1" applyProtection="1">
      <alignment/>
      <protection locked="0"/>
    </xf>
    <xf numFmtId="37" fontId="1" fillId="0" borderId="14" xfId="63" applyNumberFormat="1" applyFont="1" applyFill="1" applyBorder="1" applyAlignment="1" applyProtection="1">
      <alignment/>
      <protection locked="0"/>
    </xf>
    <xf numFmtId="10" fontId="1" fillId="0" borderId="14" xfId="66" applyNumberFormat="1" applyFont="1" applyFill="1" applyBorder="1" applyAlignment="1" applyProtection="1">
      <alignment/>
      <protection locked="0"/>
    </xf>
    <xf numFmtId="10" fontId="1" fillId="0" borderId="16" xfId="66" applyNumberFormat="1" applyFont="1" applyFill="1" applyBorder="1" applyAlignment="1" applyProtection="1">
      <alignment/>
      <protection locked="0"/>
    </xf>
    <xf numFmtId="41" fontId="13" fillId="0" borderId="12" xfId="63" applyFont="1" applyFill="1" applyBorder="1" applyAlignment="1" applyProtection="1">
      <alignment/>
      <protection locked="0"/>
    </xf>
    <xf numFmtId="41" fontId="13" fillId="0" borderId="12" xfId="63" applyFont="1" applyFill="1" applyBorder="1" applyAlignment="1" applyProtection="1">
      <alignment horizontal="center"/>
      <protection locked="0"/>
    </xf>
    <xf numFmtId="41" fontId="13" fillId="0" borderId="13" xfId="63" applyFont="1" applyFill="1" applyBorder="1" applyAlignment="1" applyProtection="1">
      <alignment horizontal="center"/>
      <protection locked="0"/>
    </xf>
    <xf numFmtId="41" fontId="13" fillId="0" borderId="14" xfId="63" applyFont="1" applyFill="1" applyBorder="1" applyAlignment="1" applyProtection="1">
      <alignment horizontal="center"/>
      <protection locked="0"/>
    </xf>
    <xf numFmtId="41" fontId="13" fillId="0" borderId="14" xfId="63" applyFont="1" applyFill="1" applyBorder="1" applyAlignment="1" applyProtection="1">
      <alignment/>
      <protection locked="0"/>
    </xf>
    <xf numFmtId="166" fontId="13" fillId="0" borderId="15" xfId="63" applyNumberFormat="1" applyFont="1" applyFill="1" applyBorder="1" applyAlignment="1" applyProtection="1">
      <alignment horizontal="center"/>
      <protection locked="0"/>
    </xf>
    <xf numFmtId="41" fontId="13" fillId="0" borderId="15" xfId="63" applyFont="1" applyFill="1" applyBorder="1" applyAlignment="1" applyProtection="1">
      <alignment horizontal="center"/>
      <protection locked="0"/>
    </xf>
    <xf numFmtId="41" fontId="13" fillId="0" borderId="15" xfId="63" applyFont="1" applyFill="1" applyBorder="1" applyAlignment="1" applyProtection="1">
      <alignment/>
      <protection locked="0"/>
    </xf>
    <xf numFmtId="37" fontId="13" fillId="0" borderId="15" xfId="63" applyNumberFormat="1" applyFont="1" applyFill="1" applyBorder="1" applyAlignment="1" applyProtection="1">
      <alignment/>
      <protection locked="0"/>
    </xf>
    <xf numFmtId="10" fontId="13" fillId="0" borderId="15" xfId="63" applyNumberFormat="1" applyFont="1" applyFill="1" applyBorder="1" applyAlignment="1" applyProtection="1">
      <alignment/>
      <protection locked="0"/>
    </xf>
    <xf numFmtId="39" fontId="13" fillId="0" borderId="15" xfId="63" applyNumberFormat="1" applyFont="1" applyFill="1" applyBorder="1" applyAlignment="1" applyProtection="1">
      <alignment/>
      <protection locked="0"/>
    </xf>
    <xf numFmtId="37" fontId="13" fillId="0" borderId="15" xfId="63" applyNumberFormat="1" applyFont="1" applyFill="1" applyBorder="1" applyAlignment="1" applyProtection="1">
      <alignment horizontal="center"/>
      <protection locked="0"/>
    </xf>
    <xf numFmtId="41" fontId="13" fillId="0" borderId="15" xfId="63" applyFont="1" applyFill="1" applyBorder="1" applyAlignment="1" applyProtection="1" quotePrefix="1">
      <alignment horizontal="center"/>
      <protection locked="0"/>
    </xf>
    <xf numFmtId="37" fontId="13" fillId="0" borderId="13" xfId="63" applyNumberFormat="1" applyFont="1" applyFill="1" applyBorder="1" applyAlignment="1" applyProtection="1">
      <alignment horizontal="center"/>
      <protection locked="0"/>
    </xf>
    <xf numFmtId="41" fontId="13" fillId="0" borderId="13" xfId="63" applyFont="1" applyFill="1" applyBorder="1" applyAlignment="1" applyProtection="1">
      <alignment/>
      <protection locked="0"/>
    </xf>
    <xf numFmtId="37" fontId="13" fillId="0" borderId="13" xfId="63" applyNumberFormat="1" applyFont="1" applyFill="1" applyBorder="1" applyAlignment="1" applyProtection="1">
      <alignment/>
      <protection locked="0"/>
    </xf>
    <xf numFmtId="39" fontId="13" fillId="0" borderId="13" xfId="63" applyNumberFormat="1" applyFont="1" applyFill="1" applyBorder="1" applyAlignment="1" applyProtection="1">
      <alignment/>
      <protection locked="0"/>
    </xf>
    <xf numFmtId="10" fontId="13" fillId="0" borderId="13" xfId="63" applyNumberFormat="1" applyFont="1" applyFill="1" applyBorder="1" applyAlignment="1" applyProtection="1">
      <alignment/>
      <protection locked="0"/>
    </xf>
    <xf numFmtId="10" fontId="13" fillId="0" borderId="13" xfId="66" applyNumberFormat="1" applyFont="1" applyFill="1" applyBorder="1" applyAlignment="1" applyProtection="1">
      <alignment/>
      <protection locked="0"/>
    </xf>
    <xf numFmtId="37" fontId="13" fillId="0" borderId="14" xfId="63" applyNumberFormat="1" applyFont="1" applyFill="1" applyBorder="1" applyAlignment="1" applyProtection="1">
      <alignment horizontal="center"/>
      <protection locked="0"/>
    </xf>
    <xf numFmtId="5" fontId="13" fillId="0" borderId="14" xfId="63" applyNumberFormat="1" applyFont="1" applyFill="1" applyBorder="1" applyAlignment="1" applyProtection="1">
      <alignment/>
      <protection locked="0"/>
    </xf>
    <xf numFmtId="10" fontId="13" fillId="0" borderId="14" xfId="63" applyNumberFormat="1" applyFont="1" applyFill="1" applyBorder="1" applyAlignment="1" applyProtection="1">
      <alignment/>
      <protection locked="0"/>
    </xf>
    <xf numFmtId="39" fontId="13" fillId="0" borderId="14" xfId="63" applyNumberFormat="1" applyFont="1" applyFill="1" applyBorder="1" applyAlignment="1" applyProtection="1">
      <alignment/>
      <protection locked="0"/>
    </xf>
    <xf numFmtId="37" fontId="13" fillId="0" borderId="14" xfId="63" applyNumberFormat="1" applyFont="1" applyFill="1" applyBorder="1" applyAlignment="1" applyProtection="1">
      <alignment/>
      <protection locked="0"/>
    </xf>
    <xf numFmtId="10" fontId="13" fillId="0" borderId="14" xfId="66" applyNumberFormat="1" applyFont="1" applyFill="1" applyBorder="1" applyAlignment="1" applyProtection="1">
      <alignment/>
      <protection locked="0"/>
    </xf>
    <xf numFmtId="10" fontId="13" fillId="0" borderId="16" xfId="66" applyNumberFormat="1" applyFont="1" applyFill="1" applyBorder="1" applyAlignment="1" applyProtection="1">
      <alignment/>
      <protection locked="0"/>
    </xf>
    <xf numFmtId="3" fontId="13" fillId="0" borderId="17" xfId="63" applyNumberFormat="1" applyFont="1" applyFill="1" applyBorder="1" applyAlignment="1">
      <alignment horizontal="center"/>
    </xf>
    <xf numFmtId="3" fontId="13" fillId="0" borderId="18" xfId="63" applyNumberFormat="1" applyFont="1" applyFill="1" applyBorder="1" applyAlignment="1">
      <alignment horizontal="center"/>
    </xf>
    <xf numFmtId="3" fontId="13" fillId="0" borderId="19" xfId="63" applyNumberFormat="1" applyFont="1" applyFill="1" applyBorder="1" applyAlignment="1">
      <alignment horizontal="center"/>
    </xf>
    <xf numFmtId="3" fontId="1" fillId="0" borderId="17" xfId="63" applyNumberFormat="1" applyFont="1" applyFill="1" applyBorder="1" applyAlignment="1">
      <alignment horizontal="center"/>
    </xf>
    <xf numFmtId="3" fontId="1" fillId="0" borderId="18" xfId="63" applyNumberFormat="1" applyFont="1" applyFill="1" applyBorder="1" applyAlignment="1">
      <alignment horizontal="center"/>
    </xf>
    <xf numFmtId="3" fontId="1" fillId="0" borderId="19" xfId="63" applyNumberFormat="1" applyFont="1" applyFill="1" applyBorder="1" applyAlignment="1">
      <alignment horizontal="center"/>
    </xf>
    <xf numFmtId="41" fontId="1" fillId="0" borderId="0" xfId="0" applyFont="1" applyFill="1" applyAlignment="1" applyProtection="1">
      <alignment horizontal="center"/>
      <protection locked="0"/>
    </xf>
    <xf numFmtId="10" fontId="1" fillId="0" borderId="13" xfId="67" applyNumberFormat="1" applyFont="1" applyFill="1" applyBorder="1" applyAlignment="1" applyProtection="1">
      <alignment/>
      <protection locked="0"/>
    </xf>
    <xf numFmtId="10" fontId="1" fillId="0" borderId="14" xfId="67" applyNumberFormat="1" applyFont="1" applyFill="1" applyBorder="1" applyAlignment="1" applyProtection="1">
      <alignment/>
      <protection locked="0"/>
    </xf>
    <xf numFmtId="10" fontId="1" fillId="0" borderId="16" xfId="67" applyNumberFormat="1" applyFont="1" applyFill="1" applyBorder="1" applyAlignment="1" applyProtection="1">
      <alignment/>
      <protection locked="0"/>
    </xf>
    <xf numFmtId="41" fontId="19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41" fontId="5" fillId="0" borderId="0" xfId="0" applyFont="1" applyFill="1" applyAlignment="1" applyProtection="1">
      <alignment horizontal="center"/>
      <protection locked="0"/>
    </xf>
    <xf numFmtId="41" fontId="20" fillId="0" borderId="0" xfId="0" applyFont="1" applyFill="1" applyAlignment="1">
      <alignment horizontal="center"/>
    </xf>
    <xf numFmtId="37" fontId="5" fillId="0" borderId="0" xfId="0" applyNumberFormat="1" applyFont="1" applyFill="1" applyAlignment="1" applyProtection="1">
      <alignment horizontal="center"/>
      <protection locked="0"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17" fillId="0" borderId="0" xfId="62" applyFont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Explanatory Text" xfId="50"/>
    <cellStyle name="General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NE" xfId="60"/>
    <cellStyle name="Normal 2" xfId="61"/>
    <cellStyle name="Normal 3" xfId="62"/>
    <cellStyle name="Normal_Ut98 COS Study 5 Function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TRANSMISSION RELIABILITY PORTION OF PROJECT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%20&amp;%20PROJECTS\Utah%20Rate%20Case%2007-035-93\RMP%20Supplemental%20Filing\Supplemental%20Filing%20Workpapers\Exhibit%20RMP___(CCP-3S)\COS%20UT%20Dec%202008%20(MS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%20&amp;%20PROJECTS\Utah%20Rate%20Case%2007-035-93\Neal's%20Analysis\Cost%20of%20Service\Rolled-In%20@%208.54%%20Target%20Return%20with%20Mo.%20Wgt.%20COS%20Factors\COS%20UT%20Dec%202008%20(RI%20@%208.54%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%20&amp;%20PROJECTS\Utah%20Rate%20Case%2007-035-93\Neal's%20Analysis\Cost%20of%20Service\Constrained%20Mo.%20Wgt%20Factors%20(UAE%20Constrained%20MSP)\COS%20UT%20Dec%202008%20(MSP)%20-%20UAE%20ad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%20&amp;%20PROJECTS\Utah%20Rate%20Case%2007-035-93\Neal's%20Analysis\Cost%20of%20Service\Constrained%20Mo.%20Wgt%20Factors%20(UAE%20Constrained%20MSP-ROR%20Proposed%20Index)\COS%20UT%20Dec%202008%20(MSP)%20-%20UAE%20ad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GULATN\PA&amp;D\CASES\Utah%2003\Testimony\Stipulated\Sample%20Spread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%20&amp;%20PROJECTS\Utah%20Rate%20Case%2007-035-93\Neal's%20Analysis\Rate%20Design\UAE%20Rate%20Design%20Workpap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74933\Personal\WA98%20sen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Cost%20of%20Service\Utah\Docket%2006-035-21%20(GRC%20-%202006)\Filed\KDA%20-%20Exhibit%203\JAM%20-%20UT%20Sept%202007%20GRC%20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Disc Allocation"/>
      <sheetName val="ErrorCheck"/>
      <sheetName val="Message"/>
      <sheetName val="Dialog"/>
      <sheetName val="Print Module"/>
      <sheetName val="Menu_Options"/>
      <sheetName val="Menu_Unbund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Disc Allocation"/>
      <sheetName val="ErrorCheck"/>
      <sheetName val="Message"/>
      <sheetName val="Dialog"/>
      <sheetName val="Print Module"/>
      <sheetName val="Menu_Options"/>
      <sheetName val="Menu_Unbund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Disc Allocation"/>
      <sheetName val="ErrorCheck"/>
      <sheetName val="Message"/>
      <sheetName val="Dialog"/>
      <sheetName val="Print Module"/>
      <sheetName val="Menu_Options"/>
      <sheetName val="Menu_Unbund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Disc Allocation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Dec 2008</v>
          </cell>
        </row>
        <row r="9">
          <cell r="D9">
            <v>0.75</v>
          </cell>
          <cell r="L9">
            <v>0.0853924</v>
          </cell>
        </row>
        <row r="10">
          <cell r="D10">
            <v>0.5</v>
          </cell>
        </row>
        <row r="11">
          <cell r="W11">
            <v>3</v>
          </cell>
        </row>
        <row r="19">
          <cell r="K19">
            <v>0.492</v>
          </cell>
        </row>
        <row r="20">
          <cell r="K20">
            <v>0.004</v>
          </cell>
        </row>
        <row r="21">
          <cell r="H21">
            <v>0.6191148990898858</v>
          </cell>
          <cell r="K21">
            <v>0.504</v>
          </cell>
        </row>
        <row r="24">
          <cell r="D24">
            <v>0.3631078909903111</v>
          </cell>
        </row>
      </sheetData>
      <sheetData sheetId="11">
        <row r="29">
          <cell r="H29">
            <v>295288462.7748344</v>
          </cell>
        </row>
        <row r="58">
          <cell r="H58">
            <v>4181460703.052197</v>
          </cell>
        </row>
        <row r="61">
          <cell r="H61">
            <v>0.07061849524480592</v>
          </cell>
        </row>
      </sheetData>
      <sheetData sheetId="17">
        <row r="120">
          <cell r="F120" t="str">
            <v>Mo Wgt Fac</v>
          </cell>
        </row>
      </sheetData>
      <sheetData sheetId="18">
        <row r="4">
          <cell r="J4">
            <v>0.4750320051369101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3">
          <cell r="H273">
            <v>0</v>
          </cell>
          <cell r="AB273">
            <v>0</v>
          </cell>
        </row>
        <row r="274">
          <cell r="AB274">
            <v>0</v>
          </cell>
        </row>
        <row r="280">
          <cell r="AB280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9">
          <cell r="AB289">
            <v>0</v>
          </cell>
        </row>
        <row r="290">
          <cell r="AB290">
            <v>143013.9113208137</v>
          </cell>
        </row>
        <row r="291">
          <cell r="H291">
            <v>2748000.17</v>
          </cell>
          <cell r="AB291">
            <v>93421.21267746064</v>
          </cell>
        </row>
        <row r="297">
          <cell r="H297">
            <v>2484205.98999996</v>
          </cell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2">
          <cell r="H302">
            <v>4539976.71999999</v>
          </cell>
          <cell r="AB302">
            <v>0</v>
          </cell>
        </row>
        <row r="303">
          <cell r="AB303">
            <v>0</v>
          </cell>
        </row>
        <row r="304">
          <cell r="AB304">
            <v>168.63138472092422</v>
          </cell>
        </row>
        <row r="309">
          <cell r="AB309">
            <v>0</v>
          </cell>
        </row>
        <row r="312">
          <cell r="H312">
            <v>5649803.02000001</v>
          </cell>
          <cell r="AB312">
            <v>249339.334226774</v>
          </cell>
        </row>
        <row r="313">
          <cell r="AB313">
            <v>0</v>
          </cell>
        </row>
        <row r="314">
          <cell r="AB314">
            <v>3499.3396415748107</v>
          </cell>
        </row>
        <row r="315">
          <cell r="AB315">
            <v>252838.6738683488</v>
          </cell>
        </row>
        <row r="318">
          <cell r="H318">
            <v>84882.02999998897</v>
          </cell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3">
          <cell r="AB323">
            <v>13.359788560180055</v>
          </cell>
        </row>
        <row r="355">
          <cell r="AB355">
            <v>0</v>
          </cell>
        </row>
        <row r="360">
          <cell r="AB360">
            <v>0</v>
          </cell>
        </row>
        <row r="364">
          <cell r="AB364">
            <v>0</v>
          </cell>
        </row>
        <row r="367">
          <cell r="AB367">
            <v>0</v>
          </cell>
        </row>
        <row r="371">
          <cell r="AB371">
            <v>0</v>
          </cell>
        </row>
        <row r="380">
          <cell r="AB380">
            <v>-30251.225593301548</v>
          </cell>
        </row>
        <row r="387">
          <cell r="AB387">
            <v>0</v>
          </cell>
        </row>
        <row r="392">
          <cell r="AB392">
            <v>0</v>
          </cell>
        </row>
        <row r="406">
          <cell r="AB406">
            <v>0</v>
          </cell>
        </row>
        <row r="409">
          <cell r="H409">
            <v>217356917.7666108</v>
          </cell>
        </row>
        <row r="412">
          <cell r="AB412">
            <v>0</v>
          </cell>
        </row>
        <row r="417">
          <cell r="AB417">
            <v>0</v>
          </cell>
        </row>
        <row r="421">
          <cell r="AB421">
            <v>0</v>
          </cell>
        </row>
        <row r="426">
          <cell r="AB426">
            <v>0</v>
          </cell>
        </row>
        <row r="432">
          <cell r="AB432">
            <v>0</v>
          </cell>
        </row>
        <row r="441">
          <cell r="AB441">
            <v>0</v>
          </cell>
        </row>
        <row r="446">
          <cell r="AB446">
            <v>0</v>
          </cell>
        </row>
        <row r="451">
          <cell r="AB451">
            <v>0</v>
          </cell>
        </row>
        <row r="456">
          <cell r="AB456">
            <v>0</v>
          </cell>
        </row>
        <row r="461">
          <cell r="AB461">
            <v>0</v>
          </cell>
        </row>
        <row r="466">
          <cell r="AB466">
            <v>0</v>
          </cell>
        </row>
        <row r="475">
          <cell r="AB475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8">
          <cell r="AB488">
            <v>0</v>
          </cell>
        </row>
        <row r="492">
          <cell r="AB492">
            <v>0</v>
          </cell>
        </row>
        <row r="496">
          <cell r="AB496">
            <v>0</v>
          </cell>
        </row>
        <row r="500">
          <cell r="AB500">
            <v>0</v>
          </cell>
        </row>
        <row r="504">
          <cell r="AB504">
            <v>0</v>
          </cell>
        </row>
        <row r="508">
          <cell r="AB508">
            <v>0</v>
          </cell>
        </row>
        <row r="512">
          <cell r="AB512">
            <v>0</v>
          </cell>
        </row>
        <row r="516">
          <cell r="AB516">
            <v>0</v>
          </cell>
        </row>
        <row r="528">
          <cell r="AB528">
            <v>0</v>
          </cell>
        </row>
        <row r="532">
          <cell r="AB532">
            <v>0</v>
          </cell>
        </row>
        <row r="536">
          <cell r="AB536">
            <v>0</v>
          </cell>
        </row>
        <row r="540">
          <cell r="AB540">
            <v>0</v>
          </cell>
        </row>
        <row r="544">
          <cell r="AB544">
            <v>0</v>
          </cell>
        </row>
        <row r="548">
          <cell r="AB548">
            <v>0</v>
          </cell>
        </row>
        <row r="552">
          <cell r="AB552">
            <v>0</v>
          </cell>
        </row>
        <row r="556">
          <cell r="AB556">
            <v>0</v>
          </cell>
        </row>
        <row r="560">
          <cell r="AB560">
            <v>0</v>
          </cell>
        </row>
        <row r="564">
          <cell r="AB564">
            <v>0</v>
          </cell>
        </row>
        <row r="568">
          <cell r="AB568">
            <v>0</v>
          </cell>
        </row>
        <row r="581">
          <cell r="AB581">
            <v>0</v>
          </cell>
        </row>
        <row r="591">
          <cell r="AB591">
            <v>0</v>
          </cell>
        </row>
        <row r="596">
          <cell r="AB596">
            <v>0</v>
          </cell>
        </row>
        <row r="611">
          <cell r="AB611">
            <v>0</v>
          </cell>
        </row>
        <row r="616">
          <cell r="AB616">
            <v>0</v>
          </cell>
        </row>
        <row r="622">
          <cell r="AB622">
            <v>0</v>
          </cell>
        </row>
        <row r="627">
          <cell r="AB627">
            <v>0</v>
          </cell>
        </row>
        <row r="647">
          <cell r="AB647">
            <v>0</v>
          </cell>
        </row>
        <row r="656">
          <cell r="AB656">
            <v>0</v>
          </cell>
        </row>
        <row r="679">
          <cell r="AB679">
            <v>0</v>
          </cell>
        </row>
        <row r="683">
          <cell r="AB683">
            <v>0</v>
          </cell>
        </row>
        <row r="687">
          <cell r="AB687">
            <v>0</v>
          </cell>
        </row>
        <row r="691">
          <cell r="AB691">
            <v>0</v>
          </cell>
        </row>
        <row r="695">
          <cell r="AB695">
            <v>0</v>
          </cell>
        </row>
        <row r="700">
          <cell r="AB700">
            <v>0</v>
          </cell>
        </row>
        <row r="704">
          <cell r="AB704">
            <v>0</v>
          </cell>
        </row>
        <row r="708">
          <cell r="AB708">
            <v>0</v>
          </cell>
        </row>
        <row r="712">
          <cell r="AB712">
            <v>0</v>
          </cell>
        </row>
        <row r="716">
          <cell r="AB716">
            <v>0</v>
          </cell>
        </row>
        <row r="720">
          <cell r="AB720">
            <v>0</v>
          </cell>
        </row>
        <row r="724">
          <cell r="AB724">
            <v>0</v>
          </cell>
        </row>
        <row r="728">
          <cell r="AB728">
            <v>0</v>
          </cell>
        </row>
        <row r="732">
          <cell r="AB732">
            <v>0</v>
          </cell>
        </row>
        <row r="745">
          <cell r="H745">
            <v>10540737.99621547</v>
          </cell>
          <cell r="AB745">
            <v>465188.0047731683</v>
          </cell>
        </row>
        <row r="750">
          <cell r="H750">
            <v>6014406.875673201</v>
          </cell>
          <cell r="AB750">
            <v>0</v>
          </cell>
        </row>
        <row r="755">
          <cell r="H755">
            <v>1270984.5124461458</v>
          </cell>
          <cell r="AB755">
            <v>0</v>
          </cell>
        </row>
        <row r="760">
          <cell r="H760">
            <v>8023796.180276344</v>
          </cell>
          <cell r="AB760">
            <v>0</v>
          </cell>
        </row>
        <row r="765">
          <cell r="H765">
            <v>324197.31653640466</v>
          </cell>
          <cell r="AB765">
            <v>0</v>
          </cell>
        </row>
        <row r="770">
          <cell r="H770">
            <v>97676.39701901404</v>
          </cell>
          <cell r="AB770">
            <v>97676.39701901404</v>
          </cell>
        </row>
        <row r="775">
          <cell r="H775">
            <v>1912497.5332871957</v>
          </cell>
          <cell r="AB775">
            <v>1912497.5332871957</v>
          </cell>
        </row>
        <row r="780">
          <cell r="H780">
            <v>-1749361.8771291112</v>
          </cell>
          <cell r="AB780">
            <v>0</v>
          </cell>
        </row>
        <row r="785">
          <cell r="H785">
            <v>1751638.5285130017</v>
          </cell>
          <cell r="AB785">
            <v>0</v>
          </cell>
        </row>
        <row r="790">
          <cell r="H790">
            <v>479604.8324759324</v>
          </cell>
          <cell r="AB790">
            <v>0</v>
          </cell>
        </row>
        <row r="795">
          <cell r="H795">
            <v>3671988.5065713697</v>
          </cell>
          <cell r="AB795">
            <v>162053.6443971227</v>
          </cell>
        </row>
        <row r="800">
          <cell r="H800">
            <v>919557.5185890791</v>
          </cell>
          <cell r="AB800">
            <v>0</v>
          </cell>
        </row>
        <row r="805">
          <cell r="H805">
            <v>4895315.143701713</v>
          </cell>
          <cell r="AB805">
            <v>0</v>
          </cell>
        </row>
        <row r="810">
          <cell r="H810">
            <v>40235794.174433604</v>
          </cell>
          <cell r="AB810">
            <v>0</v>
          </cell>
        </row>
        <row r="815">
          <cell r="H815">
            <v>12687733.812495757</v>
          </cell>
          <cell r="AB815">
            <v>0</v>
          </cell>
        </row>
        <row r="820">
          <cell r="H820">
            <v>156456.14755835332</v>
          </cell>
          <cell r="AB820">
            <v>0</v>
          </cell>
        </row>
        <row r="830">
          <cell r="H830">
            <v>2627087.9542763177</v>
          </cell>
          <cell r="AB830">
            <v>0</v>
          </cell>
        </row>
        <row r="835">
          <cell r="H835">
            <v>2165269.092455311</v>
          </cell>
          <cell r="AB835">
            <v>2165269.092455311</v>
          </cell>
        </row>
        <row r="840">
          <cell r="H840">
            <v>-460064.6322946985</v>
          </cell>
          <cell r="AB840">
            <v>0</v>
          </cell>
        </row>
        <row r="852">
          <cell r="AB852">
            <v>0</v>
          </cell>
        </row>
        <row r="857">
          <cell r="AB857">
            <v>0</v>
          </cell>
        </row>
        <row r="862">
          <cell r="AB862">
            <v>0</v>
          </cell>
        </row>
        <row r="868">
          <cell r="AB868">
            <v>0</v>
          </cell>
        </row>
        <row r="873">
          <cell r="AB873">
            <v>0</v>
          </cell>
        </row>
        <row r="887">
          <cell r="AB887">
            <v>0</v>
          </cell>
        </row>
        <row r="892">
          <cell r="AB892">
            <v>0</v>
          </cell>
        </row>
        <row r="897">
          <cell r="AB897">
            <v>0</v>
          </cell>
        </row>
        <row r="902">
          <cell r="AB902">
            <v>0</v>
          </cell>
        </row>
        <row r="913">
          <cell r="AB913">
            <v>0</v>
          </cell>
        </row>
        <row r="918">
          <cell r="AB918">
            <v>0</v>
          </cell>
        </row>
        <row r="923">
          <cell r="AB923">
            <v>0</v>
          </cell>
        </row>
        <row r="928">
          <cell r="AB928">
            <v>0</v>
          </cell>
        </row>
        <row r="937">
          <cell r="AB937">
            <v>0</v>
          </cell>
        </row>
        <row r="939">
          <cell r="AB939">
            <v>524691.6234904377</v>
          </cell>
        </row>
        <row r="943">
          <cell r="AB943">
            <v>0</v>
          </cell>
        </row>
        <row r="945">
          <cell r="AB945">
            <v>58156.528508733885</v>
          </cell>
        </row>
        <row r="949">
          <cell r="AB949">
            <v>0</v>
          </cell>
        </row>
        <row r="951">
          <cell r="AB951">
            <v>-64287.50171199317</v>
          </cell>
        </row>
        <row r="955">
          <cell r="AB955">
            <v>151656.9988567972</v>
          </cell>
        </row>
        <row r="959">
          <cell r="AB959">
            <v>81894.43517308912</v>
          </cell>
        </row>
        <row r="965">
          <cell r="AB965">
            <v>0</v>
          </cell>
        </row>
        <row r="970">
          <cell r="AB970">
            <v>0</v>
          </cell>
        </row>
        <row r="977">
          <cell r="AB977">
            <v>0</v>
          </cell>
        </row>
        <row r="979">
          <cell r="AB979">
            <v>0</v>
          </cell>
        </row>
        <row r="984">
          <cell r="AB984">
            <v>-50265.23046313735</v>
          </cell>
        </row>
        <row r="990">
          <cell r="AB990">
            <v>153582.43079526862</v>
          </cell>
        </row>
        <row r="995">
          <cell r="AB995">
            <v>43725.7085373611</v>
          </cell>
        </row>
        <row r="1001">
          <cell r="AB1001">
            <v>220403.0703835036</v>
          </cell>
        </row>
        <row r="1020">
          <cell r="AB1020">
            <v>0</v>
          </cell>
        </row>
        <row r="1025">
          <cell r="AB1025">
            <v>0</v>
          </cell>
        </row>
        <row r="1032">
          <cell r="AB1032">
            <v>0</v>
          </cell>
        </row>
        <row r="1038">
          <cell r="AB1038">
            <v>0</v>
          </cell>
        </row>
        <row r="1041">
          <cell r="AB1041">
            <v>0</v>
          </cell>
        </row>
        <row r="1042">
          <cell r="AB1042">
            <v>0</v>
          </cell>
        </row>
        <row r="1043">
          <cell r="AB1043">
            <v>0</v>
          </cell>
        </row>
        <row r="1044">
          <cell r="AB1044">
            <v>0</v>
          </cell>
        </row>
        <row r="1045">
          <cell r="AB1045">
            <v>0</v>
          </cell>
        </row>
        <row r="1046">
          <cell r="AB1046">
            <v>0</v>
          </cell>
        </row>
        <row r="1047">
          <cell r="AB1047">
            <v>0</v>
          </cell>
        </row>
        <row r="1048">
          <cell r="AB1048">
            <v>0</v>
          </cell>
        </row>
        <row r="1049">
          <cell r="AB1049">
            <v>0</v>
          </cell>
        </row>
        <row r="1050">
          <cell r="AB1050">
            <v>3131785.4213286657</v>
          </cell>
        </row>
        <row r="1051">
          <cell r="AB1051">
            <v>0</v>
          </cell>
        </row>
        <row r="1052">
          <cell r="AB1052">
            <v>0</v>
          </cell>
        </row>
        <row r="1053">
          <cell r="AB1053">
            <v>0</v>
          </cell>
        </row>
        <row r="1054">
          <cell r="H1054">
            <v>54137229.40855545</v>
          </cell>
        </row>
        <row r="1057">
          <cell r="AB1057">
            <v>126672.85873891471</v>
          </cell>
        </row>
        <row r="1058">
          <cell r="AB1058">
            <v>0</v>
          </cell>
        </row>
        <row r="1059">
          <cell r="AB1059">
            <v>0</v>
          </cell>
        </row>
        <row r="1060">
          <cell r="AB1060">
            <v>0</v>
          </cell>
        </row>
        <row r="1061">
          <cell r="AB1061">
            <v>0</v>
          </cell>
        </row>
        <row r="1062">
          <cell r="AB1062">
            <v>556.468574710938</v>
          </cell>
        </row>
        <row r="1063">
          <cell r="AB1063">
            <v>118284.49311864347</v>
          </cell>
        </row>
        <row r="1064">
          <cell r="AB1064">
            <v>0</v>
          </cell>
        </row>
        <row r="1065">
          <cell r="AB1065">
            <v>1.3293410021532632</v>
          </cell>
        </row>
        <row r="1066">
          <cell r="AB1066">
            <v>20.160771612204364</v>
          </cell>
        </row>
        <row r="1071">
          <cell r="AB1071">
            <v>0</v>
          </cell>
        </row>
        <row r="1075">
          <cell r="AB1075">
            <v>0</v>
          </cell>
        </row>
        <row r="1080">
          <cell r="AB1080">
            <v>0</v>
          </cell>
        </row>
        <row r="1091">
          <cell r="AB1091">
            <v>11817.137466830827</v>
          </cell>
        </row>
        <row r="1093">
          <cell r="AB1093">
            <v>0</v>
          </cell>
        </row>
        <row r="1095">
          <cell r="AB1095">
            <v>11837.237474697195</v>
          </cell>
        </row>
        <row r="1100">
          <cell r="AB1100">
            <v>0</v>
          </cell>
        </row>
        <row r="1103">
          <cell r="AB1103">
            <v>1824.9771197148639</v>
          </cell>
        </row>
        <row r="1104">
          <cell r="AB1104">
            <v>0</v>
          </cell>
        </row>
        <row r="1105">
          <cell r="AB1105">
            <v>65.0985559258166</v>
          </cell>
        </row>
        <row r="1106">
          <cell r="AB1106">
            <v>179450.22041866198</v>
          </cell>
        </row>
        <row r="1107">
          <cell r="AB1107">
            <v>0</v>
          </cell>
        </row>
        <row r="1108">
          <cell r="AB1108">
            <v>68.28686063288897</v>
          </cell>
        </row>
        <row r="1109">
          <cell r="AB1109">
            <v>0</v>
          </cell>
        </row>
        <row r="1110">
          <cell r="AB1110">
            <v>0</v>
          </cell>
        </row>
        <row r="1111">
          <cell r="AB1111">
            <v>0</v>
          </cell>
        </row>
        <row r="1122">
          <cell r="AB1122">
            <v>0</v>
          </cell>
        </row>
        <row r="1130">
          <cell r="AB1130">
            <v>0</v>
          </cell>
        </row>
        <row r="1138">
          <cell r="AB1138">
            <v>0</v>
          </cell>
        </row>
        <row r="1147">
          <cell r="AB1147">
            <v>0</v>
          </cell>
        </row>
        <row r="1158">
          <cell r="AB1158">
            <v>0</v>
          </cell>
        </row>
        <row r="1166">
          <cell r="AB1166">
            <v>577217.7156516041</v>
          </cell>
        </row>
        <row r="1177">
          <cell r="AB1177">
            <v>-23699.969811618303</v>
          </cell>
        </row>
        <row r="1182">
          <cell r="AB1182">
            <v>0</v>
          </cell>
        </row>
        <row r="1241">
          <cell r="AB1241">
            <v>2304229.522315635</v>
          </cell>
        </row>
        <row r="1256">
          <cell r="AB1256">
            <v>0</v>
          </cell>
        </row>
        <row r="1272">
          <cell r="AB1272">
            <v>-1434331.744895011</v>
          </cell>
        </row>
        <row r="1287">
          <cell r="AB1287">
            <v>0</v>
          </cell>
        </row>
        <row r="1295">
          <cell r="H1295">
            <v>2869100.488704231</v>
          </cell>
        </row>
        <row r="1324">
          <cell r="H1324">
            <v>3592083.9474507757</v>
          </cell>
          <cell r="AB1324">
            <v>298659.26503056404</v>
          </cell>
        </row>
        <row r="1334">
          <cell r="H1334">
            <v>-9877678.232404117</v>
          </cell>
        </row>
        <row r="1341">
          <cell r="H1341">
            <v>18068686.3731337</v>
          </cell>
          <cell r="AB1341">
            <v>1818682.839420672</v>
          </cell>
        </row>
        <row r="1360">
          <cell r="AB1360">
            <v>0</v>
          </cell>
        </row>
        <row r="1367">
          <cell r="AB1367">
            <v>0</v>
          </cell>
        </row>
        <row r="1374">
          <cell r="AB1374">
            <v>0</v>
          </cell>
        </row>
        <row r="1381">
          <cell r="AB1381">
            <v>0</v>
          </cell>
        </row>
        <row r="1388">
          <cell r="AB1388">
            <v>0</v>
          </cell>
        </row>
        <row r="1395">
          <cell r="AB1395">
            <v>0</v>
          </cell>
        </row>
        <row r="1400">
          <cell r="AB1400">
            <v>0</v>
          </cell>
        </row>
        <row r="1411">
          <cell r="AB1411">
            <v>0</v>
          </cell>
        </row>
        <row r="1416">
          <cell r="AB1416">
            <v>0</v>
          </cell>
        </row>
        <row r="1421">
          <cell r="AB1421">
            <v>0</v>
          </cell>
        </row>
        <row r="1426">
          <cell r="AB1426">
            <v>0</v>
          </cell>
        </row>
        <row r="1431">
          <cell r="AB1431">
            <v>0</v>
          </cell>
        </row>
        <row r="1436">
          <cell r="AB1436">
            <v>0</v>
          </cell>
        </row>
        <row r="1441">
          <cell r="AB1441">
            <v>0</v>
          </cell>
        </row>
        <row r="1454">
          <cell r="AB1454">
            <v>0</v>
          </cell>
        </row>
        <row r="1460">
          <cell r="AB1460">
            <v>0</v>
          </cell>
        </row>
        <row r="1466">
          <cell r="AB1466">
            <v>0</v>
          </cell>
        </row>
        <row r="1472">
          <cell r="AB1472">
            <v>0</v>
          </cell>
        </row>
        <row r="1478">
          <cell r="AB1478">
            <v>0</v>
          </cell>
        </row>
        <row r="1484">
          <cell r="AB1484">
            <v>0</v>
          </cell>
        </row>
        <row r="1490">
          <cell r="AB1490">
            <v>0</v>
          </cell>
        </row>
        <row r="1497">
          <cell r="AB1497">
            <v>0</v>
          </cell>
        </row>
        <row r="1519">
          <cell r="AB1519">
            <v>0</v>
          </cell>
        </row>
        <row r="1524">
          <cell r="AB1524">
            <v>0</v>
          </cell>
        </row>
        <row r="1529">
          <cell r="AB1529">
            <v>0</v>
          </cell>
        </row>
        <row r="1536">
          <cell r="AB1536">
            <v>0</v>
          </cell>
        </row>
        <row r="1542">
          <cell r="AB1542">
            <v>0</v>
          </cell>
        </row>
        <row r="1547">
          <cell r="AB1547">
            <v>0</v>
          </cell>
        </row>
        <row r="1552">
          <cell r="AB1552">
            <v>0</v>
          </cell>
        </row>
        <row r="1557">
          <cell r="AB1557">
            <v>0</v>
          </cell>
        </row>
        <row r="1564">
          <cell r="AB1564">
            <v>0</v>
          </cell>
        </row>
        <row r="1579">
          <cell r="H1579">
            <v>39470065.71060611</v>
          </cell>
          <cell r="AB1579">
            <v>0</v>
          </cell>
        </row>
        <row r="1586">
          <cell r="H1586">
            <v>25186599.186997864</v>
          </cell>
          <cell r="AB1586">
            <v>0</v>
          </cell>
        </row>
        <row r="1592">
          <cell r="H1592">
            <v>420898965.1949111</v>
          </cell>
          <cell r="AB1592">
            <v>0</v>
          </cell>
        </row>
        <row r="1598">
          <cell r="H1598">
            <v>167456422.38414738</v>
          </cell>
          <cell r="AB1598">
            <v>0</v>
          </cell>
        </row>
        <row r="1604">
          <cell r="H1604">
            <v>287927337.9714757</v>
          </cell>
          <cell r="AB1604">
            <v>0</v>
          </cell>
        </row>
        <row r="1610">
          <cell r="H1610">
            <v>283628169.11506516</v>
          </cell>
          <cell r="AB1610">
            <v>0</v>
          </cell>
        </row>
        <row r="1616">
          <cell r="H1616">
            <v>1389031.362624341</v>
          </cell>
          <cell r="AB1616">
            <v>0</v>
          </cell>
        </row>
        <row r="1622">
          <cell r="H1622">
            <v>3130832.326936292</v>
          </cell>
          <cell r="AB1622">
            <v>0</v>
          </cell>
        </row>
        <row r="1628">
          <cell r="H1628">
            <v>4871021.981666992</v>
          </cell>
          <cell r="AB1628">
            <v>0</v>
          </cell>
        </row>
        <row r="1632">
          <cell r="AB1632">
            <v>0</v>
          </cell>
        </row>
        <row r="1636">
          <cell r="H1636">
            <v>0</v>
          </cell>
        </row>
        <row r="1646">
          <cell r="H1646">
            <v>31318805.167467404</v>
          </cell>
        </row>
        <row r="1648">
          <cell r="H1648">
            <v>31318805.167467404</v>
          </cell>
          <cell r="AB1648">
            <v>0</v>
          </cell>
        </row>
        <row r="1652">
          <cell r="H1652">
            <v>27610565.107229084</v>
          </cell>
        </row>
        <row r="1654">
          <cell r="H1654">
            <v>27610565.107229084</v>
          </cell>
          <cell r="AB1654">
            <v>0</v>
          </cell>
        </row>
        <row r="1658">
          <cell r="H1658">
            <v>351575675.9499317</v>
          </cell>
        </row>
        <row r="1660">
          <cell r="H1660">
            <v>351575675.9499317</v>
          </cell>
          <cell r="AB1660">
            <v>0</v>
          </cell>
        </row>
        <row r="1664">
          <cell r="H1664">
            <v>283828822.9621722</v>
          </cell>
        </row>
        <row r="1667">
          <cell r="H1667">
            <v>283828822.9621722</v>
          </cell>
        </row>
        <row r="1671">
          <cell r="H1671">
            <v>197635992.39945292</v>
          </cell>
        </row>
        <row r="1674">
          <cell r="H1674">
            <v>197635992.39945292</v>
          </cell>
        </row>
        <row r="1678">
          <cell r="H1678">
            <v>147092629.7843287</v>
          </cell>
        </row>
        <row r="1681">
          <cell r="H1681">
            <v>147092629.7843287</v>
          </cell>
        </row>
        <row r="1685">
          <cell r="H1685">
            <v>423885987.8232562</v>
          </cell>
        </row>
        <row r="1688">
          <cell r="H1688">
            <v>423885987.8232562</v>
          </cell>
        </row>
        <row r="1692">
          <cell r="H1692">
            <v>359493793.04962784</v>
          </cell>
        </row>
        <row r="1694">
          <cell r="H1694">
            <v>359493793.04962784</v>
          </cell>
          <cell r="AB1694">
            <v>0</v>
          </cell>
        </row>
        <row r="1698">
          <cell r="H1698">
            <v>186150324.7194858</v>
          </cell>
        </row>
        <row r="1701">
          <cell r="H1701">
            <v>186150324.7194858</v>
          </cell>
          <cell r="AB1701">
            <v>0</v>
          </cell>
        </row>
        <row r="1710">
          <cell r="H1710">
            <v>91479860.66451877</v>
          </cell>
        </row>
        <row r="1712">
          <cell r="H1712">
            <v>91479860.66451877</v>
          </cell>
          <cell r="AB1712">
            <v>91479860.66451877</v>
          </cell>
        </row>
        <row r="1716">
          <cell r="H1716">
            <v>4942013.643926575</v>
          </cell>
        </row>
        <row r="1719">
          <cell r="H1719">
            <v>4942013.643926575</v>
          </cell>
        </row>
        <row r="1723">
          <cell r="H1723">
            <v>48378.23561709029</v>
          </cell>
          <cell r="AB1723">
            <v>0</v>
          </cell>
        </row>
        <row r="1724">
          <cell r="H1724">
            <v>0</v>
          </cell>
          <cell r="AB1724">
            <v>0</v>
          </cell>
        </row>
        <row r="1725">
          <cell r="H1725">
            <v>0</v>
          </cell>
          <cell r="AB1725">
            <v>0</v>
          </cell>
        </row>
        <row r="1726">
          <cell r="H1726">
            <v>48378.23561709029</v>
          </cell>
        </row>
        <row r="1731">
          <cell r="H1731">
            <v>26765517.034987807</v>
          </cell>
        </row>
        <row r="1732">
          <cell r="H1732">
            <v>26765517.034987807</v>
          </cell>
          <cell r="AB1732">
            <v>0</v>
          </cell>
        </row>
        <row r="1736">
          <cell r="H1736">
            <v>15055569.550000003</v>
          </cell>
          <cell r="AB1736">
            <v>0</v>
          </cell>
        </row>
        <row r="1740">
          <cell r="H1740">
            <v>0</v>
          </cell>
          <cell r="AB1740">
            <v>0</v>
          </cell>
        </row>
        <row r="1749">
          <cell r="AB1749">
            <v>135376.92156548164</v>
          </cell>
        </row>
        <row r="1750">
          <cell r="AB1750">
            <v>0</v>
          </cell>
        </row>
        <row r="1751">
          <cell r="AB1751">
            <v>0</v>
          </cell>
        </row>
        <row r="1752">
          <cell r="AB1752">
            <v>0.15192906219095356</v>
          </cell>
        </row>
        <row r="1753">
          <cell r="AB1753">
            <v>34527.02470257283</v>
          </cell>
        </row>
        <row r="1757">
          <cell r="AB1757">
            <v>1229870.1603138854</v>
          </cell>
        </row>
        <row r="1758">
          <cell r="AB1758">
            <v>0</v>
          </cell>
        </row>
        <row r="1759">
          <cell r="AB1759">
            <v>0</v>
          </cell>
        </row>
        <row r="1760">
          <cell r="AB1760">
            <v>0</v>
          </cell>
        </row>
        <row r="1761">
          <cell r="AB1761">
            <v>494.9934653210567</v>
          </cell>
        </row>
        <row r="1762">
          <cell r="AB1762">
            <v>648808.3200495583</v>
          </cell>
        </row>
        <row r="1767">
          <cell r="AB1767">
            <v>142931.75875385053</v>
          </cell>
        </row>
        <row r="1768">
          <cell r="AB1768">
            <v>0</v>
          </cell>
        </row>
        <row r="1769">
          <cell r="AB1769">
            <v>0</v>
          </cell>
        </row>
        <row r="1770">
          <cell r="AB1770">
            <v>0</v>
          </cell>
        </row>
        <row r="1771">
          <cell r="AB1771">
            <v>717.1364368553079</v>
          </cell>
        </row>
        <row r="1772">
          <cell r="AB1772">
            <v>0</v>
          </cell>
        </row>
        <row r="1773">
          <cell r="AB1773">
            <v>485129.30733914906</v>
          </cell>
        </row>
        <row r="1774">
          <cell r="AB1774">
            <v>35.805007587610476</v>
          </cell>
        </row>
        <row r="1775">
          <cell r="AB1775">
            <v>1.1475305020037048</v>
          </cell>
        </row>
        <row r="1779">
          <cell r="AB1779">
            <v>1122295.2020052026</v>
          </cell>
        </row>
        <row r="1780">
          <cell r="AB1780">
            <v>53356.266091950514</v>
          </cell>
        </row>
        <row r="1781">
          <cell r="AB1781">
            <v>1791.9636673043203</v>
          </cell>
        </row>
        <row r="1782">
          <cell r="AB1782">
            <v>0</v>
          </cell>
        </row>
        <row r="1783">
          <cell r="AB1783">
            <v>0</v>
          </cell>
        </row>
        <row r="1784">
          <cell r="AB1784">
            <v>0</v>
          </cell>
        </row>
        <row r="1785">
          <cell r="AB1785">
            <v>0</v>
          </cell>
        </row>
        <row r="1786">
          <cell r="AB1786">
            <v>43.66464698300318</v>
          </cell>
        </row>
        <row r="1787">
          <cell r="AB1787">
            <v>0</v>
          </cell>
        </row>
        <row r="1791">
          <cell r="AB1791">
            <v>129074.9341082412</v>
          </cell>
        </row>
        <row r="1792">
          <cell r="AB1792">
            <v>0</v>
          </cell>
        </row>
        <row r="1793">
          <cell r="AB1793">
            <v>0</v>
          </cell>
        </row>
        <row r="1794">
          <cell r="AB1794">
            <v>3050.151122068867</v>
          </cell>
        </row>
        <row r="1795">
          <cell r="AB1795">
            <v>349.10633188760846</v>
          </cell>
        </row>
        <row r="1796">
          <cell r="AB1796">
            <v>0</v>
          </cell>
        </row>
        <row r="1800">
          <cell r="AB1800">
            <v>284824.59765859315</v>
          </cell>
        </row>
        <row r="1801">
          <cell r="AB1801">
            <v>0</v>
          </cell>
        </row>
        <row r="1802">
          <cell r="AB1802">
            <v>1363.3913547800537</v>
          </cell>
        </row>
        <row r="1803">
          <cell r="AB1803">
            <v>77668.47760804583</v>
          </cell>
        </row>
        <row r="1804">
          <cell r="AB1804">
            <v>0</v>
          </cell>
        </row>
        <row r="1805">
          <cell r="AB1805">
            <v>0</v>
          </cell>
        </row>
        <row r="1806">
          <cell r="AB1806">
            <v>250.42039467096285</v>
          </cell>
        </row>
        <row r="1807">
          <cell r="AB1807">
            <v>-16.333732394528703</v>
          </cell>
        </row>
        <row r="1811">
          <cell r="AB1811">
            <v>280586.97217666934</v>
          </cell>
        </row>
        <row r="1812">
          <cell r="AB1812">
            <v>0</v>
          </cell>
        </row>
        <row r="1813">
          <cell r="AB1813">
            <v>0</v>
          </cell>
        </row>
        <row r="1814">
          <cell r="AB1814">
            <v>35700.97434855389</v>
          </cell>
        </row>
        <row r="1815">
          <cell r="AB1815">
            <v>0</v>
          </cell>
        </row>
        <row r="1816">
          <cell r="AB1816">
            <v>684.8846909716212</v>
          </cell>
        </row>
        <row r="1817">
          <cell r="AB1817">
            <v>30.720255387793827</v>
          </cell>
        </row>
        <row r="1818">
          <cell r="AB1818">
            <v>14.678978579240354</v>
          </cell>
        </row>
        <row r="1822">
          <cell r="AB1822">
            <v>1196852.0914589139</v>
          </cell>
        </row>
        <row r="1823">
          <cell r="AB1823">
            <v>0</v>
          </cell>
        </row>
        <row r="1824">
          <cell r="AB1824">
            <v>3568.702172471506</v>
          </cell>
        </row>
        <row r="1825">
          <cell r="AB1825">
            <v>11499.919804601914</v>
          </cell>
        </row>
        <row r="1826">
          <cell r="AB1826">
            <v>0</v>
          </cell>
        </row>
        <row r="1827">
          <cell r="AB1827">
            <v>0</v>
          </cell>
        </row>
        <row r="1828">
          <cell r="AB1828">
            <v>0</v>
          </cell>
        </row>
        <row r="1829">
          <cell r="AB1829">
            <v>87.989357738573</v>
          </cell>
        </row>
        <row r="1836">
          <cell r="AB1836">
            <v>563391.2535157664</v>
          </cell>
        </row>
        <row r="1837">
          <cell r="AB1837">
            <v>49448.58221171618</v>
          </cell>
        </row>
        <row r="1838">
          <cell r="AB1838">
            <v>87113.17038826692</v>
          </cell>
        </row>
        <row r="1839">
          <cell r="AB1839">
            <v>370598.5172853109</v>
          </cell>
        </row>
        <row r="1840">
          <cell r="AB1840">
            <v>30733.55188372792</v>
          </cell>
        </row>
        <row r="1841">
          <cell r="AB1841">
            <v>497531.1691652264</v>
          </cell>
        </row>
        <row r="1842">
          <cell r="AB1842">
            <v>909.9951363842113</v>
          </cell>
        </row>
        <row r="1843">
          <cell r="AB1843">
            <v>7015.258959040204</v>
          </cell>
        </row>
        <row r="1844">
          <cell r="AB1844">
            <v>769.6560984567184</v>
          </cell>
        </row>
        <row r="1848">
          <cell r="AB1848">
            <v>11635.83532039346</v>
          </cell>
        </row>
        <row r="1849">
          <cell r="AB1849">
            <v>0</v>
          </cell>
        </row>
        <row r="1850">
          <cell r="AB1850">
            <v>0</v>
          </cell>
        </row>
        <row r="1851">
          <cell r="AB1851">
            <v>0</v>
          </cell>
        </row>
        <row r="1852">
          <cell r="AB1852">
            <v>18741.414393117855</v>
          </cell>
        </row>
        <row r="1853">
          <cell r="AB1853">
            <v>0</v>
          </cell>
        </row>
        <row r="1854">
          <cell r="AB1854">
            <v>148.16660156049397</v>
          </cell>
        </row>
        <row r="1855">
          <cell r="AB1855">
            <v>0.3532528319488484</v>
          </cell>
        </row>
        <row r="1862">
          <cell r="AB1862">
            <v>0</v>
          </cell>
        </row>
        <row r="1866">
          <cell r="AB1866">
            <v>0</v>
          </cell>
        </row>
        <row r="1868">
          <cell r="AB1868">
            <v>0</v>
          </cell>
        </row>
        <row r="1875">
          <cell r="AB1875">
            <v>79578.21933444409</v>
          </cell>
        </row>
        <row r="1877">
          <cell r="AB1877">
            <v>-79578.21933444409</v>
          </cell>
        </row>
        <row r="1882">
          <cell r="AB1882">
            <v>0</v>
          </cell>
        </row>
        <row r="1885">
          <cell r="H1885">
            <v>0</v>
          </cell>
        </row>
        <row r="1894">
          <cell r="AB1894">
            <v>1653.2781185799531</v>
          </cell>
        </row>
        <row r="1902">
          <cell r="AB1902">
            <v>0</v>
          </cell>
        </row>
        <row r="1911">
          <cell r="AB1911">
            <v>0</v>
          </cell>
        </row>
        <row r="1912">
          <cell r="AB1912">
            <v>0</v>
          </cell>
        </row>
        <row r="1913">
          <cell r="AB1913">
            <v>0</v>
          </cell>
        </row>
        <row r="1916">
          <cell r="AB1916">
            <v>-150.8061410738253</v>
          </cell>
        </row>
        <row r="1917">
          <cell r="AB1917">
            <v>1407.8707381856589</v>
          </cell>
        </row>
        <row r="1918">
          <cell r="AB1918">
            <v>0</v>
          </cell>
        </row>
        <row r="1919">
          <cell r="AB1919">
            <v>0</v>
          </cell>
        </row>
        <row r="1923">
          <cell r="AB1923">
            <v>24560.19841906949</v>
          </cell>
        </row>
        <row r="1924">
          <cell r="AB1924">
            <v>792.9090030499862</v>
          </cell>
        </row>
        <row r="1925">
          <cell r="AB1925">
            <v>2400665.6151387473</v>
          </cell>
        </row>
        <row r="1926">
          <cell r="AB1926">
            <v>0</v>
          </cell>
        </row>
        <row r="1927">
          <cell r="AB1927">
            <v>0</v>
          </cell>
        </row>
        <row r="1929">
          <cell r="AB1929">
            <v>0</v>
          </cell>
        </row>
        <row r="1939">
          <cell r="AB1939">
            <v>0</v>
          </cell>
        </row>
        <row r="1951">
          <cell r="AB1951">
            <v>120979.73424125848</v>
          </cell>
        </row>
        <row r="1952">
          <cell r="AB1952">
            <v>0</v>
          </cell>
        </row>
        <row r="1953">
          <cell r="AB1953">
            <v>0</v>
          </cell>
        </row>
        <row r="1954">
          <cell r="AB1954">
            <v>0</v>
          </cell>
        </row>
        <row r="1955">
          <cell r="AB1955">
            <v>0</v>
          </cell>
        </row>
        <row r="1956">
          <cell r="AB1956">
            <v>0</v>
          </cell>
        </row>
        <row r="1963">
          <cell r="AB1963">
            <v>0</v>
          </cell>
        </row>
        <row r="1967">
          <cell r="AB1967">
            <v>0</v>
          </cell>
        </row>
        <row r="1972">
          <cell r="AB1972">
            <v>0</v>
          </cell>
        </row>
        <row r="1979">
          <cell r="AB1979">
            <v>0</v>
          </cell>
        </row>
        <row r="1987">
          <cell r="AB1987">
            <v>0</v>
          </cell>
        </row>
        <row r="1994">
          <cell r="AB1994">
            <v>0</v>
          </cell>
        </row>
        <row r="2002">
          <cell r="AB2002">
            <v>0</v>
          </cell>
        </row>
        <row r="2006">
          <cell r="AB2006">
            <v>0</v>
          </cell>
        </row>
        <row r="2010">
          <cell r="AB2010">
            <v>0</v>
          </cell>
        </row>
        <row r="2026">
          <cell r="AB2026">
            <v>0</v>
          </cell>
        </row>
        <row r="2027">
          <cell r="AB2027">
            <v>305051.0912834142</v>
          </cell>
        </row>
        <row r="2037">
          <cell r="AB2037">
            <v>0</v>
          </cell>
        </row>
        <row r="2042">
          <cell r="AB2042">
            <v>-549.7384814991215</v>
          </cell>
        </row>
        <row r="2048">
          <cell r="AB2048">
            <v>1364.2296696058713</v>
          </cell>
        </row>
        <row r="2052">
          <cell r="AB2052">
            <v>173868.4102002593</v>
          </cell>
        </row>
        <row r="2057">
          <cell r="AB2057">
            <v>0</v>
          </cell>
        </row>
        <row r="2060">
          <cell r="AB2060">
            <v>40981.154375629325</v>
          </cell>
        </row>
        <row r="2071">
          <cell r="AB2071">
            <v>2506.6351695455114</v>
          </cell>
        </row>
        <row r="2078">
          <cell r="AB2078">
            <v>171966.45327470487</v>
          </cell>
        </row>
        <row r="2089">
          <cell r="AB2089">
            <v>0</v>
          </cell>
        </row>
        <row r="2090">
          <cell r="AB2090">
            <v>139712.43222969733</v>
          </cell>
        </row>
        <row r="2104">
          <cell r="AB2104">
            <v>0</v>
          </cell>
        </row>
        <row r="2109">
          <cell r="AB2109">
            <v>0</v>
          </cell>
        </row>
        <row r="2114">
          <cell r="AB2114">
            <v>0</v>
          </cell>
        </row>
        <row r="2127">
          <cell r="AB2127">
            <v>0</v>
          </cell>
        </row>
        <row r="2131">
          <cell r="H2131">
            <v>-96001.76650806058</v>
          </cell>
          <cell r="AB2131">
            <v>-1402.769061201837</v>
          </cell>
        </row>
        <row r="2134">
          <cell r="H2134">
            <v>-3440492.8763723727</v>
          </cell>
        </row>
        <row r="2135">
          <cell r="H2135">
            <v>-3440492.8763723727</v>
          </cell>
          <cell r="AB2135">
            <v>-50272.16829239553</v>
          </cell>
        </row>
        <row r="2139">
          <cell r="H2139">
            <v>-8565162.276701916</v>
          </cell>
          <cell r="AB2139">
            <v>-125153.37043221729</v>
          </cell>
        </row>
        <row r="2141">
          <cell r="H2141">
            <v>-1513369.331349971</v>
          </cell>
        </row>
        <row r="2142">
          <cell r="H2142">
            <v>-1513369.331349971</v>
          </cell>
          <cell r="AB2142">
            <v>-22113.2147189313</v>
          </cell>
        </row>
        <row r="2146">
          <cell r="H2146">
            <v>-2413276.5782433613</v>
          </cell>
          <cell r="AB2146">
            <v>0</v>
          </cell>
        </row>
        <row r="2154">
          <cell r="AB2154">
            <v>-267688.40673858806</v>
          </cell>
        </row>
        <row r="2158">
          <cell r="H2158">
            <v>-12350721.127530009</v>
          </cell>
          <cell r="AB2158">
            <v>0</v>
          </cell>
        </row>
        <row r="2165">
          <cell r="H2165">
            <v>-15751062.567768652</v>
          </cell>
          <cell r="AB2165">
            <v>-91717.0141957445</v>
          </cell>
        </row>
        <row r="2170">
          <cell r="AB2170">
            <v>653985.8951014116</v>
          </cell>
        </row>
        <row r="2172">
          <cell r="AB2172">
            <v>0</v>
          </cell>
        </row>
        <row r="2178">
          <cell r="AB2178">
            <v>668426.0305434638</v>
          </cell>
        </row>
        <row r="2184">
          <cell r="AB2184">
            <v>0</v>
          </cell>
        </row>
        <row r="2190">
          <cell r="AB2190">
            <v>157110.68566305115</v>
          </cell>
        </row>
        <row r="2191">
          <cell r="AB2191">
            <v>695.4832572613453</v>
          </cell>
        </row>
        <row r="2194">
          <cell r="AB2194">
            <v>-8790411.023320368</v>
          </cell>
        </row>
        <row r="2197">
          <cell r="AB2197">
            <v>-48497.21187700738</v>
          </cell>
        </row>
        <row r="2200">
          <cell r="AB2200">
            <v>-202305.79885874456</v>
          </cell>
        </row>
        <row r="2204">
          <cell r="AB2204">
            <v>0</v>
          </cell>
        </row>
        <row r="2207">
          <cell r="AB2207">
            <v>-433055.11103635916</v>
          </cell>
        </row>
        <row r="2220">
          <cell r="AB2220">
            <v>-2379.7687037676606</v>
          </cell>
        </row>
        <row r="2234">
          <cell r="AB2234">
            <v>0</v>
          </cell>
        </row>
        <row r="2240">
          <cell r="AB2240">
            <v>0</v>
          </cell>
        </row>
        <row r="2247">
          <cell r="AB2247">
            <v>0</v>
          </cell>
        </row>
        <row r="2255">
          <cell r="AB2255">
            <v>0</v>
          </cell>
        </row>
        <row r="2260">
          <cell r="AB2260">
            <v>0</v>
          </cell>
        </row>
        <row r="2278">
          <cell r="AB2278">
            <v>0</v>
          </cell>
        </row>
        <row r="2286">
          <cell r="H2286">
            <v>-1471389.2277921687</v>
          </cell>
        </row>
        <row r="2287">
          <cell r="AB2287">
            <v>0</v>
          </cell>
        </row>
        <row r="2290">
          <cell r="H2290">
            <v>-7909279.587859077</v>
          </cell>
        </row>
        <row r="2291">
          <cell r="AB2291">
            <v>0</v>
          </cell>
        </row>
        <row r="2294">
          <cell r="H2294">
            <v>-70055412.85791288</v>
          </cell>
        </row>
        <row r="2295">
          <cell r="AB2295">
            <v>0</v>
          </cell>
        </row>
        <row r="2298">
          <cell r="H2298">
            <v>-110945651.23402627</v>
          </cell>
        </row>
        <row r="2299">
          <cell r="AB2299">
            <v>0</v>
          </cell>
        </row>
        <row r="2302">
          <cell r="H2302">
            <v>-60044678.07581196</v>
          </cell>
        </row>
        <row r="2303">
          <cell r="AB2303">
            <v>0</v>
          </cell>
        </row>
        <row r="2306">
          <cell r="H2306">
            <v>-59413864.63064767</v>
          </cell>
        </row>
        <row r="2307">
          <cell r="AB2307">
            <v>0</v>
          </cell>
        </row>
        <row r="2310">
          <cell r="H2310">
            <v>-147385284.23734388</v>
          </cell>
        </row>
        <row r="2311">
          <cell r="AB2311">
            <v>0</v>
          </cell>
        </row>
        <row r="2314">
          <cell r="H2314">
            <v>-113037049.44864525</v>
          </cell>
        </row>
        <row r="2315">
          <cell r="AB2315">
            <v>0</v>
          </cell>
        </row>
        <row r="2318">
          <cell r="H2318">
            <v>-61112989.77894423</v>
          </cell>
        </row>
        <row r="2319">
          <cell r="AB2319">
            <v>0</v>
          </cell>
        </row>
        <row r="2322">
          <cell r="H2322">
            <v>-41368296.74891029</v>
          </cell>
        </row>
        <row r="2323">
          <cell r="AB2323">
            <v>-41368296.74891029</v>
          </cell>
        </row>
        <row r="2326">
          <cell r="H2326">
            <v>-3438867.2169746235</v>
          </cell>
        </row>
        <row r="2327">
          <cell r="AB2327">
            <v>0</v>
          </cell>
        </row>
        <row r="2330">
          <cell r="H2330">
            <v>-37842.88774021567</v>
          </cell>
        </row>
        <row r="2331">
          <cell r="AB2331">
            <v>0</v>
          </cell>
        </row>
        <row r="2334">
          <cell r="H2334">
            <v>-9843661.880761564</v>
          </cell>
        </row>
        <row r="2335">
          <cell r="AB2335">
            <v>0</v>
          </cell>
        </row>
        <row r="2338">
          <cell r="H2338">
            <v>0</v>
          </cell>
        </row>
        <row r="2339">
          <cell r="AB2339">
            <v>0</v>
          </cell>
        </row>
        <row r="2342">
          <cell r="H2342">
            <v>0</v>
          </cell>
        </row>
        <row r="2343">
          <cell r="AB2343">
            <v>0</v>
          </cell>
        </row>
        <row r="2346">
          <cell r="H2346">
            <v>0</v>
          </cell>
        </row>
        <row r="2347">
          <cell r="AB2347">
            <v>0</v>
          </cell>
        </row>
        <row r="2357">
          <cell r="AB2357">
            <v>-1817412.7039616972</v>
          </cell>
        </row>
        <row r="2358">
          <cell r="AB2358">
            <v>0</v>
          </cell>
        </row>
        <row r="2359">
          <cell r="AB2359">
            <v>0</v>
          </cell>
        </row>
        <row r="2360">
          <cell r="AB2360">
            <v>-5313.824618423132</v>
          </cell>
        </row>
        <row r="2361">
          <cell r="AB2361">
            <v>0</v>
          </cell>
        </row>
        <row r="2362">
          <cell r="AB2362">
            <v>-645463.6144232771</v>
          </cell>
        </row>
        <row r="2363">
          <cell r="AB2363">
            <v>0</v>
          </cell>
        </row>
        <row r="2364">
          <cell r="AB2364">
            <v>0</v>
          </cell>
        </row>
        <row r="2365">
          <cell r="AB2365">
            <v>-4.186617630334424</v>
          </cell>
        </row>
        <row r="2366">
          <cell r="AB2366">
            <v>-378.4179503167726</v>
          </cell>
        </row>
        <row r="2378">
          <cell r="AB2378">
            <v>0</v>
          </cell>
        </row>
        <row r="2385">
          <cell r="AB2385">
            <v>0</v>
          </cell>
        </row>
        <row r="2393">
          <cell r="AB2393">
            <v>0</v>
          </cell>
        </row>
        <row r="2412">
          <cell r="AB2412">
            <v>0</v>
          </cell>
        </row>
        <row r="2419">
          <cell r="AB2419">
            <v>-51818.50971412632</v>
          </cell>
        </row>
        <row r="2420">
          <cell r="AB2420">
            <v>0</v>
          </cell>
        </row>
        <row r="2421">
          <cell r="AB2421">
            <v>-52168.95388122106</v>
          </cell>
        </row>
        <row r="2427">
          <cell r="AB2427">
            <v>0</v>
          </cell>
        </row>
        <row r="2431">
          <cell r="AB2431">
            <v>-1796.3993544659868</v>
          </cell>
        </row>
        <row r="2432">
          <cell r="AB2432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35">
          <cell r="AB2435">
            <v>-653.0374772680925</v>
          </cell>
        </row>
        <row r="2436">
          <cell r="AB2436">
            <v>0</v>
          </cell>
        </row>
        <row r="2437">
          <cell r="AB2437">
            <v>0</v>
          </cell>
        </row>
        <row r="2438">
          <cell r="AB2438">
            <v>0</v>
          </cell>
        </row>
        <row r="2439">
          <cell r="AB2439">
            <v>-1618074.694522375</v>
          </cell>
        </row>
        <row r="2451">
          <cell r="AB2451">
            <v>0</v>
          </cell>
        </row>
      </sheetData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0.4750320051369101</v>
          </cell>
          <cell r="C11">
            <v>0.21018999435026003</v>
          </cell>
          <cell r="D11">
            <v>0.3147780005128299</v>
          </cell>
          <cell r="E11">
            <v>0.3128537948767444</v>
          </cell>
          <cell r="F11">
            <v>0.0019242056360854651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0.48378123943559787</v>
          </cell>
          <cell r="C12">
            <v>0.15903032506318052</v>
          </cell>
          <cell r="D12">
            <v>0.35718843550122165</v>
          </cell>
          <cell r="E12">
            <v>0.35263900141939875</v>
          </cell>
          <cell r="F12">
            <v>0.004549434081822919</v>
          </cell>
          <cell r="G12">
            <v>0</v>
          </cell>
          <cell r="H12">
            <v>1</v>
          </cell>
        </row>
        <row r="13">
          <cell r="A13" t="str">
            <v>COM-EQ</v>
          </cell>
          <cell r="B13">
            <v>0.15606</v>
          </cell>
          <cell r="C13">
            <v>0.394063</v>
          </cell>
          <cell r="D13">
            <v>0.449877</v>
          </cell>
          <cell r="E13">
            <v>0.436296</v>
          </cell>
          <cell r="F13">
            <v>0.013581</v>
          </cell>
          <cell r="G13">
            <v>0</v>
          </cell>
          <cell r="H13">
            <v>1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0.793992024336408</v>
          </cell>
          <cell r="C15">
            <v>0.054963988595590985</v>
          </cell>
          <cell r="D15">
            <v>0.15104398706800023</v>
          </cell>
          <cell r="E15">
            <v>0.12296410048128228</v>
          </cell>
          <cell r="F15">
            <v>0.024302440160960507</v>
          </cell>
          <cell r="G15">
            <v>0.003777446425757442</v>
          </cell>
          <cell r="H15">
            <v>0.9999999999999993</v>
          </cell>
        </row>
        <row r="16">
          <cell r="A16" t="str">
            <v>DDS2</v>
          </cell>
          <cell r="B16">
            <v>0.4378089819495965</v>
          </cell>
          <cell r="C16">
            <v>0.1162742320953973</v>
          </cell>
          <cell r="D16">
            <v>0.4459167859550063</v>
          </cell>
          <cell r="E16">
            <v>0.19677635583298103</v>
          </cell>
          <cell r="F16">
            <v>0.24914043012202522</v>
          </cell>
          <cell r="G16">
            <v>0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0.5415896159317212</v>
          </cell>
          <cell r="C18">
            <v>0.08288616502626246</v>
          </cell>
          <cell r="D18">
            <v>0.3755242190420163</v>
          </cell>
          <cell r="E18">
            <v>0.21816291036491817</v>
          </cell>
          <cell r="F18">
            <v>0</v>
          </cell>
          <cell r="G18">
            <v>0.15736130867709816</v>
          </cell>
          <cell r="H18">
            <v>1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0.300916481442012</v>
          </cell>
          <cell r="C20">
            <v>0.699083518557988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1.1078705634801929</v>
          </cell>
          <cell r="C21">
            <v>0.0029571416443774194</v>
          </cell>
          <cell r="D21">
            <v>-0.11082770512457023</v>
          </cell>
          <cell r="E21">
            <v>-0.10839702929800926</v>
          </cell>
          <cell r="F21">
            <v>-0.0024306758265609596</v>
          </cell>
          <cell r="G21">
            <v>0</v>
          </cell>
          <cell r="H21">
            <v>1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0.8725646947784567</v>
          </cell>
          <cell r="C25">
            <v>0.1274353052215434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-2.463316257939353</v>
          </cell>
          <cell r="C26">
            <v>-0.21694016079708384</v>
          </cell>
          <cell r="D26">
            <v>3.6802564187368256</v>
          </cell>
          <cell r="E26">
            <v>4.789542679917019</v>
          </cell>
          <cell r="F26">
            <v>-1.3273477785228638</v>
          </cell>
          <cell r="G26">
            <v>0.21806151734267065</v>
          </cell>
          <cell r="H26">
            <v>1.000000000000389</v>
          </cell>
        </row>
        <row r="27">
          <cell r="A27" t="str">
            <v>G</v>
          </cell>
          <cell r="B27">
            <v>0.25950782298472475</v>
          </cell>
          <cell r="C27">
            <v>0.21802658987326584</v>
          </cell>
          <cell r="D27">
            <v>0.5224655871420094</v>
          </cell>
          <cell r="E27">
            <v>0.4966152954177905</v>
          </cell>
          <cell r="F27">
            <v>0.025850291724218988</v>
          </cell>
          <cell r="G27">
            <v>0</v>
          </cell>
          <cell r="H27">
            <v>1</v>
          </cell>
        </row>
        <row r="28">
          <cell r="A28" t="str">
            <v>G-DGP</v>
          </cell>
          <cell r="B28">
            <v>0.7094926560522533</v>
          </cell>
          <cell r="C28">
            <v>0.2905073439477467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0.7094926560522533</v>
          </cell>
          <cell r="C29">
            <v>0.2905073439477467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0.4547165113063599</v>
          </cell>
          <cell r="C30">
            <v>0.19583733733367226</v>
          </cell>
          <cell r="D30">
            <v>0.3494461513599678</v>
          </cell>
          <cell r="E30">
            <v>0.34112654413821886</v>
          </cell>
          <cell r="F30">
            <v>0.008319607221748964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0.6863917620982638</v>
          </cell>
          <cell r="C31">
            <v>0.3069904172394073</v>
          </cell>
          <cell r="D31">
            <v>0.0066178206623289295</v>
          </cell>
          <cell r="E31">
            <v>0.0066178206623289295</v>
          </cell>
          <cell r="F31">
            <v>0</v>
          </cell>
          <cell r="G31">
            <v>0</v>
          </cell>
          <cell r="H31">
            <v>0.9999999999999999</v>
          </cell>
        </row>
        <row r="32">
          <cell r="A32" t="str">
            <v>G-SITUS</v>
          </cell>
          <cell r="B32">
            <v>0.007371640109447932</v>
          </cell>
          <cell r="C32">
            <v>0.20853260116976988</v>
          </cell>
          <cell r="D32">
            <v>0.7840957587207822</v>
          </cell>
          <cell r="E32">
            <v>0.7840957587207822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0.4704503557716868</v>
          </cell>
          <cell r="C33">
            <v>0.14809204473554155</v>
          </cell>
          <cell r="D33">
            <v>0.3814575994927716</v>
          </cell>
          <cell r="E33">
            <v>0.211461178367768</v>
          </cell>
          <cell r="F33">
            <v>0.16999642112500354</v>
          </cell>
          <cell r="G33">
            <v>0</v>
          </cell>
          <cell r="H33">
            <v>1</v>
          </cell>
        </row>
        <row r="34">
          <cell r="A34" t="str">
            <v>IBT</v>
          </cell>
          <cell r="B34">
            <v>-0.7685399733723763</v>
          </cell>
          <cell r="C34">
            <v>-0.11078033815709076</v>
          </cell>
          <cell r="D34">
            <v>1.879320311529656</v>
          </cell>
          <cell r="E34">
            <v>2.445776548470956</v>
          </cell>
          <cell r="F34">
            <v>-0.6778091950174431</v>
          </cell>
          <cell r="G34">
            <v>0.11135295807614286</v>
          </cell>
          <cell r="H34">
            <v>1.000000000000189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0.8919586947948981</v>
          </cell>
          <cell r="C37">
            <v>0.10735382121457168</v>
          </cell>
          <cell r="D37">
            <v>0.0006874839905302406</v>
          </cell>
          <cell r="E37">
            <v>0.0006874839905302406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I-SITUS</v>
          </cell>
          <cell r="B38">
            <v>0</v>
          </cell>
          <cell r="C38">
            <v>0.3714231391956346</v>
          </cell>
          <cell r="D38">
            <v>0.6285768608043654</v>
          </cell>
          <cell r="E38">
            <v>0.6285768608043654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0.448472130081122</v>
          </cell>
          <cell r="C39">
            <v>0.05439294087982076</v>
          </cell>
          <cell r="D39">
            <v>0.4971349290390572</v>
          </cell>
          <cell r="E39">
            <v>0.33257904234892766</v>
          </cell>
          <cell r="F39">
            <v>0.16455588669012952</v>
          </cell>
          <cell r="G39">
            <v>0</v>
          </cell>
          <cell r="H39">
            <v>1</v>
          </cell>
        </row>
        <row r="40">
          <cell r="A40" t="str">
            <v>MSS</v>
          </cell>
          <cell r="B40">
            <v>0.8370703993325703</v>
          </cell>
          <cell r="C40">
            <v>0.05504052104729597</v>
          </cell>
          <cell r="D40">
            <v>0.10788907962013373</v>
          </cell>
          <cell r="E40">
            <v>0.10788907962013373</v>
          </cell>
          <cell r="F40">
            <v>0</v>
          </cell>
          <cell r="G40">
            <v>0</v>
          </cell>
          <cell r="H40">
            <v>1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0.3754737412019491</v>
          </cell>
          <cell r="C43">
            <v>0.6245262587980509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0.3754737412019491</v>
          </cell>
          <cell r="C44">
            <v>0.6245262587980509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0.00023713540431586437</v>
          </cell>
          <cell r="C45">
            <v>0.9997628645956841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0.3754737412019491</v>
          </cell>
          <cell r="C46">
            <v>0.6245262587980509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0.3754737412019491</v>
          </cell>
          <cell r="C47">
            <v>0.6245262587980509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0.46492448782645107</v>
          </cell>
          <cell r="C48">
            <v>0.2055759561524561</v>
          </cell>
          <cell r="D48">
            <v>0.3294995560210929</v>
          </cell>
          <cell r="E48">
            <v>0.34790586675620205</v>
          </cell>
          <cell r="F48">
            <v>0</v>
          </cell>
          <cell r="G48">
            <v>-0.01840631073510918</v>
          </cell>
          <cell r="H48">
            <v>1</v>
          </cell>
        </row>
        <row r="49">
          <cell r="A49" t="str">
            <v>OTHSO</v>
          </cell>
          <cell r="B49">
            <v>0.0040079588805749895</v>
          </cell>
          <cell r="C49">
            <v>0.0017722017245120779</v>
          </cell>
          <cell r="D49">
            <v>0.9942198393949129</v>
          </cell>
          <cell r="E49">
            <v>0.002999180393333387</v>
          </cell>
          <cell r="F49">
            <v>0</v>
          </cell>
          <cell r="G49">
            <v>0.9912206590015795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0.7094926560522533</v>
          </cell>
          <cell r="C51">
            <v>0.2905073439477467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PTD</v>
          </cell>
          <cell r="B52">
            <v>0.47458489279991806</v>
          </cell>
          <cell r="C52">
            <v>0.19432251413589866</v>
          </cell>
          <cell r="D52">
            <v>0.33109259306418326</v>
          </cell>
          <cell r="E52">
            <v>0.33109259306418326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0.7120416910800811</v>
          </cell>
          <cell r="C53">
            <v>0.08609581545605674</v>
          </cell>
          <cell r="D53">
            <v>0.2018624934638669</v>
          </cell>
          <cell r="E53">
            <v>0.1774300447698314</v>
          </cell>
          <cell r="F53">
            <v>0.021266963855887295</v>
          </cell>
          <cell r="G53">
            <v>0.0031654848381481963</v>
          </cell>
          <cell r="H53">
            <v>1.0000000000000047</v>
          </cell>
        </row>
        <row r="54">
          <cell r="A54" t="str">
            <v>SCHMA</v>
          </cell>
          <cell r="B54">
            <v>0.37127628568982873</v>
          </cell>
          <cell r="C54">
            <v>0.14121301690979565</v>
          </cell>
          <cell r="D54">
            <v>0.48751069740037567</v>
          </cell>
          <cell r="E54">
            <v>0.40174929135222215</v>
          </cell>
          <cell r="F54">
            <v>0.00897720420265808</v>
          </cell>
          <cell r="G54">
            <v>0.07678420184549548</v>
          </cell>
          <cell r="H54">
            <v>0.9999999999999999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0.43744160114324127</v>
          </cell>
          <cell r="C56">
            <v>0.08297367391478423</v>
          </cell>
          <cell r="D56">
            <v>0.47958472494197446</v>
          </cell>
          <cell r="E56">
            <v>0.3418068290183373</v>
          </cell>
          <cell r="F56">
            <v>0.13777789592363712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0.448472130081122</v>
          </cell>
          <cell r="C57">
            <v>0.05439294087982076</v>
          </cell>
          <cell r="D57">
            <v>0.4971349290390572</v>
          </cell>
          <cell r="E57">
            <v>0.33257904234892766</v>
          </cell>
          <cell r="F57">
            <v>0.16455588669012952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0.3703626894820779</v>
          </cell>
          <cell r="C58">
            <v>0.1420171730229726</v>
          </cell>
          <cell r="D58">
            <v>0.4876201374949496</v>
          </cell>
          <cell r="E58">
            <v>0.40257696376481794</v>
          </cell>
          <cell r="F58">
            <v>0.00719875241556086</v>
          </cell>
          <cell r="G58">
            <v>0.07784442131457084</v>
          </cell>
          <cell r="H58">
            <v>1</v>
          </cell>
        </row>
        <row r="59">
          <cell r="A59" t="str">
            <v>SCHMAT-GPS</v>
          </cell>
          <cell r="B59">
            <v>0.45652160922967755</v>
          </cell>
          <cell r="C59">
            <v>0.201860449984905</v>
          </cell>
          <cell r="D59">
            <v>0.3416179407854175</v>
          </cell>
          <cell r="E59">
            <v>0.3416179407854175</v>
          </cell>
          <cell r="F59">
            <v>0</v>
          </cell>
          <cell r="G59">
            <v>0</v>
          </cell>
          <cell r="H59">
            <v>0.9999999999999999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0.48077641621367817</v>
          </cell>
          <cell r="C61">
            <v>0.09757565615220269</v>
          </cell>
          <cell r="D61">
            <v>0.42164792763411907</v>
          </cell>
          <cell r="E61">
            <v>0.3222965809933028</v>
          </cell>
          <cell r="F61">
            <v>0.09935134664081631</v>
          </cell>
          <cell r="G61">
            <v>0</v>
          </cell>
          <cell r="H61">
            <v>0.9999999999999999</v>
          </cell>
        </row>
        <row r="62">
          <cell r="A62" t="str">
            <v>SCHMAT-SNP</v>
          </cell>
          <cell r="B62">
            <v>0.4564044623701353</v>
          </cell>
          <cell r="C62">
            <v>0.20146956330632296</v>
          </cell>
          <cell r="D62">
            <v>0.3421259743235418</v>
          </cell>
          <cell r="E62">
            <v>0.3415860502307472</v>
          </cell>
          <cell r="F62">
            <v>0.0005399240927946087</v>
          </cell>
          <cell r="G62">
            <v>0</v>
          </cell>
          <cell r="H62">
            <v>0.9999999999999998</v>
          </cell>
        </row>
        <row r="63">
          <cell r="A63" t="str">
            <v>SCHMAT-SO</v>
          </cell>
          <cell r="B63">
            <v>0.3783693328339464</v>
          </cell>
          <cell r="C63">
            <v>0.17580472012127832</v>
          </cell>
          <cell r="D63">
            <v>0.44582594704477535</v>
          </cell>
          <cell r="E63">
            <v>0.2838050023706863</v>
          </cell>
          <cell r="F63">
            <v>-0.008532759911029149</v>
          </cell>
          <cell r="G63">
            <v>0.1705537045851182</v>
          </cell>
          <cell r="H63">
            <v>1</v>
          </cell>
        </row>
        <row r="64">
          <cell r="A64" t="str">
            <v>SCHMD</v>
          </cell>
          <cell r="B64">
            <v>0.49930308636859194</v>
          </cell>
          <cell r="C64">
            <v>0.17382650139268638</v>
          </cell>
          <cell r="D64">
            <v>0.3268704122387217</v>
          </cell>
          <cell r="E64">
            <v>0.24108293052142407</v>
          </cell>
          <cell r="F64">
            <v>0.06996038134346251</v>
          </cell>
          <cell r="G64">
            <v>0.015827100373835126</v>
          </cell>
          <cell r="H64">
            <v>1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0.6913347657486707</v>
          </cell>
          <cell r="C66">
            <v>0.03194940485122458</v>
          </cell>
          <cell r="D66">
            <v>0.27671582940010475</v>
          </cell>
          <cell r="E66">
            <v>0.18627078594559718</v>
          </cell>
          <cell r="F66">
            <v>0.09044504345450759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0.4484725091298671</v>
          </cell>
          <cell r="C67">
            <v>0.054399885102325234</v>
          </cell>
          <cell r="D67">
            <v>0.49712760576780773</v>
          </cell>
          <cell r="E67">
            <v>0.33257946798927596</v>
          </cell>
          <cell r="F67">
            <v>0.16454813777853178</v>
          </cell>
          <cell r="G67">
            <v>0</v>
          </cell>
          <cell r="H67">
            <v>1</v>
          </cell>
        </row>
        <row r="68">
          <cell r="A68" t="str">
            <v>SCHMDT</v>
          </cell>
          <cell r="B68">
            <v>0.49929837777896396</v>
          </cell>
          <cell r="C68">
            <v>0.17382998019903423</v>
          </cell>
          <cell r="D68">
            <v>0.3268716420220018</v>
          </cell>
          <cell r="E68">
            <v>0.24108427450745945</v>
          </cell>
          <cell r="F68">
            <v>0.06995987906244377</v>
          </cell>
          <cell r="G68">
            <v>0.015827488452098575</v>
          </cell>
          <cell r="H68">
            <v>1</v>
          </cell>
        </row>
        <row r="69">
          <cell r="A69" t="str">
            <v>SCHMDT-GPS</v>
          </cell>
          <cell r="B69">
            <v>0.4557833946240752</v>
          </cell>
          <cell r="C69">
            <v>0.19939723196615264</v>
          </cell>
          <cell r="D69">
            <v>0.3448193734097722</v>
          </cell>
          <cell r="E69">
            <v>0.34141697873376364</v>
          </cell>
          <cell r="F69">
            <v>0.0034023946760085716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0.7190164798970169</v>
          </cell>
          <cell r="C70">
            <v>0.11120491301934855</v>
          </cell>
          <cell r="D70">
            <v>0.1697786070836346</v>
          </cell>
          <cell r="E70">
            <v>0.16573652128559568</v>
          </cell>
          <cell r="F70">
            <v>0.004042085798038925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0.29165839387729847</v>
          </cell>
          <cell r="C71">
            <v>0.024228474369871664</v>
          </cell>
          <cell r="D71">
            <v>0.6841131317528298</v>
          </cell>
          <cell r="E71">
            <v>0.5298212490211095</v>
          </cell>
          <cell r="F71">
            <v>0.027487467220823122</v>
          </cell>
          <cell r="G71">
            <v>0.12680441551089724</v>
          </cell>
          <cell r="H71">
            <v>1</v>
          </cell>
        </row>
        <row r="72">
          <cell r="A72" t="str">
            <v>SCHMDT-SNP</v>
          </cell>
          <cell r="B72">
            <v>0.45652160922967755</v>
          </cell>
          <cell r="C72">
            <v>0.201860449984905</v>
          </cell>
          <cell r="D72">
            <v>0.3416179407854175</v>
          </cell>
          <cell r="E72">
            <v>0.3416179407854175</v>
          </cell>
          <cell r="F72">
            <v>0</v>
          </cell>
          <cell r="G72">
            <v>0</v>
          </cell>
          <cell r="H72">
            <v>0.9999999999999999</v>
          </cell>
        </row>
        <row r="73">
          <cell r="A73" t="str">
            <v>SCHMDT-SO</v>
          </cell>
          <cell r="B73">
            <v>0.44657251433961065</v>
          </cell>
          <cell r="C73">
            <v>0.12991301921269263</v>
          </cell>
          <cell r="D73">
            <v>0.4235144664476967</v>
          </cell>
          <cell r="E73">
            <v>0.3467916224429347</v>
          </cell>
          <cell r="F73">
            <v>0.076722844004762</v>
          </cell>
          <cell r="G73">
            <v>0</v>
          </cell>
          <cell r="H73">
            <v>1</v>
          </cell>
        </row>
        <row r="74">
          <cell r="A74" t="str">
            <v>SIT</v>
          </cell>
          <cell r="B74">
            <v>-1.0134088853890322</v>
          </cell>
          <cell r="C74">
            <v>-0.12611878754798195</v>
          </cell>
          <cell r="D74">
            <v>2.139527672937014</v>
          </cell>
          <cell r="E74">
            <v>2.78441443705506</v>
          </cell>
          <cell r="F74">
            <v>-0.7716574555247638</v>
          </cell>
          <cell r="G74">
            <v>0.12677069140671782</v>
          </cell>
          <cell r="H74">
            <v>0.9999999999999996</v>
          </cell>
        </row>
        <row r="75">
          <cell r="A75" t="str">
            <v>T</v>
          </cell>
          <cell r="B75">
            <v>0</v>
          </cell>
          <cell r="C75">
            <v>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</row>
        <row r="76">
          <cell r="A76" t="str">
            <v>TAXDEPR</v>
          </cell>
          <cell r="B76">
            <v>0.515126</v>
          </cell>
          <cell r="C76">
            <v>0.173833</v>
          </cell>
          <cell r="D76">
            <v>0.311041</v>
          </cell>
          <cell r="E76">
            <v>0.241076</v>
          </cell>
          <cell r="F76">
            <v>0.069965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0.3714231391956346</v>
          </cell>
          <cell r="D77">
            <v>0.6285768608043654</v>
          </cell>
          <cell r="E77">
            <v>0.6285768608043654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0.9093517214945155</v>
          </cell>
          <cell r="C78">
            <v>0.09064827850548444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0.9999999999999999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0.16960975040438586</v>
          </cell>
          <cell r="C19">
            <v>0.5230241649914933</v>
          </cell>
          <cell r="D19">
            <v>0.17342966730086484</v>
          </cell>
          <cell r="E19">
            <v>0.04413239423465308</v>
          </cell>
          <cell r="F19">
            <v>0.08980402306860301</v>
          </cell>
          <cell r="G19">
            <v>1</v>
          </cell>
        </row>
        <row r="20">
          <cell r="A20" t="str">
            <v>PLNT2</v>
          </cell>
          <cell r="B20">
            <v>0.2448764731762296</v>
          </cell>
          <cell r="C20">
            <v>0.7551235268237705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0.08288392741562524</v>
          </cell>
          <cell r="C21">
            <v>0.8602020345755412</v>
          </cell>
          <cell r="D21">
            <v>0.00210299542692934</v>
          </cell>
          <cell r="E21">
            <v>0.05481104258190412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0.16960975040438586</v>
          </cell>
          <cell r="C22">
            <v>0.5230241649914933</v>
          </cell>
          <cell r="D22">
            <v>0.17342966730086484</v>
          </cell>
          <cell r="E22">
            <v>0.04413239423465308</v>
          </cell>
          <cell r="F22">
            <v>0.08980402306860301</v>
          </cell>
          <cell r="G22">
            <v>1</v>
          </cell>
        </row>
        <row r="23">
          <cell r="A23" t="str">
            <v>GENL</v>
          </cell>
          <cell r="B23">
            <v>0.1696097504043859</v>
          </cell>
          <cell r="C23">
            <v>0.5230241649914933</v>
          </cell>
          <cell r="D23">
            <v>0.17342966730086484</v>
          </cell>
          <cell r="E23">
            <v>0.04413239423465309</v>
          </cell>
          <cell r="F23">
            <v>0.08980402306860302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0.20421331588799657</v>
          </cell>
          <cell r="C25">
            <v>0.5099062285915613</v>
          </cell>
          <cell r="D25">
            <v>0.16716842482028396</v>
          </cell>
          <cell r="E25">
            <v>0.033996072379231565</v>
          </cell>
          <cell r="F25">
            <v>0.08471595832092675</v>
          </cell>
          <cell r="G25">
            <v>1</v>
          </cell>
        </row>
      </sheetData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0.315470274367749</v>
          </cell>
          <cell r="G15">
            <v>0.2893587964618263</v>
          </cell>
          <cell r="H15">
            <v>0.09056516460110849</v>
          </cell>
          <cell r="I15">
            <v>0.0021399272615127236</v>
          </cell>
          <cell r="J15">
            <v>0.1702883032633725</v>
          </cell>
          <cell r="K15">
            <v>0.00761174025329573</v>
          </cell>
          <cell r="L15">
            <v>0.0001893605380919596</v>
          </cell>
          <cell r="M15">
            <v>0.00025230687587208536</v>
          </cell>
          <cell r="N15">
            <v>0</v>
          </cell>
          <cell r="O15">
            <v>0.0684609470586184</v>
          </cell>
          <cell r="P15">
            <v>0.0005342743583618147</v>
          </cell>
          <cell r="Q15">
            <v>0.009208204878802282</v>
          </cell>
          <cell r="R15">
            <v>0.021563274487932695</v>
          </cell>
          <cell r="S15">
            <v>0.024357425593456043</v>
          </cell>
          <cell r="T15">
            <v>1</v>
          </cell>
        </row>
        <row r="16">
          <cell r="A16" t="str">
            <v>F11</v>
          </cell>
          <cell r="B16" t="str">
            <v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0.311442746479263</v>
          </cell>
          <cell r="G16">
            <v>0.28228800739355875</v>
          </cell>
          <cell r="H16">
            <v>0.09119875540897779</v>
          </cell>
          <cell r="I16">
            <v>0.0027871369430358447</v>
          </cell>
          <cell r="J16">
            <v>0.1759706893397055</v>
          </cell>
          <cell r="K16">
            <v>0.007898500805796708</v>
          </cell>
          <cell r="L16">
            <v>0.00019899436077849876</v>
          </cell>
          <cell r="M16">
            <v>0.00032826874030016486</v>
          </cell>
          <cell r="N16">
            <v>0</v>
          </cell>
          <cell r="O16">
            <v>0.06545083431918994</v>
          </cell>
          <cell r="P16">
            <v>0.0005289424114534869</v>
          </cell>
          <cell r="Q16">
            <v>0.009661075154183213</v>
          </cell>
          <cell r="R16">
            <v>0.027297760820448824</v>
          </cell>
          <cell r="S16">
            <v>0.02494828782330833</v>
          </cell>
          <cell r="T16">
            <v>1</v>
          </cell>
        </row>
        <row r="17">
          <cell r="A17" t="str">
            <v>F12</v>
          </cell>
          <cell r="B17" t="str">
            <v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0.319497802256235</v>
          </cell>
          <cell r="G17">
            <v>0.29642958553009374</v>
          </cell>
          <cell r="H17">
            <v>0.08993157379323918</v>
          </cell>
          <cell r="I17">
            <v>0.001492717579989602</v>
          </cell>
          <cell r="J17">
            <v>0.16460591718703949</v>
          </cell>
          <cell r="K17">
            <v>0.007324979700794753</v>
          </cell>
          <cell r="L17">
            <v>0.00017972671540542046</v>
          </cell>
          <cell r="M17">
            <v>0.0001763450114440058</v>
          </cell>
          <cell r="N17">
            <v>0</v>
          </cell>
          <cell r="O17">
            <v>0.07147105979804685</v>
          </cell>
          <cell r="P17">
            <v>0.0005396063052701425</v>
          </cell>
          <cell r="Q17">
            <v>0.008755334603421351</v>
          </cell>
          <cell r="R17">
            <v>0.01582878815541657</v>
          </cell>
          <cell r="S17">
            <v>0.023766563363603756</v>
          </cell>
          <cell r="T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>
            <v>0.4020340347809161</v>
          </cell>
          <cell r="G18">
            <v>0.2667644859910383</v>
          </cell>
          <cell r="H18">
            <v>0.07855235746748188</v>
          </cell>
          <cell r="I18">
            <v>0</v>
          </cell>
          <cell r="J18">
            <v>0.13566604702531515</v>
          </cell>
          <cell r="K18">
            <v>0.01383974291417428</v>
          </cell>
          <cell r="L18">
            <v>0.00014878381217048805</v>
          </cell>
          <cell r="M18">
            <v>0</v>
          </cell>
          <cell r="N18">
            <v>0</v>
          </cell>
          <cell r="O18">
            <v>0.07566146290892885</v>
          </cell>
          <cell r="P18">
            <v>0.0005472049052899303</v>
          </cell>
          <cell r="Q18">
            <v>0.00754743215257782</v>
          </cell>
          <cell r="R18">
            <v>0</v>
          </cell>
          <cell r="S18">
            <v>0.019238448042107174</v>
          </cell>
          <cell r="T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>SSGCT</v>
          </cell>
          <cell r="F19">
            <v>0.3907620978863173</v>
          </cell>
          <cell r="G19">
            <v>0.26445661068697185</v>
          </cell>
          <cell r="H19">
            <v>0.07913652726339727</v>
          </cell>
          <cell r="I19">
            <v>0.0008250118143700732</v>
          </cell>
          <cell r="J19">
            <v>0.14210422102851614</v>
          </cell>
          <cell r="K19">
            <v>0.015128059661825522</v>
          </cell>
          <cell r="L19">
            <v>0.00015696452213589807</v>
          </cell>
          <cell r="M19">
            <v>0.00010035108945862608</v>
          </cell>
          <cell r="N19">
            <v>0</v>
          </cell>
          <cell r="O19">
            <v>0.07107082290817898</v>
          </cell>
          <cell r="P19">
            <v>0.0005350180318663851</v>
          </cell>
          <cell r="Q19">
            <v>0.007933130636649645</v>
          </cell>
          <cell r="R19">
            <v>0.00791789130304352</v>
          </cell>
          <cell r="S19">
            <v>0.019873293167268796</v>
          </cell>
          <cell r="T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>
            <v>0.3140945282371126</v>
          </cell>
          <cell r="G20">
            <v>0.293376252131333</v>
          </cell>
          <cell r="H20">
            <v>0.09132844683724253</v>
          </cell>
          <cell r="I20">
            <v>0.0023289052291683263</v>
          </cell>
          <cell r="J20">
            <v>0.17196372072176128</v>
          </cell>
          <cell r="K20">
            <v>0.0037216377232044207</v>
          </cell>
          <cell r="L20">
            <v>0.00018758404540914568</v>
          </cell>
          <cell r="M20">
            <v>0.00027523906206788586</v>
          </cell>
          <cell r="N20">
            <v>0</v>
          </cell>
          <cell r="O20">
            <v>0.06769991895043079</v>
          </cell>
          <cell r="P20">
            <v>0.0005541118275647237</v>
          </cell>
          <cell r="Q20">
            <v>0.00922838748848381</v>
          </cell>
          <cell r="R20">
            <v>0.02063604144279304</v>
          </cell>
          <cell r="S20">
            <v>0.02460522630342845</v>
          </cell>
          <cell r="T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>
            <v>0.30851763613084787</v>
          </cell>
          <cell r="G21">
            <v>0.2878744815051666</v>
          </cell>
          <cell r="H21">
            <v>0.09201331004190633</v>
          </cell>
          <cell r="I21">
            <v>0.0028131292951551062</v>
          </cell>
          <cell r="J21">
            <v>0.17754064269866768</v>
          </cell>
          <cell r="K21">
            <v>0.0038904201267948844</v>
          </cell>
          <cell r="L21">
            <v>0.00019700842087321216</v>
          </cell>
          <cell r="M21">
            <v>0.00033038510518907575</v>
          </cell>
          <cell r="N21">
            <v>0</v>
          </cell>
          <cell r="O21">
            <v>0.06590937267597055</v>
          </cell>
          <cell r="P21">
            <v>0.0005490384900565627</v>
          </cell>
          <cell r="Q21">
            <v>0.009672545773379816</v>
          </cell>
          <cell r="R21">
            <v>0.02550064444534566</v>
          </cell>
          <cell r="S21">
            <v>0.025191385290646625</v>
          </cell>
          <cell r="T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SSCC</v>
          </cell>
          <cell r="F22">
            <v>0.40280709289542976</v>
          </cell>
          <cell r="G22">
            <v>0.2664081449232263</v>
          </cell>
          <cell r="H22">
            <v>0.07853219852873038</v>
          </cell>
          <cell r="I22">
            <v>0</v>
          </cell>
          <cell r="J22">
            <v>0.13534883320928287</v>
          </cell>
          <cell r="K22">
            <v>0.013891780013877255</v>
          </cell>
          <cell r="L22">
            <v>0.00014859382829980074</v>
          </cell>
          <cell r="M22">
            <v>0</v>
          </cell>
          <cell r="N22">
            <v>0</v>
          </cell>
          <cell r="O22">
            <v>0.07556457493967218</v>
          </cell>
          <cell r="P22">
            <v>0.0005448841090743656</v>
          </cell>
          <cell r="Q22">
            <v>0.007543148676863729</v>
          </cell>
          <cell r="R22">
            <v>0</v>
          </cell>
          <cell r="S22">
            <v>0.01921074887554332</v>
          </cell>
          <cell r="T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</v>
          </cell>
          <cell r="F23">
            <v>0.39158288579031886</v>
          </cell>
          <cell r="G23">
            <v>0.26405512312473084</v>
          </cell>
          <cell r="H23">
            <v>0.07911748790203782</v>
          </cell>
          <cell r="I23">
            <v>0.0008236457194359701</v>
          </cell>
          <cell r="J23">
            <v>0.14181621574791237</v>
          </cell>
          <cell r="K23">
            <v>0.015191585088157648</v>
          </cell>
          <cell r="L23">
            <v>0.00015678883804326745</v>
          </cell>
          <cell r="M23">
            <v>0.00010027767564692368</v>
          </cell>
          <cell r="N23">
            <v>0</v>
          </cell>
          <cell r="O23">
            <v>0.07094311840702353</v>
          </cell>
          <cell r="P23">
            <v>0.0005328254000172176</v>
          </cell>
          <cell r="Q23">
            <v>0.007928729777756653</v>
          </cell>
          <cell r="R23">
            <v>0.007911493980347782</v>
          </cell>
          <cell r="S23">
            <v>0.0198398225485711</v>
          </cell>
          <cell r="T23">
            <v>1</v>
          </cell>
        </row>
        <row r="24">
          <cell r="A24" t="str">
            <v>F20</v>
          </cell>
          <cell r="B24" t="str">
            <v>12 Weighted Distribution Peaks</v>
          </cell>
          <cell r="F24">
            <v>0.4745255335943017</v>
          </cell>
          <cell r="G24">
            <v>0.3253446270317001</v>
          </cell>
          <cell r="H24">
            <v>0.09451034232210362</v>
          </cell>
          <cell r="I24">
            <v>0.0003762394934045745</v>
          </cell>
          <cell r="J24">
            <v>0</v>
          </cell>
          <cell r="K24">
            <v>0.013857208101966043</v>
          </cell>
          <cell r="L24">
            <v>0.00017773709920265387</v>
          </cell>
          <cell r="M24">
            <v>4.71565649574956E-05</v>
          </cell>
          <cell r="N24">
            <v>0</v>
          </cell>
          <cell r="O24">
            <v>0.09049057574341739</v>
          </cell>
          <cell r="P24">
            <v>0.0006705800489464869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</row>
        <row r="25">
          <cell r="A25" t="str">
            <v>F21</v>
          </cell>
          <cell r="B25" t="str">
            <v>Transformers      - NCP</v>
          </cell>
          <cell r="F25">
            <v>0.6184781533912583</v>
          </cell>
          <cell r="G25">
            <v>0.21825802312223047</v>
          </cell>
          <cell r="H25">
            <v>0.06153595640753986</v>
          </cell>
          <cell r="I25">
            <v>0.0036853797961435</v>
          </cell>
          <cell r="J25">
            <v>0</v>
          </cell>
          <cell r="K25">
            <v>0.018188425957944832</v>
          </cell>
          <cell r="L25">
            <v>7.898654513093244E-05</v>
          </cell>
          <cell r="M25">
            <v>0.0004178983035517862</v>
          </cell>
          <cell r="N25">
            <v>0</v>
          </cell>
          <cell r="O25">
            <v>0.0779950362025349</v>
          </cell>
          <cell r="P25">
            <v>0.0013621402736653562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</row>
        <row r="26">
          <cell r="A26" t="str">
            <v>F22</v>
          </cell>
          <cell r="B26" t="str">
            <v>Secondary Lines - NCP</v>
          </cell>
          <cell r="F26">
            <v>0.88801430210397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0.11198569789602993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</row>
        <row r="27">
          <cell r="A27" t="str">
            <v>F30</v>
          </cell>
          <cell r="B27" t="str">
            <v>MWH @ Input</v>
          </cell>
          <cell r="F27">
            <v>0.30338769070229094</v>
          </cell>
          <cell r="G27">
            <v>0.26814642925702364</v>
          </cell>
          <cell r="H27">
            <v>0.09246593702471635</v>
          </cell>
          <cell r="I27">
            <v>0.004081556306082086</v>
          </cell>
          <cell r="J27">
            <v>0.18733546149237137</v>
          </cell>
          <cell r="K27">
            <v>0.00847202191079866</v>
          </cell>
          <cell r="L27">
            <v>0.00021826200615157696</v>
          </cell>
          <cell r="M27">
            <v>0.0004801924691563237</v>
          </cell>
          <cell r="N27">
            <v>0</v>
          </cell>
          <cell r="O27">
            <v>0.05943060884033298</v>
          </cell>
          <cell r="P27">
            <v>0.0005182785176368308</v>
          </cell>
          <cell r="Q27">
            <v>0.01056681570494507</v>
          </cell>
          <cell r="R27">
            <v>0.038766733485481056</v>
          </cell>
          <cell r="S27">
            <v>0.026130012283012892</v>
          </cell>
          <cell r="T27">
            <v>1</v>
          </cell>
        </row>
        <row r="28">
          <cell r="A28" t="str">
            <v>F32</v>
          </cell>
          <cell r="B28" t="str">
            <v>Seasonal System Energy Combustion Turbine</v>
          </cell>
          <cell r="C28" t="str">
            <v>SSECT</v>
          </cell>
          <cell r="F28">
            <v>0.3569462872025209</v>
          </cell>
          <cell r="G28">
            <v>0.25753298477477254</v>
          </cell>
          <cell r="H28">
            <v>0.08088903665114348</v>
          </cell>
          <cell r="I28">
            <v>0.0033000472574802927</v>
          </cell>
          <cell r="J28">
            <v>0.16141874303811912</v>
          </cell>
          <cell r="K28">
            <v>0.01899300990477925</v>
          </cell>
          <cell r="L28">
            <v>0.00018150665203212817</v>
          </cell>
          <cell r="M28">
            <v>0.00040140435783450433</v>
          </cell>
          <cell r="N28">
            <v>0</v>
          </cell>
          <cell r="O28">
            <v>0.057298902905929344</v>
          </cell>
          <cell r="P28">
            <v>0.0004984574115957498</v>
          </cell>
          <cell r="Q28">
            <v>0.009090226088865118</v>
          </cell>
          <cell r="R28">
            <v>0.03167156521217408</v>
          </cell>
          <cell r="S28">
            <v>0.021777828542753664</v>
          </cell>
          <cell r="T28">
            <v>1</v>
          </cell>
        </row>
        <row r="29">
          <cell r="A29" t="str">
            <v>F33</v>
          </cell>
          <cell r="B29" t="str">
            <v>Seasonal System Energy Cholla</v>
          </cell>
          <cell r="C29" t="str">
            <v>SSECH</v>
          </cell>
          <cell r="F29">
            <v>0.29178695981205377</v>
          </cell>
          <cell r="G29">
            <v>0.2713691696266674</v>
          </cell>
          <cell r="H29">
            <v>0.09406789965589771</v>
          </cell>
          <cell r="I29">
            <v>0.004265801493115445</v>
          </cell>
          <cell r="J29">
            <v>0.19427140862938683</v>
          </cell>
          <cell r="K29">
            <v>0.004396767337566275</v>
          </cell>
          <cell r="L29">
            <v>0.00022528154726541162</v>
          </cell>
          <cell r="M29">
            <v>0.0004958232345526454</v>
          </cell>
          <cell r="N29">
            <v>0</v>
          </cell>
          <cell r="O29">
            <v>0.060537733852589835</v>
          </cell>
          <cell r="P29">
            <v>0.0005338184775320797</v>
          </cell>
          <cell r="Q29">
            <v>0.011005020628067831</v>
          </cell>
          <cell r="R29">
            <v>0.04009445345300352</v>
          </cell>
          <cell r="S29">
            <v>0.02694986225230116</v>
          </cell>
          <cell r="T29">
            <v>1</v>
          </cell>
        </row>
        <row r="30">
          <cell r="A30" t="str">
            <v>F34</v>
          </cell>
          <cell r="B30" t="str">
            <v>Seasonal System Energy Contracts</v>
          </cell>
          <cell r="C30" t="str">
            <v>SSEC</v>
          </cell>
          <cell r="F30">
            <v>0.35791026447498614</v>
          </cell>
          <cell r="G30">
            <v>0.25699605772924444</v>
          </cell>
          <cell r="H30">
            <v>0.08087335602196019</v>
          </cell>
          <cell r="I30">
            <v>0.0032945828777438805</v>
          </cell>
          <cell r="J30">
            <v>0.16121836336380085</v>
          </cell>
          <cell r="K30">
            <v>0.019091000310998828</v>
          </cell>
          <cell r="L30">
            <v>0.0001813738672736676</v>
          </cell>
          <cell r="M30">
            <v>0.0004011107025876947</v>
          </cell>
          <cell r="N30">
            <v>0</v>
          </cell>
          <cell r="O30">
            <v>0.05707874880907757</v>
          </cell>
          <cell r="P30">
            <v>0.0004966492728457737</v>
          </cell>
          <cell r="Q30">
            <v>0.00908547308043543</v>
          </cell>
          <cell r="R30">
            <v>0.03164597592139113</v>
          </cell>
          <cell r="S30">
            <v>0.021727043567654432</v>
          </cell>
          <cell r="T30">
            <v>1</v>
          </cell>
        </row>
        <row r="31">
          <cell r="A31" t="str">
            <v>F40</v>
          </cell>
          <cell r="B31" t="str">
            <v>Average Customers</v>
          </cell>
          <cell r="F31">
            <v>0.8766073330579389</v>
          </cell>
          <cell r="G31">
            <v>0.018190476937228636</v>
          </cell>
          <cell r="H31">
            <v>0.000321889607546413</v>
          </cell>
          <cell r="I31">
            <v>0.013229662870157572</v>
          </cell>
          <cell r="J31">
            <v>0.00019684787538415253</v>
          </cell>
          <cell r="K31">
            <v>0.003192897299469996</v>
          </cell>
          <cell r="L31">
            <v>0.0025255953822872403</v>
          </cell>
          <cell r="M31">
            <v>0.00038379145515149237</v>
          </cell>
          <cell r="N31">
            <v>0</v>
          </cell>
          <cell r="O31">
            <v>0.08533417299750617</v>
          </cell>
          <cell r="P31">
            <v>1.361840647311747E-05</v>
          </cell>
          <cell r="Q31">
            <v>1.2380369521015883E-06</v>
          </cell>
          <cell r="R31">
            <v>1.2380369521015883E-06</v>
          </cell>
          <cell r="S31">
            <v>1.2380369521015883E-06</v>
          </cell>
          <cell r="T31">
            <v>1</v>
          </cell>
        </row>
        <row r="32">
          <cell r="A32" t="str">
            <v>F41</v>
          </cell>
          <cell r="B32" t="str">
            <v>Weighted Customers Acct 902</v>
          </cell>
          <cell r="F32">
            <v>0.7941022448150259</v>
          </cell>
          <cell r="G32">
            <v>0.0481169689484346</v>
          </cell>
          <cell r="H32">
            <v>0.0008514538846112433</v>
          </cell>
          <cell r="I32">
            <v>0</v>
          </cell>
          <cell r="J32">
            <v>0.0012482457502269674</v>
          </cell>
          <cell r="K32">
            <v>0.011569544617557409</v>
          </cell>
          <cell r="L32">
            <v>0.005376540994239067</v>
          </cell>
          <cell r="M32">
            <v>0.0009839047589165486</v>
          </cell>
          <cell r="N32">
            <v>0</v>
          </cell>
          <cell r="O32">
            <v>0.13682566724333575</v>
          </cell>
          <cell r="P32">
            <v>3.0594918298465113E-05</v>
          </cell>
          <cell r="Q32">
            <v>0.00029827802311802715</v>
          </cell>
          <cell r="R32">
            <v>0.00029827802311802715</v>
          </cell>
          <cell r="S32">
            <v>0.00029827802311802715</v>
          </cell>
          <cell r="T32">
            <v>1</v>
          </cell>
        </row>
        <row r="33">
          <cell r="A33" t="str">
            <v>F42</v>
          </cell>
          <cell r="B33" t="str">
            <v>Weighted Customers Acct 903</v>
          </cell>
          <cell r="F33">
            <v>0.8823869636460453</v>
          </cell>
          <cell r="G33">
            <v>0.018676618240279743</v>
          </cell>
          <cell r="H33">
            <v>0.00033049212158665583</v>
          </cell>
          <cell r="I33">
            <v>0.012787253618403752</v>
          </cell>
          <cell r="J33">
            <v>0.0011532081428124417</v>
          </cell>
          <cell r="K33">
            <v>0.003535343513307631</v>
          </cell>
          <cell r="L33">
            <v>0.002542247089128121</v>
          </cell>
          <cell r="M33">
            <v>0.0003863218615831949</v>
          </cell>
          <cell r="N33">
            <v>0</v>
          </cell>
          <cell r="O33">
            <v>0.07816608492756076</v>
          </cell>
          <cell r="P33">
            <v>1.3708195088435949E-05</v>
          </cell>
          <cell r="Q33">
            <v>7.252881401336111E-06</v>
          </cell>
          <cell r="R33">
            <v>7.252881401336111E-06</v>
          </cell>
          <cell r="S33">
            <v>7.252881401336111E-06</v>
          </cell>
          <cell r="T33">
            <v>1</v>
          </cell>
        </row>
        <row r="34">
          <cell r="A34" t="str">
            <v>F43</v>
          </cell>
          <cell r="B34" t="str">
            <v>Residential Split</v>
          </cell>
          <cell r="F34">
            <v>0.9999844648859346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1.553511406539812E-05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</row>
        <row r="35">
          <cell r="A35" t="str">
            <v>F44</v>
          </cell>
          <cell r="B35" t="str">
            <v>Commercial Split</v>
          </cell>
          <cell r="F35">
            <v>0</v>
          </cell>
          <cell r="G35">
            <v>0.16670281857272276</v>
          </cell>
          <cell r="H35">
            <v>0.001786329475712299</v>
          </cell>
          <cell r="I35">
            <v>0</v>
          </cell>
          <cell r="J35">
            <v>0.0003062279101221084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0.8312046240414428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</v>
          </cell>
        </row>
        <row r="36">
          <cell r="A36" t="str">
            <v>F45</v>
          </cell>
          <cell r="B36" t="str">
            <v>Industrial / Irrigation Split</v>
          </cell>
          <cell r="F36">
            <v>0</v>
          </cell>
          <cell r="G36">
            <v>0.19713522699684388</v>
          </cell>
          <cell r="H36">
            <v>0.014566642388929352</v>
          </cell>
          <cell r="I36">
            <v>0</v>
          </cell>
          <cell r="J36">
            <v>0.015901917941247876</v>
          </cell>
          <cell r="K36">
            <v>0.31306142267540665</v>
          </cell>
          <cell r="L36">
            <v>0</v>
          </cell>
          <cell r="M36">
            <v>0</v>
          </cell>
          <cell r="N36">
            <v>0</v>
          </cell>
          <cell r="O36">
            <v>0.458970623937849</v>
          </cell>
          <cell r="P36">
            <v>0</v>
          </cell>
          <cell r="Q36">
            <v>0.00012138868657441127</v>
          </cell>
          <cell r="R36">
            <v>0.00012138868657441127</v>
          </cell>
          <cell r="S36">
            <v>0.00012138868657441127</v>
          </cell>
          <cell r="T36">
            <v>1</v>
          </cell>
        </row>
        <row r="37">
          <cell r="A37" t="str">
            <v>F46</v>
          </cell>
          <cell r="B37" t="str">
            <v>Lighting / OSPA  Split</v>
          </cell>
          <cell r="F37">
            <v>0</v>
          </cell>
          <cell r="G37">
            <v>0</v>
          </cell>
          <cell r="H37">
            <v>0</v>
          </cell>
          <cell r="I37">
            <v>0.8197299785210187</v>
          </cell>
          <cell r="J37">
            <v>0</v>
          </cell>
          <cell r="K37">
            <v>0</v>
          </cell>
          <cell r="L37">
            <v>0.15648972077324333</v>
          </cell>
          <cell r="M37">
            <v>0.023780300705737955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</row>
        <row r="38">
          <cell r="A38" t="str">
            <v>F47</v>
          </cell>
          <cell r="B38" t="str">
            <v>Wtd Customers Acct 902 - irrigation</v>
          </cell>
          <cell r="F38">
            <v>0.7983765427432885</v>
          </cell>
          <cell r="G38">
            <v>0.048375961114787785</v>
          </cell>
          <cell r="H38">
            <v>0.0008560368808170439</v>
          </cell>
          <cell r="I38">
            <v>0</v>
          </cell>
          <cell r="J38">
            <v>0.001254964499933311</v>
          </cell>
          <cell r="K38">
            <v>0.006249264672174651</v>
          </cell>
          <cell r="L38">
            <v>0.0054054805145375496</v>
          </cell>
          <cell r="M38">
            <v>0.000989200679057946</v>
          </cell>
          <cell r="N38">
            <v>0</v>
          </cell>
          <cell r="O38">
            <v>0.1375621387365848</v>
          </cell>
          <cell r="P38">
            <v>3.075959708731422E-05</v>
          </cell>
          <cell r="Q38">
            <v>0.00029988352057705605</v>
          </cell>
          <cell r="R38">
            <v>0.00029988352057705605</v>
          </cell>
          <cell r="S38">
            <v>0.00029988352057705605</v>
          </cell>
          <cell r="T38">
            <v>1</v>
          </cell>
        </row>
        <row r="39">
          <cell r="A39" t="str">
            <v>F48</v>
          </cell>
          <cell r="B39" t="str">
            <v>Wtd Customers Acct 903 - irrigation</v>
          </cell>
          <cell r="F39">
            <v>0.8838328778634871</v>
          </cell>
          <cell r="G39">
            <v>0.018707222486443773</v>
          </cell>
          <cell r="H39">
            <v>0.0003310336790631853</v>
          </cell>
          <cell r="I39">
            <v>0.012808207318504313</v>
          </cell>
          <cell r="J39">
            <v>0.001155097835337445</v>
          </cell>
          <cell r="K39">
            <v>0.0019024970713807001</v>
          </cell>
          <cell r="L39">
            <v>0.002546412915870656</v>
          </cell>
          <cell r="M39">
            <v>0.00038695490388230555</v>
          </cell>
          <cell r="N39">
            <v>0</v>
          </cell>
          <cell r="O39">
            <v>0.07829417096937116</v>
          </cell>
          <cell r="P39">
            <v>1.3730657879694712E-05</v>
          </cell>
          <cell r="Q39">
            <v>7.2647662599839296E-06</v>
          </cell>
          <cell r="R39">
            <v>7.2647662599839296E-06</v>
          </cell>
          <cell r="S39">
            <v>7.2647662599839296E-06</v>
          </cell>
          <cell r="T39">
            <v>1</v>
          </cell>
        </row>
        <row r="40">
          <cell r="A40" t="str">
            <v>F50</v>
          </cell>
          <cell r="B40" t="str">
            <v>Contribution in Aid of Construction</v>
          </cell>
          <cell r="F40">
            <v>0.030886501889057942</v>
          </cell>
          <cell r="G40">
            <v>0.4833681270190716</v>
          </cell>
          <cell r="H40">
            <v>0.14570649526867657</v>
          </cell>
          <cell r="I40">
            <v>0</v>
          </cell>
          <cell r="J40">
            <v>0.2161979548625189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0.12384092096067498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</row>
        <row r="41">
          <cell r="A41" t="str">
            <v>F51</v>
          </cell>
          <cell r="B41" t="str">
            <v>Security Deposits</v>
          </cell>
          <cell r="F41">
            <v>0.3837996107716558</v>
          </cell>
          <cell r="G41">
            <v>0.23843551692670079</v>
          </cell>
          <cell r="H41">
            <v>0.05992768940162446</v>
          </cell>
          <cell r="I41">
            <v>0.0014624654797595169</v>
          </cell>
          <cell r="J41">
            <v>0.026665688244966516</v>
          </cell>
          <cell r="K41">
            <v>0.00790853966641353</v>
          </cell>
          <cell r="L41">
            <v>0</v>
          </cell>
          <cell r="M41">
            <v>0</v>
          </cell>
          <cell r="N41">
            <v>0</v>
          </cell>
          <cell r="O41">
            <v>0.19744006751491108</v>
          </cell>
          <cell r="P41">
            <v>0</v>
          </cell>
          <cell r="Q41">
            <v>0</v>
          </cell>
          <cell r="R41">
            <v>0.0843604219939682</v>
          </cell>
          <cell r="S41">
            <v>0</v>
          </cell>
          <cell r="T41">
            <v>1</v>
          </cell>
        </row>
        <row r="42">
          <cell r="A42" t="str">
            <v>F60</v>
          </cell>
          <cell r="B42" t="str">
            <v>Meters</v>
          </cell>
          <cell r="F42">
            <v>0.7003091227505351</v>
          </cell>
          <cell r="G42">
            <v>0.11247997286602472</v>
          </cell>
          <cell r="H42">
            <v>0.013515728237068732</v>
          </cell>
          <cell r="I42">
            <v>0</v>
          </cell>
          <cell r="J42">
            <v>0.0429483422529862</v>
          </cell>
          <cell r="K42">
            <v>0.0026390149241985804</v>
          </cell>
          <cell r="L42">
            <v>0.0019178419973617051</v>
          </cell>
          <cell r="M42">
            <v>0.00029143677410888654</v>
          </cell>
          <cell r="N42">
            <v>0</v>
          </cell>
          <cell r="O42">
            <v>0.11673386103792822</v>
          </cell>
          <cell r="P42">
            <v>0.00022518174402946618</v>
          </cell>
          <cell r="Q42">
            <v>0.002979832471919413</v>
          </cell>
          <cell r="R42">
            <v>0.002979832471919413</v>
          </cell>
          <cell r="S42">
            <v>0.002979832471919413</v>
          </cell>
          <cell r="T42">
            <v>1</v>
          </cell>
        </row>
        <row r="43">
          <cell r="A43" t="str">
            <v>F70</v>
          </cell>
          <cell r="B43" t="str">
            <v>Services</v>
          </cell>
          <cell r="F43">
            <v>0.7918358441612333</v>
          </cell>
          <cell r="G43">
            <v>0.08225041476167287</v>
          </cell>
          <cell r="H43">
            <v>0.0030581927428530078</v>
          </cell>
          <cell r="I43">
            <v>0</v>
          </cell>
          <cell r="J43">
            <v>0</v>
          </cell>
          <cell r="K43">
            <v>0</v>
          </cell>
          <cell r="L43">
            <v>0.002917806592741826</v>
          </cell>
          <cell r="M43">
            <v>0.00044339217830880693</v>
          </cell>
          <cell r="N43">
            <v>0</v>
          </cell>
          <cell r="O43">
            <v>0.11946043552570243</v>
          </cell>
          <cell r="P43">
            <v>3.391403748774769E-05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</row>
        <row r="44">
          <cell r="A44" t="str">
            <v>F80</v>
          </cell>
          <cell r="B44" t="str">
            <v>Uncollectables</v>
          </cell>
          <cell r="F44">
            <v>0.8722916268816534</v>
          </cell>
          <cell r="G44">
            <v>0.06382322785927369</v>
          </cell>
          <cell r="H44">
            <v>0.019238874738097936</v>
          </cell>
          <cell r="I44">
            <v>0</v>
          </cell>
          <cell r="J44">
            <v>0.02854646503275771</v>
          </cell>
          <cell r="K44">
            <v>-0.00025197046672375243</v>
          </cell>
          <cell r="L44">
            <v>0</v>
          </cell>
          <cell r="M44">
            <v>0</v>
          </cell>
          <cell r="N44">
            <v>0</v>
          </cell>
          <cell r="O44">
            <v>0.016351775954941288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</v>
          </cell>
        </row>
        <row r="45">
          <cell r="A45" t="str">
            <v>F85</v>
          </cell>
          <cell r="B45" t="str">
            <v>Firm Sales - Utah Share</v>
          </cell>
          <cell r="F45">
            <v>0.3053849706709629</v>
          </cell>
          <cell r="G45">
            <v>0.2922745026585355</v>
          </cell>
          <cell r="H45">
            <v>0.09178558509596375</v>
          </cell>
          <cell r="I45">
            <v>0.0023396218320695292</v>
          </cell>
          <cell r="J45">
            <v>0.17597865499898657</v>
          </cell>
          <cell r="K45">
            <v>0.005795135114958882</v>
          </cell>
          <cell r="L45">
            <v>0.0001959642707623183</v>
          </cell>
          <cell r="M45">
            <v>0.0002731004817524777</v>
          </cell>
          <cell r="N45">
            <v>0</v>
          </cell>
          <cell r="O45">
            <v>0.06619671170082568</v>
          </cell>
          <cell r="P45">
            <v>0.0005387038522386882</v>
          </cell>
          <cell r="Q45">
            <v>0.009430124587308145</v>
          </cell>
          <cell r="R45">
            <v>0.02482333020291772</v>
          </cell>
          <cell r="S45">
            <v>0.024983594532717743</v>
          </cell>
          <cell r="T45">
            <v>1</v>
          </cell>
        </row>
        <row r="46">
          <cell r="A46" t="str">
            <v>F86</v>
          </cell>
          <cell r="B46" t="str">
            <v>Non Firm Sales - Utah Share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</row>
        <row r="47">
          <cell r="A47" t="str">
            <v>F87</v>
          </cell>
          <cell r="B47" t="str">
            <v>Firm Purchases (Non-Seasonal) - Utah Share</v>
          </cell>
          <cell r="F47">
            <v>0.3099536517052508</v>
          </cell>
          <cell r="G47">
            <v>0.2910964857778137</v>
          </cell>
          <cell r="H47">
            <v>0.09108186088905591</v>
          </cell>
          <cell r="I47">
            <v>0.0022356476173369913</v>
          </cell>
          <cell r="J47">
            <v>0.17402601512194119</v>
          </cell>
          <cell r="K47">
            <v>0.006267605503308221</v>
          </cell>
          <cell r="L47">
            <v>0.00019367046581121619</v>
          </cell>
          <cell r="M47">
            <v>0.0002618836594204976</v>
          </cell>
          <cell r="N47">
            <v>0</v>
          </cell>
          <cell r="O47">
            <v>0.0666182456454667</v>
          </cell>
          <cell r="P47">
            <v>0.0005376174376011165</v>
          </cell>
          <cell r="Q47">
            <v>0.009351836587091608</v>
          </cell>
          <cell r="R47">
            <v>0.023738738004090088</v>
          </cell>
          <cell r="S47">
            <v>0.024636741585812093</v>
          </cell>
          <cell r="T47">
            <v>1</v>
          </cell>
        </row>
        <row r="48">
          <cell r="A48" t="str">
            <v>F88</v>
          </cell>
          <cell r="B48" t="str">
            <v>Seasonal Purchases - Utah Share</v>
          </cell>
          <cell r="F48">
            <v>0.3902026652377311</v>
          </cell>
          <cell r="G48">
            <v>0.2645528862064749</v>
          </cell>
          <cell r="H48">
            <v>0.07919197081230782</v>
          </cell>
          <cell r="I48">
            <v>0.0008181793728487338</v>
          </cell>
          <cell r="J48">
            <v>0.142345985405626</v>
          </cell>
          <cell r="K48">
            <v>0.015187679407039629</v>
          </cell>
          <cell r="L48">
            <v>0.0001571406740569493</v>
          </cell>
          <cell r="M48">
            <v>9.983288340400047E-05</v>
          </cell>
          <cell r="N48">
            <v>0</v>
          </cell>
          <cell r="O48">
            <v>0.07119298451286585</v>
          </cell>
          <cell r="P48">
            <v>0.0005329891295985853</v>
          </cell>
          <cell r="Q48">
            <v>0.007928132916320774</v>
          </cell>
          <cell r="R48">
            <v>0.007867465708871509</v>
          </cell>
          <cell r="S48">
            <v>0.019922087732854112</v>
          </cell>
          <cell r="T48">
            <v>1</v>
          </cell>
        </row>
        <row r="49">
          <cell r="A49" t="str">
            <v>F89</v>
          </cell>
          <cell r="B49" t="str">
            <v>Non firm Purchases - Utah Share</v>
          </cell>
          <cell r="F49">
            <v>0.30035903737041275</v>
          </cell>
          <cell r="G49">
            <v>0.2687442312339884</v>
          </cell>
          <cell r="H49">
            <v>0.09325874082080066</v>
          </cell>
          <cell r="I49">
            <v>0.004130822418007044</v>
          </cell>
          <cell r="J49">
            <v>0.18820810117931452</v>
          </cell>
          <cell r="K49">
            <v>0.008446473859121013</v>
          </cell>
          <cell r="L49">
            <v>0.00022017804422810733</v>
          </cell>
          <cell r="M49">
            <v>0.000484194841538431</v>
          </cell>
          <cell r="N49">
            <v>0</v>
          </cell>
          <cell r="O49">
            <v>0.0594580025352297</v>
          </cell>
          <cell r="P49">
            <v>0.0005173053720372001</v>
          </cell>
          <cell r="Q49">
            <v>0.01061182780447914</v>
          </cell>
          <cell r="R49">
            <v>0.03925896796419882</v>
          </cell>
          <cell r="S49">
            <v>0.02630211655664416</v>
          </cell>
          <cell r="T49">
            <v>1</v>
          </cell>
        </row>
        <row r="50">
          <cell r="A50" t="str">
            <v>F90</v>
          </cell>
          <cell r="B50" t="str">
            <v>Coal (Non-Seasonal) - Utah Share</v>
          </cell>
          <cell r="F50">
            <v>0.301170587577443</v>
          </cell>
          <cell r="G50">
            <v>0.26855585605552706</v>
          </cell>
          <cell r="H50">
            <v>0.09291788546358604</v>
          </cell>
          <cell r="I50">
            <v>0.004118238012453739</v>
          </cell>
          <cell r="J50">
            <v>0.18834912263657408</v>
          </cell>
          <cell r="K50">
            <v>0.00813430554628291</v>
          </cell>
          <cell r="L50">
            <v>0.00021970976202783946</v>
          </cell>
          <cell r="M50">
            <v>0.0004832903754582088</v>
          </cell>
          <cell r="N50">
            <v>0</v>
          </cell>
          <cell r="O50">
            <v>0.05953941527559042</v>
          </cell>
          <cell r="P50">
            <v>0.0005186779858123467</v>
          </cell>
          <cell r="Q50">
            <v>0.01061984873402058</v>
          </cell>
          <cell r="R50">
            <v>0.039078517179472534</v>
          </cell>
          <cell r="S50">
            <v>0.02629454539575112</v>
          </cell>
          <cell r="T50">
            <v>1</v>
          </cell>
        </row>
        <row r="51">
          <cell r="A51" t="str">
            <v>F91</v>
          </cell>
          <cell r="B51" t="str">
            <v>Seasonal Cholla Coal - Utah Share</v>
          </cell>
          <cell r="F51">
            <v>0.3002422241720818</v>
          </cell>
          <cell r="G51">
            <v>0.26886807879754615</v>
          </cell>
          <cell r="H51">
            <v>0.09288550186560729</v>
          </cell>
          <cell r="I51">
            <v>0.004137528823586713</v>
          </cell>
          <cell r="J51">
            <v>0.18888496543074154</v>
          </cell>
          <cell r="K51">
            <v>0.00791558431127654</v>
          </cell>
          <cell r="L51">
            <v>0.00022017789631994372</v>
          </cell>
          <cell r="M51">
            <v>0.0004844215239771359</v>
          </cell>
          <cell r="N51">
            <v>0</v>
          </cell>
          <cell r="O51">
            <v>0.05964785668062938</v>
          </cell>
          <cell r="P51">
            <v>0.0005161510126983622</v>
          </cell>
          <cell r="Q51">
            <v>0.010660415777011724</v>
          </cell>
          <cell r="R51">
            <v>0.0392651056711152</v>
          </cell>
          <cell r="S51">
            <v>0.026271988037408277</v>
          </cell>
          <cell r="T51">
            <v>1</v>
          </cell>
        </row>
        <row r="52">
          <cell r="A52" t="str">
            <v>F92</v>
          </cell>
          <cell r="B52" t="str">
            <v>Gas (Non-Seasonal) - Utah Share</v>
          </cell>
          <cell r="F52">
            <v>0.3038204942092144</v>
          </cell>
          <cell r="G52">
            <v>0.26834512306778446</v>
          </cell>
          <cell r="H52">
            <v>0.09224016299913032</v>
          </cell>
          <cell r="I52">
            <v>0.004066601088487159</v>
          </cell>
          <cell r="J52">
            <v>0.18746856451347915</v>
          </cell>
          <cell r="K52">
            <v>0.008149152067028846</v>
          </cell>
          <cell r="L52">
            <v>0.00021789756422958077</v>
          </cell>
          <cell r="M52">
            <v>0.000479484354251931</v>
          </cell>
          <cell r="N52">
            <v>0</v>
          </cell>
          <cell r="O52">
            <v>0.059255256266119855</v>
          </cell>
          <cell r="P52">
            <v>0.0005222476353133324</v>
          </cell>
          <cell r="Q52">
            <v>0.010574527686360547</v>
          </cell>
          <cell r="R52">
            <v>0.03856718104084023</v>
          </cell>
          <cell r="S52">
            <v>0.02629330750776037</v>
          </cell>
          <cell r="T52">
            <v>1</v>
          </cell>
        </row>
        <row r="53">
          <cell r="A53" t="str">
            <v>F93</v>
          </cell>
          <cell r="B53" t="str">
            <v>Seasonal CT Gas - Utah Share</v>
          </cell>
          <cell r="F53">
            <v>0.2988005426754014</v>
          </cell>
          <cell r="G53">
            <v>0.26899926640009947</v>
          </cell>
          <cell r="H53">
            <v>0.09411271679969814</v>
          </cell>
          <cell r="I53">
            <v>0.004167067019036624</v>
          </cell>
          <cell r="J53">
            <v>0.18768665870156806</v>
          </cell>
          <cell r="K53">
            <v>0.008822701502368538</v>
          </cell>
          <cell r="L53">
            <v>0.00022120780228104437</v>
          </cell>
          <cell r="M53">
            <v>0.00048598776380704827</v>
          </cell>
          <cell r="N53">
            <v>0</v>
          </cell>
          <cell r="O53">
            <v>0.05951510011141995</v>
          </cell>
          <cell r="P53">
            <v>0.000525986863122689</v>
          </cell>
          <cell r="Q53">
            <v>0.010523066456874917</v>
          </cell>
          <cell r="R53">
            <v>0.039362439124718075</v>
          </cell>
          <cell r="S53">
            <v>0.026777258779604216</v>
          </cell>
          <cell r="T53">
            <v>1</v>
          </cell>
        </row>
        <row r="54">
          <cell r="A54" t="str">
            <v>F94</v>
          </cell>
          <cell r="B54" t="str">
            <v>Other Generation - Utah Share</v>
          </cell>
          <cell r="F54">
            <v>0.30241566370256406</v>
          </cell>
          <cell r="G54">
            <v>0.2679792474310571</v>
          </cell>
          <cell r="H54">
            <v>0.09279724685271144</v>
          </cell>
          <cell r="I54">
            <v>0.004131591378420197</v>
          </cell>
          <cell r="J54">
            <v>0.1880535830802972</v>
          </cell>
          <cell r="K54">
            <v>0.008161761505561653</v>
          </cell>
          <cell r="L54">
            <v>0.00021962375783486578</v>
          </cell>
          <cell r="M54">
            <v>0.0004829760679294387</v>
          </cell>
          <cell r="N54">
            <v>0</v>
          </cell>
          <cell r="O54">
            <v>0.059094049931245306</v>
          </cell>
          <cell r="P54">
            <v>0.0005207312665717759</v>
          </cell>
          <cell r="Q54">
            <v>0.010603257520517759</v>
          </cell>
          <cell r="R54">
            <v>0.03915371300719371</v>
          </cell>
          <cell r="S54">
            <v>0.026386554498095467</v>
          </cell>
          <cell r="T54">
            <v>1</v>
          </cell>
        </row>
        <row r="55">
          <cell r="A55" t="str">
            <v>F95</v>
          </cell>
          <cell r="B55" t="str">
            <v>Firm Wheeling - Utah Share</v>
          </cell>
          <cell r="F55">
            <v>0.3054514163030483</v>
          </cell>
          <cell r="G55">
            <v>0.29341908145692125</v>
          </cell>
          <cell r="H55">
            <v>0.09213037939370042</v>
          </cell>
          <cell r="I55">
            <v>0.0021642827617535322</v>
          </cell>
          <cell r="J55">
            <v>0.17356140241434218</v>
          </cell>
          <cell r="K55">
            <v>0.006881306469638262</v>
          </cell>
          <cell r="L55">
            <v>0.00019367281439752344</v>
          </cell>
          <cell r="M55">
            <v>0.0002538652490611449</v>
          </cell>
          <cell r="N55">
            <v>0</v>
          </cell>
          <cell r="O55">
            <v>0.06730123508728801</v>
          </cell>
          <cell r="P55">
            <v>0.0005265441075192293</v>
          </cell>
          <cell r="Q55">
            <v>0.009368546795551965</v>
          </cell>
          <cell r="R55">
            <v>0.024209346391663476</v>
          </cell>
          <cell r="S55">
            <v>0.024538920755114803</v>
          </cell>
          <cell r="T55">
            <v>1</v>
          </cell>
        </row>
        <row r="56">
          <cell r="A56" t="str">
            <v>F96</v>
          </cell>
          <cell r="B56" t="str">
            <v>Non-Firm Wheeling - Utah Share</v>
          </cell>
          <cell r="F56">
            <v>0.3018147772877479</v>
          </cell>
          <cell r="G56">
            <v>0.26809017223169185</v>
          </cell>
          <cell r="H56">
            <v>0.09341007969763064</v>
          </cell>
          <cell r="I56">
            <v>0.00412503390717959</v>
          </cell>
          <cell r="J56">
            <v>0.18604354356663905</v>
          </cell>
          <cell r="K56">
            <v>0.01008644045820965</v>
          </cell>
          <cell r="L56">
            <v>0.00021885848213184866</v>
          </cell>
          <cell r="M56">
            <v>0.0004816939893149469</v>
          </cell>
          <cell r="N56">
            <v>0</v>
          </cell>
          <cell r="O56">
            <v>0.06014147481889083</v>
          </cell>
          <cell r="P56">
            <v>0.0004926152600631564</v>
          </cell>
          <cell r="Q56">
            <v>0.010433699296154232</v>
          </cell>
          <cell r="R56">
            <v>0.03918211485714525</v>
          </cell>
          <cell r="S56">
            <v>0.025479496147201124</v>
          </cell>
          <cell r="T56">
            <v>1</v>
          </cell>
        </row>
        <row r="57">
          <cell r="A57" t="str">
            <v>F101</v>
          </cell>
          <cell r="B57" t="str">
            <v>Rate Base</v>
          </cell>
          <cell r="F57">
            <v>0.4035166435025882</v>
          </cell>
          <cell r="G57">
            <v>0.2693109484764324</v>
          </cell>
          <cell r="H57">
            <v>0.08186874054863004</v>
          </cell>
          <cell r="I57">
            <v>0.007279068139084021</v>
          </cell>
          <cell r="J57">
            <v>0.11511708289414004</v>
          </cell>
          <cell r="K57">
            <v>0.008847050996223293</v>
          </cell>
          <cell r="L57">
            <v>0.00028434389341556326</v>
          </cell>
          <cell r="M57">
            <v>0.00022560307295590025</v>
          </cell>
          <cell r="N57">
            <v>0</v>
          </cell>
          <cell r="O57">
            <v>0.07581059974637055</v>
          </cell>
          <cell r="P57">
            <v>0.0005654656404302694</v>
          </cell>
          <cell r="Q57">
            <v>0.006169255492474929</v>
          </cell>
          <cell r="R57">
            <v>0.014674348788833766</v>
          </cell>
          <cell r="S57">
            <v>0.016330848808420985</v>
          </cell>
          <cell r="T57">
            <v>1</v>
          </cell>
        </row>
        <row r="58">
          <cell r="A58" t="str">
            <v>F101G</v>
          </cell>
          <cell r="B58" t="str">
            <v>Generation Rate Base</v>
          </cell>
          <cell r="F58">
            <v>0.31409442036463553</v>
          </cell>
          <cell r="G58">
            <v>0.28795410080907424</v>
          </cell>
          <cell r="H58">
            <v>0.09077655331835718</v>
          </cell>
          <cell r="I58">
            <v>0.0022766205226513</v>
          </cell>
          <cell r="J58">
            <v>0.17175295205686003</v>
          </cell>
          <cell r="K58">
            <v>0.007662925581746566</v>
          </cell>
          <cell r="L58">
            <v>0.00019007423927397862</v>
          </cell>
          <cell r="M58">
            <v>0.00026952454261378674</v>
          </cell>
          <cell r="N58">
            <v>0</v>
          </cell>
          <cell r="O58">
            <v>0.06775937353505464</v>
          </cell>
          <cell r="P58">
            <v>0.0005334173721940951</v>
          </cell>
          <cell r="Q58">
            <v>0.009320229747410329</v>
          </cell>
          <cell r="R58">
            <v>0.022894228305731054</v>
          </cell>
          <cell r="S58">
            <v>0.024515579604397153</v>
          </cell>
          <cell r="T58">
            <v>1</v>
          </cell>
        </row>
        <row r="59">
          <cell r="A59" t="str">
            <v>F101T</v>
          </cell>
          <cell r="B59" t="str">
            <v>Transmission Rate Base</v>
          </cell>
          <cell r="F59">
            <v>0.31213749731905827</v>
          </cell>
          <cell r="G59">
            <v>0.28529520757573723</v>
          </cell>
          <cell r="H59">
            <v>0.08930574686254411</v>
          </cell>
          <cell r="I59">
            <v>0.002113149465294258</v>
          </cell>
          <cell r="J59">
            <v>0.17962848911694015</v>
          </cell>
          <cell r="K59">
            <v>0.007533492619880933</v>
          </cell>
          <cell r="L59">
            <v>0.00018720767207882857</v>
          </cell>
          <cell r="M59">
            <v>0.0002496843167543932</v>
          </cell>
          <cell r="N59">
            <v>0</v>
          </cell>
          <cell r="O59">
            <v>0.06745714897364752</v>
          </cell>
          <cell r="P59">
            <v>0.0005289956936401212</v>
          </cell>
          <cell r="Q59">
            <v>0.009179412405182889</v>
          </cell>
          <cell r="R59">
            <v>0.02135276283076015</v>
          </cell>
          <cell r="S59">
            <v>0.02503120514848077</v>
          </cell>
          <cell r="T59">
            <v>1</v>
          </cell>
        </row>
        <row r="60">
          <cell r="A60" t="str">
            <v>F101D</v>
          </cell>
          <cell r="B60" t="str">
            <v>Distribution Rate Base</v>
          </cell>
          <cell r="F60">
            <v>0.5738848402865355</v>
          </cell>
          <cell r="G60">
            <v>0.23726827854320942</v>
          </cell>
          <cell r="H60">
            <v>0.06610099913425369</v>
          </cell>
          <cell r="I60">
            <v>0.017100241456283687</v>
          </cell>
          <cell r="J60">
            <v>0.0002992461616028824</v>
          </cell>
          <cell r="K60">
            <v>0.011313344995787294</v>
          </cell>
          <cell r="L60">
            <v>0.0004362517853734408</v>
          </cell>
          <cell r="M60">
            <v>0.0001455749354260226</v>
          </cell>
          <cell r="N60">
            <v>0</v>
          </cell>
          <cell r="O60">
            <v>0.0926230459356088</v>
          </cell>
          <cell r="P60">
            <v>0.000634269319556532</v>
          </cell>
          <cell r="Q60">
            <v>8.796929233684052E-05</v>
          </cell>
          <cell r="R60">
            <v>5.182165820556375E-05</v>
          </cell>
          <cell r="S60">
            <v>5.41164958201952E-05</v>
          </cell>
          <cell r="T60">
            <v>1</v>
          </cell>
        </row>
        <row r="61">
          <cell r="A61" t="str">
            <v>F101R</v>
          </cell>
          <cell r="B61" t="str">
            <v>Retail Rate Base</v>
          </cell>
          <cell r="F61">
            <v>1.522650952829581</v>
          </cell>
          <cell r="G61">
            <v>-0.25883230374273086</v>
          </cell>
          <cell r="H61">
            <v>-0.07765383362133489</v>
          </cell>
          <cell r="I61">
            <v>0.025465196881004855</v>
          </cell>
          <cell r="J61">
            <v>-0.0491984017899061</v>
          </cell>
          <cell r="K61">
            <v>-0.0021702771137945614</v>
          </cell>
          <cell r="L61">
            <v>0.006165865285745775</v>
          </cell>
          <cell r="M61">
            <v>0.0009403058639099865</v>
          </cell>
          <cell r="N61">
            <v>0</v>
          </cell>
          <cell r="O61">
            <v>-0.05712015206452132</v>
          </cell>
          <cell r="P61">
            <v>1.6556026895346124E-05</v>
          </cell>
          <cell r="Q61">
            <v>-0.0010468956660756488</v>
          </cell>
          <cell r="R61">
            <v>-0.1063727412699309</v>
          </cell>
          <cell r="S61">
            <v>-0.0028442716188404682</v>
          </cell>
          <cell r="T61">
            <v>1</v>
          </cell>
        </row>
        <row r="62">
          <cell r="A62" t="str">
            <v>F101M</v>
          </cell>
          <cell r="B62" t="str">
            <v>Misc Rate Base</v>
          </cell>
          <cell r="F62">
            <v>0.3456113098008259</v>
          </cell>
          <cell r="G62">
            <v>0.2777807047685229</v>
          </cell>
          <cell r="H62">
            <v>0.08764502240771237</v>
          </cell>
          <cell r="I62">
            <v>0.004669481479329999</v>
          </cell>
          <cell r="J62">
            <v>0.1530237405566933</v>
          </cell>
          <cell r="K62">
            <v>0.008224691242398935</v>
          </cell>
          <cell r="L62">
            <v>0.00022828433111510884</v>
          </cell>
          <cell r="M62">
            <v>0.00028547268163147196</v>
          </cell>
          <cell r="N62">
            <v>0</v>
          </cell>
          <cell r="O62">
            <v>0.06964875871404788</v>
          </cell>
          <cell r="P62">
            <v>0.0005420084775578182</v>
          </cell>
          <cell r="Q62">
            <v>0.00832543919743514</v>
          </cell>
          <cell r="R62">
            <v>0.02233762727134075</v>
          </cell>
          <cell r="S62">
            <v>0.021677459071388478</v>
          </cell>
          <cell r="T62">
            <v>1</v>
          </cell>
        </row>
        <row r="63">
          <cell r="A63" t="str">
            <v>F102</v>
          </cell>
          <cell r="B63" t="str">
            <v>SGP - System Gross Plant</v>
          </cell>
          <cell r="F63">
            <v>0.4001979489849594</v>
          </cell>
          <cell r="G63">
            <v>0.27057997760387625</v>
          </cell>
          <cell r="H63">
            <v>0.08196768855930896</v>
          </cell>
          <cell r="I63">
            <v>0.007676656848569801</v>
          </cell>
          <cell r="J63">
            <v>0.1163644054302263</v>
          </cell>
          <cell r="K63">
            <v>0.008745802987734861</v>
          </cell>
          <cell r="L63">
            <v>0.0002750770811476958</v>
          </cell>
          <cell r="M63">
            <v>0.0002171030229172378</v>
          </cell>
          <cell r="N63">
            <v>0</v>
          </cell>
          <cell r="O63">
            <v>0.07635523279397419</v>
          </cell>
          <cell r="P63">
            <v>0.0005628824203478877</v>
          </cell>
          <cell r="Q63">
            <v>0.006191668533265835</v>
          </cell>
          <cell r="R63">
            <v>0.014413471438326528</v>
          </cell>
          <cell r="S63">
            <v>0.016452084295344994</v>
          </cell>
          <cell r="T63">
            <v>1</v>
          </cell>
        </row>
        <row r="64">
          <cell r="A64" t="str">
            <v>F102G</v>
          </cell>
          <cell r="B64" t="str">
            <v>SGGP - System Gross Generation Plant</v>
          </cell>
          <cell r="F64">
            <v>0.3154702743677489</v>
          </cell>
          <cell r="G64">
            <v>0.2893587964618262</v>
          </cell>
          <cell r="H64">
            <v>0.09056516460110849</v>
          </cell>
          <cell r="I64">
            <v>0.002139927261512723</v>
          </cell>
          <cell r="J64">
            <v>0.1702883032633725</v>
          </cell>
          <cell r="K64">
            <v>0.00761174025329573</v>
          </cell>
          <cell r="L64">
            <v>0.0001893605380919596</v>
          </cell>
          <cell r="M64">
            <v>0.00025230687587208536</v>
          </cell>
          <cell r="N64">
            <v>0</v>
          </cell>
          <cell r="O64">
            <v>0.06846094705861838</v>
          </cell>
          <cell r="P64">
            <v>0.0005342743583618146</v>
          </cell>
          <cell r="Q64">
            <v>0.009208204878802282</v>
          </cell>
          <cell r="R64">
            <v>0.021563274487932695</v>
          </cell>
          <cell r="S64">
            <v>0.02435742559345604</v>
          </cell>
          <cell r="T64">
            <v>1</v>
          </cell>
        </row>
        <row r="65">
          <cell r="A65" t="str">
            <v>F102T</v>
          </cell>
          <cell r="B65" t="str">
            <v>SGTP - System Gross Transmission Plant</v>
          </cell>
          <cell r="F65">
            <v>0.31152802718041867</v>
          </cell>
          <cell r="G65">
            <v>0.2857428491153858</v>
          </cell>
          <cell r="H65">
            <v>0.08943342480047474</v>
          </cell>
          <cell r="I65">
            <v>0.0021131858442914107</v>
          </cell>
          <cell r="J65">
            <v>0.1796890397505252</v>
          </cell>
          <cell r="K65">
            <v>0.0075166207950064096</v>
          </cell>
          <cell r="L65">
            <v>0.0001869942103922088</v>
          </cell>
          <cell r="M65">
            <v>0.00024915394466883876</v>
          </cell>
          <cell r="N65">
            <v>0</v>
          </cell>
          <cell r="O65">
            <v>0.06760543071393359</v>
          </cell>
          <cell r="P65">
            <v>0.0005275978447323268</v>
          </cell>
          <cell r="Q65">
            <v>0.00915320690482033</v>
          </cell>
          <cell r="R65">
            <v>0.021293810880402463</v>
          </cell>
          <cell r="S65">
            <v>0.02496065801494796</v>
          </cell>
          <cell r="T65">
            <v>1</v>
          </cell>
        </row>
        <row r="66">
          <cell r="A66" t="str">
            <v>F102D</v>
          </cell>
          <cell r="B66" t="str">
            <v>SGDP - System Gross Distribution Plant</v>
          </cell>
          <cell r="F66">
            <v>0.5736872921837425</v>
          </cell>
          <cell r="G66">
            <v>0.2347633169576908</v>
          </cell>
          <cell r="H66">
            <v>0.06526241336508576</v>
          </cell>
          <cell r="I66">
            <v>0.018878223927088576</v>
          </cell>
          <cell r="J66">
            <v>0.001904371547777211</v>
          </cell>
          <cell r="K66">
            <v>0.011092780333505955</v>
          </cell>
          <cell r="L66">
            <v>0.0004496393108850305</v>
          </cell>
          <cell r="M66">
            <v>0.00014783106408662028</v>
          </cell>
          <cell r="N66">
            <v>0</v>
          </cell>
          <cell r="O66">
            <v>0.09280619666913063</v>
          </cell>
          <cell r="P66">
            <v>0.0006245979099201563</v>
          </cell>
          <cell r="Q66">
            <v>0.0001296296888788927</v>
          </cell>
          <cell r="R66">
            <v>0.0001268535211039131</v>
          </cell>
          <cell r="S66">
            <v>0.0001268535211039131</v>
          </cell>
          <cell r="T66">
            <v>1</v>
          </cell>
        </row>
        <row r="67">
          <cell r="A67" t="str">
            <v>F102R</v>
          </cell>
          <cell r="B67" t="str">
            <v>SGTP - System Gross Retail Plant</v>
          </cell>
          <cell r="F67">
            <v>0.4001979489849594</v>
          </cell>
          <cell r="G67">
            <v>0.27057997760387625</v>
          </cell>
          <cell r="H67">
            <v>0.08196768855930896</v>
          </cell>
          <cell r="I67">
            <v>0.007676656848569801</v>
          </cell>
          <cell r="J67">
            <v>0.1163644054302263</v>
          </cell>
          <cell r="K67">
            <v>0.008745802987734861</v>
          </cell>
          <cell r="L67">
            <v>0.0002750770811476958</v>
          </cell>
          <cell r="M67">
            <v>0.0002171030229172378</v>
          </cell>
          <cell r="N67">
            <v>0</v>
          </cell>
          <cell r="O67">
            <v>0.07635523279397419</v>
          </cell>
          <cell r="P67">
            <v>0.0005628824203478877</v>
          </cell>
          <cell r="Q67">
            <v>0.006191668533265835</v>
          </cell>
          <cell r="R67">
            <v>0.014413471438326528</v>
          </cell>
          <cell r="S67">
            <v>0.016452084295344994</v>
          </cell>
          <cell r="T67">
            <v>1</v>
          </cell>
        </row>
        <row r="68">
          <cell r="A68" t="str">
            <v>F102M</v>
          </cell>
          <cell r="B68" t="str">
            <v>SGDP - System Gross Misc Plant</v>
          </cell>
          <cell r="F68">
            <v>0.4001979489849594</v>
          </cell>
          <cell r="G68">
            <v>0.27057997760387625</v>
          </cell>
          <cell r="H68">
            <v>0.08196768855930896</v>
          </cell>
          <cell r="I68">
            <v>0.007676656848569801</v>
          </cell>
          <cell r="J68">
            <v>0.1163644054302263</v>
          </cell>
          <cell r="K68">
            <v>0.008745802987734861</v>
          </cell>
          <cell r="L68">
            <v>0.0002750770811476958</v>
          </cell>
          <cell r="M68">
            <v>0.0002171030229172378</v>
          </cell>
          <cell r="N68">
            <v>0</v>
          </cell>
          <cell r="O68">
            <v>0.07635523279397419</v>
          </cell>
          <cell r="P68">
            <v>0.0005628824203478877</v>
          </cell>
          <cell r="Q68">
            <v>0.006191668533265835</v>
          </cell>
          <cell r="R68">
            <v>0.014413471438326528</v>
          </cell>
          <cell r="S68">
            <v>0.016452084295344994</v>
          </cell>
          <cell r="T68">
            <v>1</v>
          </cell>
        </row>
        <row r="69">
          <cell r="A69" t="str">
            <v>F103</v>
          </cell>
          <cell r="B69" t="str">
            <v>SGP - System Gross Plant (Regulatory fees)</v>
          </cell>
          <cell r="F69">
            <v>0.25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0.25</v>
          </cell>
          <cell r="L69">
            <v>0</v>
          </cell>
          <cell r="M69">
            <v>0</v>
          </cell>
          <cell r="N69">
            <v>0</v>
          </cell>
          <cell r="O69">
            <v>0.25</v>
          </cell>
          <cell r="P69">
            <v>0.25</v>
          </cell>
          <cell r="Q69">
            <v>0</v>
          </cell>
          <cell r="R69">
            <v>0</v>
          </cell>
          <cell r="S69">
            <v>0</v>
          </cell>
          <cell r="T69">
            <v>1</v>
          </cell>
        </row>
        <row r="70">
          <cell r="A70" t="str">
            <v>F104</v>
          </cell>
          <cell r="B70" t="str">
            <v>SNP - System Net Plant</v>
          </cell>
          <cell r="F70">
            <v>0.40558698825024897</v>
          </cell>
          <cell r="G70">
            <v>0.2692498060315241</v>
          </cell>
          <cell r="H70">
            <v>0.08165848258556813</v>
          </cell>
          <cell r="I70">
            <v>0.007293297491855803</v>
          </cell>
          <cell r="J70">
            <v>0.11327973296337934</v>
          </cell>
          <cell r="K70">
            <v>0.008870059482821149</v>
          </cell>
          <cell r="L70">
            <v>0.0002837601102119981</v>
          </cell>
          <cell r="M70">
            <v>0.00022151787260055324</v>
          </cell>
          <cell r="N70">
            <v>0</v>
          </cell>
          <cell r="O70">
            <v>0.0765128358497914</v>
          </cell>
          <cell r="P70">
            <v>0.0005647671674495855</v>
          </cell>
          <cell r="Q70">
            <v>0.006037489970052441</v>
          </cell>
          <cell r="R70">
            <v>0.014439644182869684</v>
          </cell>
          <cell r="S70">
            <v>0.016001618041627</v>
          </cell>
          <cell r="T70">
            <v>1</v>
          </cell>
        </row>
        <row r="71">
          <cell r="A71" t="str">
            <v>F104G</v>
          </cell>
          <cell r="B71" t="str">
            <v>SNP - System Net Generation Plant</v>
          </cell>
          <cell r="F71">
            <v>0.31473982704325404</v>
          </cell>
          <cell r="G71">
            <v>0.28808989779790845</v>
          </cell>
          <cell r="H71">
            <v>0.09067594704208931</v>
          </cell>
          <cell r="I71">
            <v>0.0022514198105189516</v>
          </cell>
          <cell r="J71">
            <v>0.17132731335030235</v>
          </cell>
          <cell r="K71">
            <v>0.007661362320635815</v>
          </cell>
          <cell r="L71">
            <v>0.000191238941300622</v>
          </cell>
          <cell r="M71">
            <v>0.0002658576349186329</v>
          </cell>
          <cell r="N71">
            <v>0</v>
          </cell>
          <cell r="O71">
            <v>0.06791999375167541</v>
          </cell>
          <cell r="P71">
            <v>0.0005332494025972554</v>
          </cell>
          <cell r="Q71">
            <v>0.009290348393514915</v>
          </cell>
          <cell r="R71">
            <v>0.022586832712751272</v>
          </cell>
          <cell r="S71">
            <v>0.024466711798532697</v>
          </cell>
          <cell r="T71">
            <v>1</v>
          </cell>
        </row>
        <row r="72">
          <cell r="A72" t="str">
            <v>F104T</v>
          </cell>
          <cell r="B72" t="str">
            <v>SNP - System Net Transmission Plant</v>
          </cell>
          <cell r="F72">
            <v>0.31186688809335833</v>
          </cell>
          <cell r="G72">
            <v>0.28557256178913903</v>
          </cell>
          <cell r="H72">
            <v>0.08937606075726054</v>
          </cell>
          <cell r="I72">
            <v>0.0021159182573443997</v>
          </cell>
          <cell r="J72">
            <v>0.1796048941440836</v>
          </cell>
          <cell r="K72">
            <v>0.007512656527915227</v>
          </cell>
          <cell r="L72">
            <v>0.00018858214645654502</v>
          </cell>
          <cell r="M72">
            <v>0.0002492157225602486</v>
          </cell>
          <cell r="N72">
            <v>0</v>
          </cell>
          <cell r="O72">
            <v>0.06760875697884224</v>
          </cell>
          <cell r="P72">
            <v>0.0005272137400722332</v>
          </cell>
          <cell r="Q72">
            <v>0.00914868799068468</v>
          </cell>
          <cell r="R72">
            <v>0.02127958455257174</v>
          </cell>
          <cell r="S72">
            <v>0.02494897929971092</v>
          </cell>
          <cell r="T72">
            <v>1</v>
          </cell>
        </row>
        <row r="73">
          <cell r="A73" t="str">
            <v>F104D</v>
          </cell>
          <cell r="B73" t="str">
            <v>SNP - System Net Distribution Plant</v>
          </cell>
          <cell r="F73">
            <v>0.5719833033143058</v>
          </cell>
          <cell r="G73">
            <v>0.2379615528978801</v>
          </cell>
          <cell r="H73">
            <v>0.06635004888419375</v>
          </cell>
          <cell r="I73">
            <v>0.016724822676909272</v>
          </cell>
          <cell r="J73">
            <v>0.001508279187218745</v>
          </cell>
          <cell r="K73">
            <v>0.011261673428823525</v>
          </cell>
          <cell r="L73">
            <v>0.0004353056625908008</v>
          </cell>
          <cell r="M73">
            <v>0.00014622803772822523</v>
          </cell>
          <cell r="N73">
            <v>0</v>
          </cell>
          <cell r="O73">
            <v>0.09270716193803127</v>
          </cell>
          <cell r="P73">
            <v>0.0006324340078518647</v>
          </cell>
          <cell r="Q73">
            <v>0.00010268549870129761</v>
          </cell>
          <cell r="R73">
            <v>9.192193852793517E-05</v>
          </cell>
          <cell r="S73">
            <v>9.45825272372956E-05</v>
          </cell>
          <cell r="T73">
            <v>1</v>
          </cell>
        </row>
        <row r="74">
          <cell r="A74" t="str">
            <v>F104R</v>
          </cell>
          <cell r="B74" t="str">
            <v>SNP - System Net Retail Plant</v>
          </cell>
          <cell r="F74">
            <v>0.8863100109985399</v>
          </cell>
          <cell r="G74">
            <v>0.020099710977836537</v>
          </cell>
          <cell r="H74">
            <v>0.00034110547301531715</v>
          </cell>
          <cell r="I74">
            <v>0.013285558770903923</v>
          </cell>
          <cell r="J74">
            <v>-0.003948514769257894</v>
          </cell>
          <cell r="K74">
            <v>0.0037027861633286726</v>
          </cell>
          <cell r="L74">
            <v>0.002524807078644596</v>
          </cell>
          <cell r="M74">
            <v>0.00037602465570361345</v>
          </cell>
          <cell r="N74">
            <v>0</v>
          </cell>
          <cell r="O74">
            <v>0.07920453621717968</v>
          </cell>
          <cell r="P74">
            <v>2.3645285177470175E-05</v>
          </cell>
          <cell r="Q74">
            <v>-0.0002722610136405891</v>
          </cell>
          <cell r="R74">
            <v>-0.0009392998774063006</v>
          </cell>
          <cell r="S74">
            <v>-0.0007081099600240627</v>
          </cell>
          <cell r="T74">
            <v>1</v>
          </cell>
        </row>
        <row r="75">
          <cell r="A75" t="str">
            <v>F104M</v>
          </cell>
          <cell r="B75" t="str">
            <v>SNP - System Net Misc Plant</v>
          </cell>
          <cell r="F75">
            <v>0.40558698825024897</v>
          </cell>
          <cell r="G75">
            <v>0.2692498060315241</v>
          </cell>
          <cell r="H75">
            <v>0.08165848258556813</v>
          </cell>
          <cell r="I75">
            <v>0.007293297491855803</v>
          </cell>
          <cell r="J75">
            <v>0.11327973296337934</v>
          </cell>
          <cell r="K75">
            <v>0.008870059482821149</v>
          </cell>
          <cell r="L75">
            <v>0.0002837601102119981</v>
          </cell>
          <cell r="M75">
            <v>0.00022151787260055324</v>
          </cell>
          <cell r="N75">
            <v>0</v>
          </cell>
          <cell r="O75">
            <v>0.0765128358497914</v>
          </cell>
          <cell r="P75">
            <v>0.0005647671674495855</v>
          </cell>
          <cell r="Q75">
            <v>0.006037489970052441</v>
          </cell>
          <cell r="R75">
            <v>0.014439644182869684</v>
          </cell>
          <cell r="S75">
            <v>0.016001618041627</v>
          </cell>
          <cell r="T75">
            <v>1</v>
          </cell>
        </row>
        <row r="76">
          <cell r="A76" t="str">
            <v>F105</v>
          </cell>
          <cell r="B76" t="str">
            <v>STP - System Prod &amp; Trans Plant</v>
          </cell>
          <cell r="F76">
            <v>0.31432502260817213</v>
          </cell>
          <cell r="G76">
            <v>0.28830833720235693</v>
          </cell>
          <cell r="H76">
            <v>0.09023638587758644</v>
          </cell>
          <cell r="I76">
            <v>0.002132158683422361</v>
          </cell>
          <cell r="J76">
            <v>0.17301928625140792</v>
          </cell>
          <cell r="K76">
            <v>0.007584107352110352</v>
          </cell>
          <cell r="L76">
            <v>0.00018867310251699504</v>
          </cell>
          <cell r="M76">
            <v>0.0002513909262025802</v>
          </cell>
          <cell r="N76">
            <v>0</v>
          </cell>
          <cell r="O76">
            <v>0.06821241327762013</v>
          </cell>
          <cell r="P76">
            <v>0.0005323347821204812</v>
          </cell>
          <cell r="Q76">
            <v>0.009192227563458279</v>
          </cell>
          <cell r="R76">
            <v>0.021484993331018512</v>
          </cell>
          <cell r="S76">
            <v>0.02453266904200683</v>
          </cell>
          <cell r="T76">
            <v>1</v>
          </cell>
        </row>
        <row r="77">
          <cell r="A77" t="str">
            <v>F105G</v>
          </cell>
          <cell r="B77" t="str">
            <v>SGGP - System Gross Generation Plant</v>
          </cell>
          <cell r="F77">
            <v>0.3154702743677489</v>
          </cell>
          <cell r="G77">
            <v>0.2893587964618262</v>
          </cell>
          <cell r="H77">
            <v>0.09056516460110849</v>
          </cell>
          <cell r="I77">
            <v>0.002139927261512723</v>
          </cell>
          <cell r="J77">
            <v>0.1702883032633725</v>
          </cell>
          <cell r="K77">
            <v>0.00761174025329573</v>
          </cell>
          <cell r="L77">
            <v>0.0001893605380919596</v>
          </cell>
          <cell r="M77">
            <v>0.00025230687587208536</v>
          </cell>
          <cell r="N77">
            <v>0</v>
          </cell>
          <cell r="O77">
            <v>0.06846094705861838</v>
          </cell>
          <cell r="P77">
            <v>0.0005342743583618146</v>
          </cell>
          <cell r="Q77">
            <v>0.009208204878802282</v>
          </cell>
          <cell r="R77">
            <v>0.021563274487932695</v>
          </cell>
          <cell r="S77">
            <v>0.02435742559345604</v>
          </cell>
          <cell r="T77">
            <v>1</v>
          </cell>
        </row>
        <row r="78">
          <cell r="A78" t="str">
            <v>F105T</v>
          </cell>
          <cell r="B78" t="str">
            <v>SGTP - System Gross Transmission Plant</v>
          </cell>
          <cell r="F78">
            <v>0.31152802718041867</v>
          </cell>
          <cell r="G78">
            <v>0.2857428491153858</v>
          </cell>
          <cell r="H78">
            <v>0.08943342480047474</v>
          </cell>
          <cell r="I78">
            <v>0.0021131858442914107</v>
          </cell>
          <cell r="J78">
            <v>0.1796890397505252</v>
          </cell>
          <cell r="K78">
            <v>0.0075166207950064096</v>
          </cell>
          <cell r="L78">
            <v>0.0001869942103922088</v>
          </cell>
          <cell r="M78">
            <v>0.00024915394466883876</v>
          </cell>
          <cell r="N78">
            <v>0</v>
          </cell>
          <cell r="O78">
            <v>0.06760543071393359</v>
          </cell>
          <cell r="P78">
            <v>0.0005275978447323268</v>
          </cell>
          <cell r="Q78">
            <v>0.00915320690482033</v>
          </cell>
          <cell r="R78">
            <v>0.021293810880402463</v>
          </cell>
          <cell r="S78">
            <v>0.02496065801494796</v>
          </cell>
          <cell r="T78">
            <v>1</v>
          </cell>
        </row>
        <row r="79">
          <cell r="A79" t="str">
            <v>F105D</v>
          </cell>
          <cell r="B79" t="str">
            <v>SGDP - System Gross Distribution Plant</v>
          </cell>
          <cell r="F79">
            <v>0.5736872921837425</v>
          </cell>
          <cell r="G79">
            <v>0.2347633169576908</v>
          </cell>
          <cell r="H79">
            <v>0.06526241336508576</v>
          </cell>
          <cell r="I79">
            <v>0.018878223927088576</v>
          </cell>
          <cell r="J79">
            <v>0.001904371547777211</v>
          </cell>
          <cell r="K79">
            <v>0.011092780333505955</v>
          </cell>
          <cell r="L79">
            <v>0.0004496393108850305</v>
          </cell>
          <cell r="M79">
            <v>0.00014783106408662028</v>
          </cell>
          <cell r="N79">
            <v>0</v>
          </cell>
          <cell r="O79">
            <v>0.09280619666913063</v>
          </cell>
          <cell r="P79">
            <v>0.0006245979099201563</v>
          </cell>
          <cell r="Q79">
            <v>0.0001296296888788927</v>
          </cell>
          <cell r="R79">
            <v>0.0001268535211039131</v>
          </cell>
          <cell r="S79">
            <v>0.0001268535211039131</v>
          </cell>
          <cell r="T79">
            <v>1</v>
          </cell>
        </row>
        <row r="80">
          <cell r="A80" t="str">
            <v>F105R</v>
          </cell>
          <cell r="B80" t="str">
            <v>SGTP - System Gross Retail Plant</v>
          </cell>
          <cell r="F80">
            <v>0.5736872921837425</v>
          </cell>
          <cell r="G80">
            <v>0.2347633169576908</v>
          </cell>
          <cell r="H80">
            <v>0.06526241336508576</v>
          </cell>
          <cell r="I80">
            <v>0.018878223927088576</v>
          </cell>
          <cell r="J80">
            <v>0.001904371547777211</v>
          </cell>
          <cell r="K80">
            <v>0.011092780333505955</v>
          </cell>
          <cell r="L80">
            <v>0.0004496393108850305</v>
          </cell>
          <cell r="M80">
            <v>0.00014783106408662028</v>
          </cell>
          <cell r="N80">
            <v>0</v>
          </cell>
          <cell r="O80">
            <v>0.09280619666913063</v>
          </cell>
          <cell r="P80">
            <v>0.0006245979099201563</v>
          </cell>
          <cell r="Q80">
            <v>0.0001296296888788927</v>
          </cell>
          <cell r="R80">
            <v>0.0001268535211039131</v>
          </cell>
          <cell r="S80">
            <v>0.0001268535211039131</v>
          </cell>
          <cell r="T80">
            <v>1</v>
          </cell>
        </row>
        <row r="81">
          <cell r="A81" t="str">
            <v>F105M</v>
          </cell>
          <cell r="B81" t="str">
            <v>SGDP - System Gross Misc Plant</v>
          </cell>
          <cell r="F81">
            <v>0.5736872921837425</v>
          </cell>
          <cell r="G81">
            <v>0.2347633169576908</v>
          </cell>
          <cell r="H81">
            <v>0.06526241336508576</v>
          </cell>
          <cell r="I81">
            <v>0.018878223927088576</v>
          </cell>
          <cell r="J81">
            <v>0.001904371547777211</v>
          </cell>
          <cell r="K81">
            <v>0.011092780333505955</v>
          </cell>
          <cell r="L81">
            <v>0.0004496393108850305</v>
          </cell>
          <cell r="M81">
            <v>0.00014783106408662028</v>
          </cell>
          <cell r="N81">
            <v>0</v>
          </cell>
          <cell r="O81">
            <v>0.09280619666913063</v>
          </cell>
          <cell r="P81">
            <v>0.0006245979099201563</v>
          </cell>
          <cell r="Q81">
            <v>0.0001296296888788927</v>
          </cell>
          <cell r="R81">
            <v>0.0001268535211039131</v>
          </cell>
          <cell r="S81">
            <v>0.0001268535211039131</v>
          </cell>
          <cell r="T81">
            <v>1</v>
          </cell>
        </row>
        <row r="82">
          <cell r="A82" t="str">
            <v>F106</v>
          </cell>
          <cell r="B82" t="str">
            <v>STP - System Transmission Plant</v>
          </cell>
          <cell r="F82">
            <v>0.31152802718041867</v>
          </cell>
          <cell r="G82">
            <v>0.2857428491153858</v>
          </cell>
          <cell r="H82">
            <v>0.08943342480047474</v>
          </cell>
          <cell r="I82">
            <v>0.0021131858442914107</v>
          </cell>
          <cell r="J82">
            <v>0.1796890397505252</v>
          </cell>
          <cell r="K82">
            <v>0.0075166207950064096</v>
          </cell>
          <cell r="L82">
            <v>0.0001869942103922088</v>
          </cell>
          <cell r="M82">
            <v>0.00024915394466883876</v>
          </cell>
          <cell r="N82">
            <v>0</v>
          </cell>
          <cell r="O82">
            <v>0.06760543071393359</v>
          </cell>
          <cell r="P82">
            <v>0.0005275978447323268</v>
          </cell>
          <cell r="Q82">
            <v>0.00915320690482033</v>
          </cell>
          <cell r="R82">
            <v>0.021293810880402463</v>
          </cell>
          <cell r="S82">
            <v>0.02496065801494796</v>
          </cell>
          <cell r="T82">
            <v>1</v>
          </cell>
        </row>
        <row r="83">
          <cell r="A83" t="str">
            <v>F107</v>
          </cell>
          <cell r="B83" t="str">
            <v>STP - System Trans &amp; Dist Plant</v>
          </cell>
          <cell r="F83">
            <v>0.4767288172914977</v>
          </cell>
          <cell r="G83">
            <v>0.2536178773283402</v>
          </cell>
          <cell r="H83">
            <v>0.07420195782615452</v>
          </cell>
          <cell r="I83">
            <v>0.012677746808731509</v>
          </cell>
          <cell r="J83">
            <v>0.06765726526276244</v>
          </cell>
          <cell r="K83">
            <v>0.009770153132747388</v>
          </cell>
          <cell r="L83">
            <v>0.00035250115182976503</v>
          </cell>
          <cell r="M83">
            <v>0.00018530489501461127</v>
          </cell>
          <cell r="N83">
            <v>0</v>
          </cell>
          <cell r="O83">
            <v>0.08348580193464994</v>
          </cell>
          <cell r="P83">
            <v>0.0005887228536449527</v>
          </cell>
          <cell r="Q83">
            <v>0.003466960852509508</v>
          </cell>
          <cell r="R83">
            <v>0.007955361522302126</v>
          </cell>
          <cell r="S83">
            <v>0.009311529139815172</v>
          </cell>
          <cell r="T83">
            <v>1</v>
          </cell>
        </row>
        <row r="84">
          <cell r="A84" t="str">
            <v>F107G</v>
          </cell>
          <cell r="B84" t="str">
            <v>SGGP - System Gross Generation Plant</v>
          </cell>
          <cell r="F84">
            <v>0.3154702743677489</v>
          </cell>
          <cell r="G84">
            <v>0.2893587964618262</v>
          </cell>
          <cell r="H84">
            <v>0.09056516460110849</v>
          </cell>
          <cell r="I84">
            <v>0.002139927261512723</v>
          </cell>
          <cell r="J84">
            <v>0.1702883032633725</v>
          </cell>
          <cell r="K84">
            <v>0.00761174025329573</v>
          </cell>
          <cell r="L84">
            <v>0.0001893605380919596</v>
          </cell>
          <cell r="M84">
            <v>0.00025230687587208536</v>
          </cell>
          <cell r="N84">
            <v>0</v>
          </cell>
          <cell r="O84">
            <v>0.06846094705861838</v>
          </cell>
          <cell r="P84">
            <v>0.0005342743583618146</v>
          </cell>
          <cell r="Q84">
            <v>0.009208204878802282</v>
          </cell>
          <cell r="R84">
            <v>0.021563274487932695</v>
          </cell>
          <cell r="S84">
            <v>0.02435742559345604</v>
          </cell>
          <cell r="T84">
            <v>1</v>
          </cell>
        </row>
        <row r="85">
          <cell r="A85" t="str">
            <v>F107T</v>
          </cell>
          <cell r="B85" t="str">
            <v>SGTP - System Gross Transmission Plant</v>
          </cell>
          <cell r="F85">
            <v>0.31152802718041867</v>
          </cell>
          <cell r="G85">
            <v>0.2857428491153858</v>
          </cell>
          <cell r="H85">
            <v>0.08943342480047474</v>
          </cell>
          <cell r="I85">
            <v>0.0021131858442914107</v>
          </cell>
          <cell r="J85">
            <v>0.1796890397505252</v>
          </cell>
          <cell r="K85">
            <v>0.0075166207950064096</v>
          </cell>
          <cell r="L85">
            <v>0.0001869942103922088</v>
          </cell>
          <cell r="M85">
            <v>0.00024915394466883876</v>
          </cell>
          <cell r="N85">
            <v>0</v>
          </cell>
          <cell r="O85">
            <v>0.06760543071393359</v>
          </cell>
          <cell r="P85">
            <v>0.0005275978447323268</v>
          </cell>
          <cell r="Q85">
            <v>0.00915320690482033</v>
          </cell>
          <cell r="R85">
            <v>0.021293810880402463</v>
          </cell>
          <cell r="S85">
            <v>0.02496065801494796</v>
          </cell>
          <cell r="T85">
            <v>1</v>
          </cell>
        </row>
        <row r="86">
          <cell r="A86" t="str">
            <v>F107D</v>
          </cell>
          <cell r="B86" t="str">
            <v>SGDP - System Gross Distribution Plant</v>
          </cell>
          <cell r="F86">
            <v>0.5736872921837425</v>
          </cell>
          <cell r="G86">
            <v>0.2347633169576908</v>
          </cell>
          <cell r="H86">
            <v>0.06526241336508576</v>
          </cell>
          <cell r="I86">
            <v>0.018878223927088576</v>
          </cell>
          <cell r="J86">
            <v>0.001904371547777211</v>
          </cell>
          <cell r="K86">
            <v>0.011092780333505955</v>
          </cell>
          <cell r="L86">
            <v>0.0004496393108850305</v>
          </cell>
          <cell r="M86">
            <v>0.00014783106408662028</v>
          </cell>
          <cell r="N86">
            <v>0</v>
          </cell>
          <cell r="O86">
            <v>0.09280619666913063</v>
          </cell>
          <cell r="P86">
            <v>0.0006245979099201563</v>
          </cell>
          <cell r="Q86">
            <v>0.0001296296888788927</v>
          </cell>
          <cell r="R86">
            <v>0.0001268535211039131</v>
          </cell>
          <cell r="S86">
            <v>0.0001268535211039131</v>
          </cell>
          <cell r="T86">
            <v>1</v>
          </cell>
        </row>
        <row r="87">
          <cell r="A87" t="str">
            <v>F107R</v>
          </cell>
          <cell r="B87" t="str">
            <v>SGTP - System Gross Retail Plant</v>
          </cell>
          <cell r="F87">
            <v>0.5736872921837425</v>
          </cell>
          <cell r="G87">
            <v>0.2347633169576908</v>
          </cell>
          <cell r="H87">
            <v>0.06526241336508576</v>
          </cell>
          <cell r="I87">
            <v>0.018878223927088576</v>
          </cell>
          <cell r="J87">
            <v>0.001904371547777211</v>
          </cell>
          <cell r="K87">
            <v>0.011092780333505955</v>
          </cell>
          <cell r="L87">
            <v>0.0004496393108850305</v>
          </cell>
          <cell r="M87">
            <v>0.00014783106408662028</v>
          </cell>
          <cell r="N87">
            <v>0</v>
          </cell>
          <cell r="O87">
            <v>0.09280619666913063</v>
          </cell>
          <cell r="P87">
            <v>0.0006245979099201563</v>
          </cell>
          <cell r="Q87">
            <v>0.0001296296888788927</v>
          </cell>
          <cell r="R87">
            <v>0.0001268535211039131</v>
          </cell>
          <cell r="S87">
            <v>0.0001268535211039131</v>
          </cell>
          <cell r="T87">
            <v>1</v>
          </cell>
        </row>
        <row r="88">
          <cell r="A88" t="str">
            <v>F107M</v>
          </cell>
          <cell r="B88" t="str">
            <v>SGDP - System Gross Misc Plant</v>
          </cell>
          <cell r="F88">
            <v>0.5736872921837425</v>
          </cell>
          <cell r="G88">
            <v>0.2347633169576908</v>
          </cell>
          <cell r="H88">
            <v>0.06526241336508576</v>
          </cell>
          <cell r="I88">
            <v>0.018878223927088576</v>
          </cell>
          <cell r="J88">
            <v>0.001904371547777211</v>
          </cell>
          <cell r="K88">
            <v>0.011092780333505955</v>
          </cell>
          <cell r="L88">
            <v>0.0004496393108850305</v>
          </cell>
          <cell r="M88">
            <v>0.00014783106408662028</v>
          </cell>
          <cell r="N88">
            <v>0</v>
          </cell>
          <cell r="O88">
            <v>0.09280619666913063</v>
          </cell>
          <cell r="P88">
            <v>0.0006245979099201563</v>
          </cell>
          <cell r="Q88">
            <v>0.0001296296888788927</v>
          </cell>
          <cell r="R88">
            <v>0.0001268535211039131</v>
          </cell>
          <cell r="S88">
            <v>0.0001268535211039131</v>
          </cell>
          <cell r="T88">
            <v>1</v>
          </cell>
        </row>
        <row r="89">
          <cell r="A89" t="str">
            <v>F108</v>
          </cell>
          <cell r="B89" t="str">
            <v>SGP - System General Plant</v>
          </cell>
          <cell r="F89">
            <v>0.40190430430841956</v>
          </cell>
          <cell r="G89">
            <v>0.25912206252402475</v>
          </cell>
          <cell r="H89">
            <v>0.08142650185462237</v>
          </cell>
          <cell r="I89">
            <v>0.008226597084879236</v>
          </cell>
          <cell r="J89">
            <v>0.12213225725647953</v>
          </cell>
          <cell r="K89">
            <v>0.00890062205812599</v>
          </cell>
          <cell r="L89">
            <v>0.0003256759744336415</v>
          </cell>
          <cell r="M89">
            <v>0.00030160555653781717</v>
          </cell>
          <cell r="N89">
            <v>0</v>
          </cell>
          <cell r="O89">
            <v>0.07292287752992914</v>
          </cell>
          <cell r="P89">
            <v>0.0005455842119065913</v>
          </cell>
          <cell r="Q89">
            <v>0.00667261252092679</v>
          </cell>
          <cell r="R89">
            <v>0.020451643076653914</v>
          </cell>
          <cell r="S89">
            <v>0.017067656043060535</v>
          </cell>
          <cell r="T89">
            <v>1</v>
          </cell>
        </row>
        <row r="90">
          <cell r="A90" t="str">
            <v>F108G</v>
          </cell>
          <cell r="B90" t="str">
            <v>SGGP - System Gen Generation Plant</v>
          </cell>
          <cell r="F90">
            <v>0.3076245473932101</v>
          </cell>
          <cell r="G90">
            <v>0.27444682433515505</v>
          </cell>
          <cell r="H90">
            <v>0.09179847174538475</v>
          </cell>
          <cell r="I90">
            <v>0.0034921634057614942</v>
          </cell>
          <cell r="J90">
            <v>0.18192464801902034</v>
          </cell>
          <cell r="K90">
            <v>0.00820297409028407</v>
          </cell>
          <cell r="L90">
            <v>0.00021146119336861374</v>
          </cell>
          <cell r="M90">
            <v>0.00041001368258543737</v>
          </cell>
          <cell r="N90">
            <v>0</v>
          </cell>
          <cell r="O90">
            <v>0.06222505429027618</v>
          </cell>
          <cell r="P90">
            <v>0.0005227450896792419</v>
          </cell>
          <cell r="Q90">
            <v>0.010139434789119179</v>
          </cell>
          <cell r="R90">
            <v>0.03344035247684946</v>
          </cell>
          <cell r="S90">
            <v>0.025561309489305798</v>
          </cell>
          <cell r="T90">
            <v>1</v>
          </cell>
        </row>
        <row r="91">
          <cell r="A91" t="str">
            <v>F108T</v>
          </cell>
          <cell r="B91" t="str">
            <v>SGTP - System Gen Transmission Plant</v>
          </cell>
          <cell r="F91">
            <v>0.31552911670820777</v>
          </cell>
          <cell r="G91">
            <v>0.28390604933596925</v>
          </cell>
          <cell r="H91">
            <v>0.08882189790154431</v>
          </cell>
          <cell r="I91">
            <v>0.0021880970007978166</v>
          </cell>
          <cell r="J91">
            <v>0.1783797387258858</v>
          </cell>
          <cell r="K91">
            <v>0.007489787590675823</v>
          </cell>
          <cell r="L91">
            <v>0.00020341487586503123</v>
          </cell>
          <cell r="M91">
            <v>0.0002501793052281349</v>
          </cell>
          <cell r="N91">
            <v>0</v>
          </cell>
          <cell r="O91">
            <v>0.06768344944705298</v>
          </cell>
          <cell r="P91">
            <v>0.000524066495130772</v>
          </cell>
          <cell r="Q91">
            <v>0.009090222113702338</v>
          </cell>
          <cell r="R91">
            <v>0.021151163939739325</v>
          </cell>
          <cell r="S91">
            <v>0.024782816560200458</v>
          </cell>
          <cell r="T91">
            <v>1</v>
          </cell>
        </row>
        <row r="92">
          <cell r="A92" t="str">
            <v>F108D</v>
          </cell>
          <cell r="B92" t="str">
            <v>SGDP - System Gen Distribution Plant</v>
          </cell>
          <cell r="F92">
            <v>0.5746334153398525</v>
          </cell>
          <cell r="G92">
            <v>0.2339440766752398</v>
          </cell>
          <cell r="H92">
            <v>0.0650280580800413</v>
          </cell>
          <cell r="I92">
            <v>0.018833217982708015</v>
          </cell>
          <cell r="J92">
            <v>0.002108079836360219</v>
          </cell>
          <cell r="K92">
            <v>0.011057768465778167</v>
          </cell>
          <cell r="L92">
            <v>0.0004578779142035121</v>
          </cell>
          <cell r="M92">
            <v>0.0001489602604184231</v>
          </cell>
          <cell r="N92">
            <v>0</v>
          </cell>
          <cell r="O92">
            <v>0.09271567837356456</v>
          </cell>
          <cell r="P92">
            <v>0.0006219897315400806</v>
          </cell>
          <cell r="Q92">
            <v>0.00014033139337614654</v>
          </cell>
          <cell r="R92">
            <v>0.00015450802087478053</v>
          </cell>
          <cell r="S92">
            <v>0.0001560379260425622</v>
          </cell>
          <cell r="T92">
            <v>1</v>
          </cell>
        </row>
        <row r="93">
          <cell r="A93" t="str">
            <v>F108R</v>
          </cell>
          <cell r="B93" t="str">
            <v>SGTP - System Gen Retail Plant</v>
          </cell>
          <cell r="F93">
            <v>0.8440160476976096</v>
          </cell>
          <cell r="G93">
            <v>0.04325734190919446</v>
          </cell>
          <cell r="H93">
            <v>0.007875375947494014</v>
          </cell>
          <cell r="I93">
            <v>0.013155430852541436</v>
          </cell>
          <cell r="J93">
            <v>0.004279649750649241</v>
          </cell>
          <cell r="K93">
            <v>0.004299370008637932</v>
          </cell>
          <cell r="L93">
            <v>0.002308783298406607</v>
          </cell>
          <cell r="M93">
            <v>0.0003621010998822438</v>
          </cell>
          <cell r="N93">
            <v>0</v>
          </cell>
          <cell r="O93">
            <v>0.07932890093062446</v>
          </cell>
          <cell r="P93">
            <v>7.88661158398561E-05</v>
          </cell>
          <cell r="Q93">
            <v>0.00018199271426240819</v>
          </cell>
          <cell r="R93">
            <v>0.0004015175069144676</v>
          </cell>
          <cell r="S93">
            <v>0.00045462216794321577</v>
          </cell>
          <cell r="T93">
            <v>1</v>
          </cell>
        </row>
        <row r="94">
          <cell r="A94" t="str">
            <v>F108M</v>
          </cell>
          <cell r="B94" t="str">
            <v>SGDP - System Gen Misc Plant</v>
          </cell>
          <cell r="F94">
            <v>0.07142857142857142</v>
          </cell>
          <cell r="G94">
            <v>0.07142857142857142</v>
          </cell>
          <cell r="H94">
            <v>0.07142857142857142</v>
          </cell>
          <cell r="I94">
            <v>0.07142857142857142</v>
          </cell>
          <cell r="J94">
            <v>0.07142857142857142</v>
          </cell>
          <cell r="K94">
            <v>0.07142857142857142</v>
          </cell>
          <cell r="L94">
            <v>0.07142857142857142</v>
          </cell>
          <cell r="M94">
            <v>0.07142857142857142</v>
          </cell>
          <cell r="N94">
            <v>0.07142857142857142</v>
          </cell>
          <cell r="O94">
            <v>0.07142857142857142</v>
          </cell>
          <cell r="P94">
            <v>0.07142857142857142</v>
          </cell>
          <cell r="Q94">
            <v>0.07142857142857142</v>
          </cell>
          <cell r="R94">
            <v>0.07142857142857142</v>
          </cell>
          <cell r="S94">
            <v>0.07142857142857142</v>
          </cell>
          <cell r="T94">
            <v>1</v>
          </cell>
        </row>
        <row r="95">
          <cell r="A95" t="str">
            <v>F110</v>
          </cell>
          <cell r="B95" t="str">
            <v>SIP - System Intangible Plant</v>
          </cell>
          <cell r="F95">
            <v>0.4595963322253438</v>
          </cell>
          <cell r="G95">
            <v>0.23274672400840188</v>
          </cell>
          <cell r="H95">
            <v>0.07038571383706417</v>
          </cell>
          <cell r="I95">
            <v>0.0071224773135302325</v>
          </cell>
          <cell r="J95">
            <v>0.11110525802078966</v>
          </cell>
          <cell r="K95">
            <v>0.007576361860657295</v>
          </cell>
          <cell r="L95">
            <v>0.0006354435024538787</v>
          </cell>
          <cell r="M95">
            <v>0.0002554501301865219</v>
          </cell>
          <cell r="N95">
            <v>0</v>
          </cell>
          <cell r="O95">
            <v>0.0745757265822011</v>
          </cell>
          <cell r="P95">
            <v>0.00046267813512730285</v>
          </cell>
          <cell r="Q95">
            <v>0.00592733362463672</v>
          </cell>
          <cell r="R95">
            <v>0.013877813758973394</v>
          </cell>
          <cell r="S95">
            <v>0.01573268700063384</v>
          </cell>
          <cell r="T95">
            <v>1</v>
          </cell>
        </row>
        <row r="96">
          <cell r="A96" t="str">
            <v>F118</v>
          </cell>
          <cell r="B96" t="str">
            <v>Account 360</v>
          </cell>
          <cell r="F96">
            <v>0.4745255335943017</v>
          </cell>
          <cell r="G96">
            <v>0.3253446270317001</v>
          </cell>
          <cell r="H96">
            <v>0.09451034232210362</v>
          </cell>
          <cell r="I96">
            <v>0.0003762394934045745</v>
          </cell>
          <cell r="J96">
            <v>0</v>
          </cell>
          <cell r="K96">
            <v>0.013857208101966043</v>
          </cell>
          <cell r="L96">
            <v>0.00017773709920265387</v>
          </cell>
          <cell r="M96">
            <v>4.71565649574956E-05</v>
          </cell>
          <cell r="N96">
            <v>0</v>
          </cell>
          <cell r="O96">
            <v>0.09049057574341737</v>
          </cell>
          <cell r="P96">
            <v>0.0006705800489464869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</row>
        <row r="97">
          <cell r="A97" t="str">
            <v>F119</v>
          </cell>
          <cell r="B97" t="str">
            <v>Account 361</v>
          </cell>
          <cell r="F97">
            <v>0.4743881113375719</v>
          </cell>
          <cell r="G97">
            <v>0.3252504074593139</v>
          </cell>
          <cell r="H97">
            <v>0.09448297219424594</v>
          </cell>
          <cell r="I97">
            <v>0.0003761305347151171</v>
          </cell>
          <cell r="J97">
            <v>0.0002895992881328772</v>
          </cell>
          <cell r="K97">
            <v>0.013853195064364204</v>
          </cell>
          <cell r="L97">
            <v>0.00017768562666524998</v>
          </cell>
          <cell r="M97">
            <v>4.714290844985312E-05</v>
          </cell>
          <cell r="N97">
            <v>0</v>
          </cell>
          <cell r="O97">
            <v>0.09046436973709936</v>
          </cell>
          <cell r="P97">
            <v>0.0006703858494416759</v>
          </cell>
          <cell r="Q97">
            <v>0</v>
          </cell>
          <cell r="R97">
            <v>0</v>
          </cell>
          <cell r="S97">
            <v>0</v>
          </cell>
          <cell r="T97">
            <v>1</v>
          </cell>
        </row>
        <row r="98">
          <cell r="A98" t="str">
            <v>F120</v>
          </cell>
          <cell r="B98" t="str">
            <v>Account 362</v>
          </cell>
          <cell r="F98">
            <v>0.4744234126160096</v>
          </cell>
          <cell r="G98">
            <v>0.3252746107538764</v>
          </cell>
          <cell r="H98">
            <v>0.09449000308230855</v>
          </cell>
          <cell r="I98">
            <v>0.00037615852422079305</v>
          </cell>
          <cell r="J98">
            <v>0.0002152064979909902</v>
          </cell>
          <cell r="K98">
            <v>0.013854225940738487</v>
          </cell>
          <cell r="L98">
            <v>0.00017769884902397139</v>
          </cell>
          <cell r="M98">
            <v>4.714641655829382E-05</v>
          </cell>
          <cell r="N98">
            <v>0</v>
          </cell>
          <cell r="O98">
            <v>0.09047110158351046</v>
          </cell>
          <cell r="P98">
            <v>0.0006704357357625305</v>
          </cell>
          <cell r="Q98">
            <v>0</v>
          </cell>
          <cell r="R98">
            <v>0</v>
          </cell>
          <cell r="S98">
            <v>0</v>
          </cell>
          <cell r="T98">
            <v>1</v>
          </cell>
        </row>
        <row r="99">
          <cell r="A99" t="str">
            <v>F121</v>
          </cell>
          <cell r="B99" t="str">
            <v>Account 364</v>
          </cell>
          <cell r="F99">
            <v>0.4892056875756524</v>
          </cell>
          <cell r="G99">
            <v>0.3038981846742141</v>
          </cell>
          <cell r="H99">
            <v>0.08828030057440396</v>
          </cell>
          <cell r="I99">
            <v>0.01451413292196373</v>
          </cell>
          <cell r="J99">
            <v>0</v>
          </cell>
          <cell r="K99">
            <v>0.012943752676235142</v>
          </cell>
          <cell r="L99">
            <v>0.0001660208201061957</v>
          </cell>
          <cell r="M99">
            <v>4.4048044121098216E-05</v>
          </cell>
          <cell r="N99">
            <v>0</v>
          </cell>
          <cell r="O99">
            <v>0.09032149673342983</v>
          </cell>
          <cell r="P99">
            <v>0.000626375979873572</v>
          </cell>
          <cell r="Q99">
            <v>0</v>
          </cell>
          <cell r="R99">
            <v>0</v>
          </cell>
          <cell r="S99">
            <v>0</v>
          </cell>
          <cell r="T99">
            <v>1</v>
          </cell>
        </row>
        <row r="100">
          <cell r="A100" t="str">
            <v>F122</v>
          </cell>
          <cell r="B100" t="str">
            <v>Account 365</v>
          </cell>
          <cell r="F100">
            <v>0.5287299008828543</v>
          </cell>
          <cell r="G100">
            <v>0.27667678502007537</v>
          </cell>
          <cell r="H100">
            <v>0.08037267405764956</v>
          </cell>
          <cell r="I100">
            <v>0.008933369203911827</v>
          </cell>
          <cell r="J100">
            <v>0</v>
          </cell>
          <cell r="K100">
            <v>0.011784327966272332</v>
          </cell>
          <cell r="L100">
            <v>0.00015114965824037727</v>
          </cell>
          <cell r="M100">
            <v>4.0102481187614565E-05</v>
          </cell>
          <cell r="N100">
            <v>0</v>
          </cell>
          <cell r="O100">
            <v>0.09274142180072312</v>
          </cell>
          <cell r="P100">
            <v>0.0005702689290855914</v>
          </cell>
          <cell r="Q100">
            <v>0</v>
          </cell>
          <cell r="R100">
            <v>0</v>
          </cell>
          <cell r="S100">
            <v>0</v>
          </cell>
          <cell r="T100">
            <v>1</v>
          </cell>
        </row>
        <row r="101">
          <cell r="A101" t="str">
            <v>F123</v>
          </cell>
          <cell r="B101" t="str">
            <v>Account 366</v>
          </cell>
          <cell r="F101">
            <v>0.6348057244036074</v>
          </cell>
          <cell r="G101">
            <v>0.19910828499884936</v>
          </cell>
          <cell r="H101">
            <v>0.05783956645017747</v>
          </cell>
          <cell r="I101">
            <v>0.0004068177437391857</v>
          </cell>
          <cell r="J101">
            <v>0</v>
          </cell>
          <cell r="K101">
            <v>0.008480499479051752</v>
          </cell>
          <cell r="L101">
            <v>0.00010877366971074225</v>
          </cell>
          <cell r="M101">
            <v>2.885943702463216E-05</v>
          </cell>
          <cell r="N101">
            <v>0</v>
          </cell>
          <cell r="O101">
            <v>0.09881108424196618</v>
          </cell>
          <cell r="P101">
            <v>0.00041038957587324806</v>
          </cell>
          <cell r="Q101">
            <v>0</v>
          </cell>
          <cell r="R101">
            <v>0</v>
          </cell>
          <cell r="S101">
            <v>0</v>
          </cell>
          <cell r="T101">
            <v>1</v>
          </cell>
        </row>
        <row r="102">
          <cell r="A102" t="str">
            <v>F124</v>
          </cell>
          <cell r="B102" t="str">
            <v>Account 367</v>
          </cell>
          <cell r="F102">
            <v>0.5969205818100332</v>
          </cell>
          <cell r="G102">
            <v>0.22692037385515917</v>
          </cell>
          <cell r="H102">
            <v>0.06591878405547233</v>
          </cell>
          <cell r="I102">
            <v>0.0032970999510784343</v>
          </cell>
          <cell r="J102">
            <v>0</v>
          </cell>
          <cell r="K102">
            <v>0.009665083059080275</v>
          </cell>
          <cell r="L102">
            <v>0.0001239675275014391</v>
          </cell>
          <cell r="M102">
            <v>3.2890616474933715E-05</v>
          </cell>
          <cell r="N102">
            <v>0</v>
          </cell>
          <cell r="O102">
            <v>0.09665350500680507</v>
          </cell>
          <cell r="P102">
            <v>0.000467714118395203</v>
          </cell>
          <cell r="Q102">
            <v>0</v>
          </cell>
          <cell r="R102">
            <v>0</v>
          </cell>
          <cell r="S102">
            <v>0</v>
          </cell>
          <cell r="T102">
            <v>1</v>
          </cell>
        </row>
        <row r="103">
          <cell r="A103" t="str">
            <v>F125</v>
          </cell>
          <cell r="B103" t="str">
            <v>Account 368</v>
          </cell>
          <cell r="F103">
            <v>0.6184781533912583</v>
          </cell>
          <cell r="G103">
            <v>0.2182580231222305</v>
          </cell>
          <cell r="H103">
            <v>0.06153595640753986</v>
          </cell>
          <cell r="I103">
            <v>0.0036853797961435</v>
          </cell>
          <cell r="J103">
            <v>0</v>
          </cell>
          <cell r="K103">
            <v>0.018188425957944832</v>
          </cell>
          <cell r="L103">
            <v>7.898654513093244E-05</v>
          </cell>
          <cell r="M103">
            <v>0.0004178983035517862</v>
          </cell>
          <cell r="N103">
            <v>0</v>
          </cell>
          <cell r="O103">
            <v>0.0779950362025349</v>
          </cell>
          <cell r="P103">
            <v>0.0013621402736653562</v>
          </cell>
          <cell r="Q103">
            <v>0</v>
          </cell>
          <cell r="R103">
            <v>0</v>
          </cell>
          <cell r="S103">
            <v>0</v>
          </cell>
          <cell r="T103">
            <v>1</v>
          </cell>
        </row>
        <row r="104">
          <cell r="A104" t="str">
            <v>F126</v>
          </cell>
          <cell r="B104" t="str">
            <v>Account 369</v>
          </cell>
          <cell r="F104">
            <v>0.7918358441612333</v>
          </cell>
          <cell r="G104">
            <v>0.08225041476167287</v>
          </cell>
          <cell r="H104">
            <v>0.0030581927428530078</v>
          </cell>
          <cell r="I104">
            <v>0</v>
          </cell>
          <cell r="J104">
            <v>0</v>
          </cell>
          <cell r="K104">
            <v>0</v>
          </cell>
          <cell r="L104">
            <v>0.0029178065927418255</v>
          </cell>
          <cell r="M104">
            <v>0.00044339217830880693</v>
          </cell>
          <cell r="N104">
            <v>0</v>
          </cell>
          <cell r="O104">
            <v>0.11946043552570243</v>
          </cell>
          <cell r="P104">
            <v>3.391403748774769E-05</v>
          </cell>
          <cell r="Q104">
            <v>0</v>
          </cell>
          <cell r="R104">
            <v>0</v>
          </cell>
          <cell r="S104">
            <v>0</v>
          </cell>
          <cell r="T104">
            <v>1</v>
          </cell>
        </row>
        <row r="105">
          <cell r="A105" t="str">
            <v>F127</v>
          </cell>
          <cell r="B105" t="str">
            <v>Account 370</v>
          </cell>
          <cell r="F105">
            <v>0.6996543423691604</v>
          </cell>
          <cell r="G105">
            <v>0.11237480548045509</v>
          </cell>
          <cell r="H105">
            <v>0.013503091198078196</v>
          </cell>
          <cell r="I105">
            <v>0</v>
          </cell>
          <cell r="J105">
            <v>0.04377802157963772</v>
          </cell>
          <cell r="K105">
            <v>0.0026365474778347036</v>
          </cell>
          <cell r="L105">
            <v>0.0019160488387783684</v>
          </cell>
          <cell r="M105">
            <v>0.0002911642843241638</v>
          </cell>
          <cell r="N105">
            <v>0</v>
          </cell>
          <cell r="O105">
            <v>0.11662471631945082</v>
          </cell>
          <cell r="P105">
            <v>0.00022497120187965787</v>
          </cell>
          <cell r="Q105">
            <v>0.003042198519686198</v>
          </cell>
          <cell r="R105">
            <v>0.002977046365357309</v>
          </cell>
          <cell r="S105">
            <v>0.002977046365357309</v>
          </cell>
          <cell r="T105">
            <v>1</v>
          </cell>
        </row>
        <row r="106">
          <cell r="A106" t="str">
            <v>F128</v>
          </cell>
          <cell r="B106" t="str">
            <v>Account 371</v>
          </cell>
          <cell r="F106">
            <v>0</v>
          </cell>
          <cell r="G106">
            <v>0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</v>
          </cell>
        </row>
        <row r="107">
          <cell r="A107" t="str">
            <v>F129</v>
          </cell>
          <cell r="B107" t="str">
            <v>Account 372</v>
          </cell>
          <cell r="F107">
            <v>0.4745255335943018</v>
          </cell>
          <cell r="G107">
            <v>0.3253446270317001</v>
          </cell>
          <cell r="H107">
            <v>0.09451034232210362</v>
          </cell>
          <cell r="I107">
            <v>0.0003762394934045745</v>
          </cell>
          <cell r="J107">
            <v>0</v>
          </cell>
          <cell r="K107">
            <v>0.013857208101966043</v>
          </cell>
          <cell r="L107">
            <v>0.00017773709920265387</v>
          </cell>
          <cell r="M107">
            <v>4.71565649574956E-05</v>
          </cell>
          <cell r="N107">
            <v>0</v>
          </cell>
          <cell r="O107">
            <v>0.09049057574341739</v>
          </cell>
          <cell r="P107">
            <v>0.0006705800489464869</v>
          </cell>
          <cell r="Q107">
            <v>0</v>
          </cell>
          <cell r="R107">
            <v>0</v>
          </cell>
          <cell r="S107">
            <v>0</v>
          </cell>
          <cell r="T107">
            <v>1</v>
          </cell>
        </row>
        <row r="108">
          <cell r="A108" t="str">
            <v>F130</v>
          </cell>
          <cell r="B108" t="str">
            <v>Account 373</v>
          </cell>
          <cell r="F108">
            <v>0</v>
          </cell>
          <cell r="G108">
            <v>0</v>
          </cell>
          <cell r="H108">
            <v>0</v>
          </cell>
          <cell r="I108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</v>
          </cell>
        </row>
        <row r="109">
          <cell r="A109" t="str">
            <v>F131</v>
          </cell>
          <cell r="B109" t="str">
            <v>Account 581 thru 587 &amp; 591 thru 597</v>
          </cell>
          <cell r="F109">
            <v>0.5333384309886624</v>
          </cell>
          <cell r="G109">
            <v>0.24916001224537584</v>
          </cell>
          <cell r="H109">
            <v>0.06952684349588022</v>
          </cell>
          <cell r="I109">
            <v>0.04129860596696995</v>
          </cell>
          <cell r="J109">
            <v>0.0022632155490440826</v>
          </cell>
          <cell r="K109">
            <v>0.010205570204037938</v>
          </cell>
          <cell r="L109">
            <v>0.0004886359703032687</v>
          </cell>
          <cell r="M109">
            <v>8.964132579677192E-05</v>
          </cell>
          <cell r="N109">
            <v>0</v>
          </cell>
          <cell r="O109">
            <v>0.09266522513537093</v>
          </cell>
          <cell r="P109">
            <v>0.0005028474436909357</v>
          </cell>
          <cell r="Q109">
            <v>0.0001558828308095899</v>
          </cell>
          <cell r="R109">
            <v>0.00015254442202909451</v>
          </cell>
          <cell r="S109">
            <v>0.00015254442202909451</v>
          </cell>
          <cell r="T109">
            <v>1</v>
          </cell>
        </row>
        <row r="110">
          <cell r="A110" t="str">
            <v>F132</v>
          </cell>
          <cell r="B110" t="str">
            <v>Account 364 + 365</v>
          </cell>
          <cell r="F110">
            <v>0.505429940878377</v>
          </cell>
          <cell r="G110">
            <v>0.29272410058022474</v>
          </cell>
          <cell r="H110">
            <v>0.08503430717198025</v>
          </cell>
          <cell r="I110">
            <v>0.012223291014989443</v>
          </cell>
          <cell r="J110">
            <v>0</v>
          </cell>
          <cell r="K110">
            <v>0.012467821630279397</v>
          </cell>
          <cell r="L110">
            <v>0.00015991637230500715</v>
          </cell>
          <cell r="M110">
            <v>4.2428434087189826E-05</v>
          </cell>
          <cell r="N110">
            <v>0</v>
          </cell>
          <cell r="O110">
            <v>0.09131484926293419</v>
          </cell>
          <cell r="P110">
            <v>0.0006033446548228301</v>
          </cell>
          <cell r="Q110">
            <v>0</v>
          </cell>
          <cell r="R110">
            <v>0</v>
          </cell>
          <cell r="S110">
            <v>0</v>
          </cell>
          <cell r="T110">
            <v>1</v>
          </cell>
        </row>
        <row r="111">
          <cell r="A111" t="str">
            <v>F133</v>
          </cell>
          <cell r="B111" t="str">
            <v>Account 366 + 367</v>
          </cell>
          <cell r="F111">
            <v>0.6066803610416839</v>
          </cell>
          <cell r="G111">
            <v>0.21975556388940032</v>
          </cell>
          <cell r="H111">
            <v>0.0638374567911659</v>
          </cell>
          <cell r="I111">
            <v>0.0025525200358484583</v>
          </cell>
          <cell r="J111">
            <v>0</v>
          </cell>
          <cell r="K111">
            <v>0.009359916615692578</v>
          </cell>
          <cell r="L111">
            <v>0.00012005336253959338</v>
          </cell>
          <cell r="M111">
            <v>3.185212436998957E-05</v>
          </cell>
          <cell r="N111">
            <v>0</v>
          </cell>
          <cell r="O111">
            <v>0.09720932968023624</v>
          </cell>
          <cell r="P111">
            <v>0.0004529464590631105</v>
          </cell>
          <cell r="Q111">
            <v>0</v>
          </cell>
          <cell r="R111">
            <v>0</v>
          </cell>
          <cell r="S111">
            <v>0</v>
          </cell>
          <cell r="T111">
            <v>1</v>
          </cell>
        </row>
        <row r="112">
          <cell r="A112" t="str">
            <v>F134</v>
          </cell>
          <cell r="B112" t="str">
            <v>Account 364 + 365 + 369  (OH)</v>
          </cell>
          <cell r="F112">
            <v>0.5406884259294433</v>
          </cell>
          <cell r="G112">
            <v>0.26681338009571287</v>
          </cell>
          <cell r="H112">
            <v>0.07494249840681888</v>
          </cell>
          <cell r="I112">
            <v>0.010718522019005427</v>
          </cell>
          <cell r="J112">
            <v>0</v>
          </cell>
          <cell r="K112">
            <v>0.010932949277678412</v>
          </cell>
          <cell r="L112">
            <v>0.000499431130887758</v>
          </cell>
          <cell r="M112">
            <v>9.178975667031873E-05</v>
          </cell>
          <cell r="N112">
            <v>0</v>
          </cell>
          <cell r="O112">
            <v>0.09477975945202077</v>
          </cell>
          <cell r="P112">
            <v>0.000533243931762314</v>
          </cell>
          <cell r="Q112">
            <v>0</v>
          </cell>
          <cell r="R112">
            <v>0</v>
          </cell>
          <cell r="S112">
            <v>0</v>
          </cell>
          <cell r="T112">
            <v>1</v>
          </cell>
        </row>
        <row r="113">
          <cell r="A113" t="str">
            <v>F135</v>
          </cell>
          <cell r="B113" t="str">
            <v>Account 366 + 367 + 369  (UG)</v>
          </cell>
          <cell r="F113">
            <v>0.6385156734190731</v>
          </cell>
          <cell r="G113">
            <v>0.19611316722781044</v>
          </cell>
          <cell r="H113">
            <v>0.053387175630458715</v>
          </cell>
          <cell r="I113">
            <v>0.0021136441715117102</v>
          </cell>
          <cell r="J113">
            <v>0</v>
          </cell>
          <cell r="K113">
            <v>0.007750588799597093</v>
          </cell>
          <cell r="L113">
            <v>0.0006010941966413285</v>
          </cell>
          <cell r="M113">
            <v>0.00010261160689900872</v>
          </cell>
          <cell r="N113">
            <v>0</v>
          </cell>
          <cell r="O113">
            <v>0.1010351461961608</v>
          </cell>
          <cell r="P113">
            <v>0.00038089875184780614</v>
          </cell>
          <cell r="Q113">
            <v>0</v>
          </cell>
          <cell r="R113">
            <v>0</v>
          </cell>
          <cell r="S113">
            <v>0</v>
          </cell>
          <cell r="T113">
            <v>1</v>
          </cell>
        </row>
        <row r="114">
          <cell r="A114" t="str">
            <v>F136</v>
          </cell>
          <cell r="B114" t="str">
            <v>Account 902 + 903 + 904</v>
          </cell>
          <cell r="F114">
            <v>0.8583316014764331</v>
          </cell>
          <cell r="G114">
            <v>0.03088925210230432</v>
          </cell>
          <cell r="H114">
            <v>0.002012877442066329</v>
          </cell>
          <cell r="I114">
            <v>0.008089084062604555</v>
          </cell>
          <cell r="J114">
            <v>0.0034016124568206755</v>
          </cell>
          <cell r="K114">
            <v>0.0029776555011436934</v>
          </cell>
          <cell r="L114">
            <v>0.003162155631703638</v>
          </cell>
          <cell r="M114">
            <v>0.0005287565919972715</v>
          </cell>
          <cell r="N114">
            <v>0</v>
          </cell>
          <cell r="O114">
            <v>0.09031709637091206</v>
          </cell>
          <cell r="P114">
            <v>1.751436813663798E-05</v>
          </cell>
          <cell r="Q114">
            <v>9.079799862605773E-05</v>
          </cell>
          <cell r="R114">
            <v>9.079799862605773E-05</v>
          </cell>
          <cell r="S114">
            <v>9.079799862605773E-05</v>
          </cell>
          <cell r="T114">
            <v>1</v>
          </cell>
        </row>
        <row r="115">
          <cell r="A115" t="str">
            <v>F137</v>
          </cell>
          <cell r="B115" t="str">
            <v>Total O &amp; M Expense</v>
          </cell>
          <cell r="F115">
            <v>0.34704274287095344</v>
          </cell>
          <cell r="G115">
            <v>0.2705582458257633</v>
          </cell>
          <cell r="H115">
            <v>0.08645345549282708</v>
          </cell>
          <cell r="I115">
            <v>0.005897092507727162</v>
          </cell>
          <cell r="J115">
            <v>0.15770314867461147</v>
          </cell>
          <cell r="K115">
            <v>0.007362102541241863</v>
          </cell>
          <cell r="L115">
            <v>0.00032649958554062223</v>
          </cell>
          <cell r="M115">
            <v>0.0003241057059821086</v>
          </cell>
          <cell r="N115">
            <v>0</v>
          </cell>
          <cell r="O115">
            <v>0.06764081846621081</v>
          </cell>
          <cell r="P115">
            <v>0.0005113233713256519</v>
          </cell>
          <cell r="Q115">
            <v>0.008630265374099817</v>
          </cell>
          <cell r="R115">
            <v>0.025322706746629217</v>
          </cell>
          <cell r="S115">
            <v>0.022227492837087477</v>
          </cell>
          <cell r="T115">
            <v>1</v>
          </cell>
        </row>
        <row r="116">
          <cell r="A116" t="str">
            <v>F137G</v>
          </cell>
          <cell r="B116" t="str">
            <v>Generation O &amp; M Exp</v>
          </cell>
          <cell r="F116">
            <v>0.30840161570046154</v>
          </cell>
          <cell r="G116">
            <v>0.2820846149636127</v>
          </cell>
          <cell r="H116">
            <v>0.09154940021037931</v>
          </cell>
          <cell r="I116">
            <v>0.0029328723082549055</v>
          </cell>
          <cell r="J116">
            <v>0.17842658825015206</v>
          </cell>
          <cell r="K116">
            <v>0.0072654878961136565</v>
          </cell>
          <cell r="L116">
            <v>0.00020269610668874796</v>
          </cell>
          <cell r="M116">
            <v>0.0003429775961274804</v>
          </cell>
          <cell r="N116">
            <v>0</v>
          </cell>
          <cell r="O116">
            <v>0.06426041839834146</v>
          </cell>
          <cell r="P116">
            <v>0.0005303384896758794</v>
          </cell>
          <cell r="Q116">
            <v>0.009788090595567314</v>
          </cell>
          <cell r="R116">
            <v>0.02902956127274238</v>
          </cell>
          <cell r="S116">
            <v>0.02518533821188264</v>
          </cell>
          <cell r="T116">
            <v>1</v>
          </cell>
        </row>
        <row r="117">
          <cell r="A117" t="str">
            <v>F137T</v>
          </cell>
          <cell r="B117" t="str">
            <v>Transmission O &amp; M Exp</v>
          </cell>
          <cell r="F117">
            <v>0.31054108374338896</v>
          </cell>
          <cell r="G117">
            <v>0.28940778054739075</v>
          </cell>
          <cell r="H117">
            <v>0.09076303896759814</v>
          </cell>
          <cell r="I117">
            <v>0.002312162499899149</v>
          </cell>
          <cell r="J117">
            <v>0.17457176938171032</v>
          </cell>
          <cell r="K117">
            <v>0.007192257946456915</v>
          </cell>
          <cell r="L117">
            <v>0.000194664123008104</v>
          </cell>
          <cell r="M117">
            <v>0.0002534253553515125</v>
          </cell>
          <cell r="N117">
            <v>0</v>
          </cell>
          <cell r="O117">
            <v>0.0675759264783978</v>
          </cell>
          <cell r="P117">
            <v>0.000527487531370892</v>
          </cell>
          <cell r="Q117">
            <v>0.009208983666733799</v>
          </cell>
          <cell r="R117">
            <v>0.022951266660083458</v>
          </cell>
          <cell r="S117">
            <v>0.024500153098610325</v>
          </cell>
          <cell r="T117">
            <v>1</v>
          </cell>
        </row>
        <row r="118">
          <cell r="A118" t="str">
            <v>F137D</v>
          </cell>
          <cell r="B118" t="str">
            <v>Distribution O &amp; M Exp </v>
          </cell>
          <cell r="F118">
            <v>0.5339280143935441</v>
          </cell>
          <cell r="G118">
            <v>0.24742244650091358</v>
          </cell>
          <cell r="H118">
            <v>0.06938218528299063</v>
          </cell>
          <cell r="I118">
            <v>0.03658365511043416</v>
          </cell>
          <cell r="J118">
            <v>0.007166103535391608</v>
          </cell>
          <cell r="K118">
            <v>0.010284076070932168</v>
          </cell>
          <cell r="L118">
            <v>0.00047607537396474606</v>
          </cell>
          <cell r="M118">
            <v>0.00010709380478793036</v>
          </cell>
          <cell r="N118">
            <v>0</v>
          </cell>
          <cell r="O118">
            <v>0.0918699464602541</v>
          </cell>
          <cell r="P118">
            <v>0.0005227924178347367</v>
          </cell>
          <cell r="Q118">
            <v>0.00042142337707455217</v>
          </cell>
          <cell r="R118">
            <v>0.0009880560742323548</v>
          </cell>
          <cell r="S118">
            <v>0.0008481315976454422</v>
          </cell>
          <cell r="T118">
            <v>1</v>
          </cell>
        </row>
        <row r="119">
          <cell r="A119" t="str">
            <v>F137R</v>
          </cell>
          <cell r="B119" t="str">
            <v>Retail O &amp; M Exp  (Customer)</v>
          </cell>
          <cell r="F119">
            <v>0.8592149234532178</v>
          </cell>
          <cell r="G119">
            <v>0.0298206319743935</v>
          </cell>
          <cell r="H119">
            <v>0.0021213583544726494</v>
          </cell>
          <cell r="I119">
            <v>0.008995016070328847</v>
          </cell>
          <cell r="J119">
            <v>0.0034446587292406624</v>
          </cell>
          <cell r="K119">
            <v>0.0030458584490036258</v>
          </cell>
          <cell r="L119">
            <v>0.003035550235605276</v>
          </cell>
          <cell r="M119">
            <v>0.0005020669713988142</v>
          </cell>
          <cell r="N119">
            <v>0</v>
          </cell>
          <cell r="O119">
            <v>0.08935064682348465</v>
          </cell>
          <cell r="P119">
            <v>1.9529747510503334E-05</v>
          </cell>
          <cell r="Q119">
            <v>0.00010869743754334657</v>
          </cell>
          <cell r="R119">
            <v>0.00017918657789428667</v>
          </cell>
          <cell r="S119">
            <v>0.00016187517590617072</v>
          </cell>
          <cell r="T119">
            <v>1</v>
          </cell>
        </row>
        <row r="120">
          <cell r="A120" t="str">
            <v>F137M</v>
          </cell>
          <cell r="B120" t="str">
            <v>Misc &amp; Customer O &amp; M Exp </v>
          </cell>
          <cell r="F120">
            <v>0.4001979489849595</v>
          </cell>
          <cell r="G120">
            <v>0.27057997760387625</v>
          </cell>
          <cell r="H120">
            <v>0.08196768855930896</v>
          </cell>
          <cell r="I120">
            <v>0.007676656848569801</v>
          </cell>
          <cell r="J120">
            <v>0.1163644054302263</v>
          </cell>
          <cell r="K120">
            <v>0.008745802987734861</v>
          </cell>
          <cell r="L120">
            <v>0.0002750770811476958</v>
          </cell>
          <cell r="M120">
            <v>0.00021710302291723783</v>
          </cell>
          <cell r="N120">
            <v>0</v>
          </cell>
          <cell r="O120">
            <v>0.07635523279397419</v>
          </cell>
          <cell r="P120">
            <v>0.0005628824203478877</v>
          </cell>
          <cell r="Q120">
            <v>0.006191668533265836</v>
          </cell>
          <cell r="R120">
            <v>0.01441347143832653</v>
          </cell>
          <cell r="S120">
            <v>0.016452084295344994</v>
          </cell>
          <cell r="T120">
            <v>1</v>
          </cell>
        </row>
        <row r="121">
          <cell r="A121" t="str">
            <v>F138</v>
          </cell>
          <cell r="B121" t="str">
            <v>GTD O&amp;M Exp  (less fuel, purchased p &amp; wheeling)</v>
          </cell>
          <cell r="F121">
            <v>0.4615430079172037</v>
          </cell>
          <cell r="G121">
            <v>0.23730728330394843</v>
          </cell>
          <cell r="H121">
            <v>0.07078706457810642</v>
          </cell>
          <cell r="I121">
            <v>0.01433219417752693</v>
          </cell>
          <cell r="J121">
            <v>0.09728725240056506</v>
          </cell>
          <cell r="K121">
            <v>0.007634364156596061</v>
          </cell>
          <cell r="L121">
            <v>0.0007167592685449942</v>
          </cell>
          <cell r="M121">
            <v>0.00024566191459142526</v>
          </cell>
          <cell r="N121">
            <v>0</v>
          </cell>
          <cell r="O121">
            <v>0.07849125245707378</v>
          </cell>
          <cell r="P121">
            <v>0.0004448549185534984</v>
          </cell>
          <cell r="Q121">
            <v>0.0052263797279493525</v>
          </cell>
          <cell r="R121">
            <v>0.01221437154153922</v>
          </cell>
          <cell r="S121">
            <v>0.013769553637801501</v>
          </cell>
          <cell r="T121">
            <v>1</v>
          </cell>
        </row>
        <row r="122">
          <cell r="A122" t="str">
            <v>F138G</v>
          </cell>
          <cell r="B122" t="str">
            <v>Generation O &amp; M Exp (less fuel &amp; purchased power) </v>
          </cell>
          <cell r="F122">
            <v>0.31536147663623937</v>
          </cell>
          <cell r="G122">
            <v>0.2891806183073872</v>
          </cell>
          <cell r="H122">
            <v>0.09058376687824611</v>
          </cell>
          <cell r="I122">
            <v>0.00215652588275129</v>
          </cell>
          <cell r="J122">
            <v>0.17043635993034528</v>
          </cell>
          <cell r="K122">
            <v>0.007616324155953831</v>
          </cell>
          <cell r="L122">
            <v>0.00018961275317065068</v>
          </cell>
          <cell r="M122">
            <v>0.0002542292836304333</v>
          </cell>
          <cell r="N122">
            <v>0</v>
          </cell>
          <cell r="O122">
            <v>0.06838288290298189</v>
          </cell>
          <cell r="P122">
            <v>0.0005341614896059271</v>
          </cell>
          <cell r="Q122">
            <v>0.009219831312301353</v>
          </cell>
          <cell r="R122">
            <v>0.021709874019411424</v>
          </cell>
          <cell r="S122">
            <v>0.024374336447975348</v>
          </cell>
          <cell r="T122">
            <v>1</v>
          </cell>
        </row>
        <row r="123">
          <cell r="A123" t="str">
            <v>F138T</v>
          </cell>
          <cell r="B123" t="str">
            <v>Transmission O &amp; M Exp - (less wheeling exp)</v>
          </cell>
          <cell r="F123">
            <v>0.31156097484595124</v>
          </cell>
          <cell r="G123">
            <v>0.2857730697022979</v>
          </cell>
          <cell r="H123">
            <v>0.08944288341193397</v>
          </cell>
          <cell r="I123">
            <v>0.002113409337955964</v>
          </cell>
          <cell r="J123">
            <v>0.1796104722972888</v>
          </cell>
          <cell r="K123">
            <v>0.007517415763953923</v>
          </cell>
          <cell r="L123">
            <v>0.0001870139871768412</v>
          </cell>
          <cell r="M123">
            <v>0.0002491802955590279</v>
          </cell>
          <cell r="N123">
            <v>0</v>
          </cell>
          <cell r="O123">
            <v>0.06761258076441057</v>
          </cell>
          <cell r="P123">
            <v>0.0005276536442617663</v>
          </cell>
          <cell r="Q123">
            <v>0.009153666555056762</v>
          </cell>
          <cell r="R123">
            <v>0.02129606294537763</v>
          </cell>
          <cell r="S123">
            <v>0.024955616448775884</v>
          </cell>
          <cell r="T123">
            <v>1</v>
          </cell>
        </row>
        <row r="124">
          <cell r="A124" t="str">
            <v>F138D</v>
          </cell>
          <cell r="B124" t="str">
            <v>Distribution O &amp; M Exp </v>
          </cell>
          <cell r="F124">
            <v>0.5333384309886624</v>
          </cell>
          <cell r="G124">
            <v>0.24916001224537587</v>
          </cell>
          <cell r="H124">
            <v>0.0695268434958802</v>
          </cell>
          <cell r="I124">
            <v>0.04129860596696995</v>
          </cell>
          <cell r="J124">
            <v>0.0022632155490440826</v>
          </cell>
          <cell r="K124">
            <v>0.010205570204037938</v>
          </cell>
          <cell r="L124">
            <v>0.0004886359703032686</v>
          </cell>
          <cell r="M124">
            <v>8.964132579677193E-05</v>
          </cell>
          <cell r="N124">
            <v>0</v>
          </cell>
          <cell r="O124">
            <v>0.09266522513537091</v>
          </cell>
          <cell r="P124">
            <v>0.0005028474436909357</v>
          </cell>
          <cell r="Q124">
            <v>0.0001558828308095899</v>
          </cell>
          <cell r="R124">
            <v>0.0001525444220290945</v>
          </cell>
          <cell r="S124">
            <v>0.0001525444220290945</v>
          </cell>
          <cell r="T124">
            <v>1</v>
          </cell>
        </row>
        <row r="125">
          <cell r="A125" t="str">
            <v>F138R</v>
          </cell>
          <cell r="B125" t="str">
            <v>Retail O &amp; M Exp  (Customer)</v>
          </cell>
          <cell r="F125">
            <v>0.8615664086652564</v>
          </cell>
          <cell r="G125">
            <v>0.02864156702277474</v>
          </cell>
          <cell r="H125">
            <v>0.0017135723456370698</v>
          </cell>
          <cell r="I125">
            <v>0.008998967270684336</v>
          </cell>
          <cell r="J125">
            <v>0.0028343686526378633</v>
          </cell>
          <cell r="K125">
            <v>0.003015753331233613</v>
          </cell>
          <cell r="L125">
            <v>0.0030494843735519197</v>
          </cell>
          <cell r="M125">
            <v>0.0005030977413676188</v>
          </cell>
          <cell r="N125">
            <v>0</v>
          </cell>
          <cell r="O125">
            <v>0.08943511819795834</v>
          </cell>
          <cell r="P125">
            <v>1.6824782346852707E-05</v>
          </cell>
          <cell r="Q125">
            <v>7.494587218386216E-05</v>
          </cell>
          <cell r="R125">
            <v>7.494587218386216E-05</v>
          </cell>
          <cell r="S125">
            <v>7.494587218386216E-05</v>
          </cell>
          <cell r="T125">
            <v>1</v>
          </cell>
        </row>
        <row r="126">
          <cell r="A126" t="str">
            <v>F138M</v>
          </cell>
          <cell r="B126" t="str">
            <v>Misc &amp; Customer O &amp; M Exp </v>
          </cell>
          <cell r="F126">
            <v>0.07142857142857142</v>
          </cell>
          <cell r="G126">
            <v>0.07142857142857142</v>
          </cell>
          <cell r="H126">
            <v>0.07142857142857142</v>
          </cell>
          <cell r="I126">
            <v>0.07142857142857142</v>
          </cell>
          <cell r="J126">
            <v>0.07142857142857142</v>
          </cell>
          <cell r="K126">
            <v>0.07142857142857142</v>
          </cell>
          <cell r="L126">
            <v>0.07142857142857142</v>
          </cell>
          <cell r="M126">
            <v>0.07142857142857142</v>
          </cell>
          <cell r="N126">
            <v>0.07142857142857142</v>
          </cell>
          <cell r="O126">
            <v>0.07142857142857142</v>
          </cell>
          <cell r="P126">
            <v>0.07142857142857142</v>
          </cell>
          <cell r="Q126">
            <v>0.07142857142857142</v>
          </cell>
          <cell r="R126">
            <v>0.07142857142857142</v>
          </cell>
          <cell r="S126">
            <v>0.07142857142857142</v>
          </cell>
          <cell r="T126">
            <v>1</v>
          </cell>
        </row>
        <row r="127">
          <cell r="A127" t="str">
            <v>F140</v>
          </cell>
          <cell r="B127" t="str">
            <v>Revenue Requirement Before Rev Credits</v>
          </cell>
          <cell r="F127">
            <v>0.3631301375376783</v>
          </cell>
          <cell r="G127">
            <v>0.2720020179712667</v>
          </cell>
          <cell r="H127">
            <v>0.08537849671432475</v>
          </cell>
          <cell r="I127">
            <v>0.007142577712145191</v>
          </cell>
          <cell r="J127">
            <v>0.14159428133410515</v>
          </cell>
          <cell r="K127">
            <v>0.007943989146346583</v>
          </cell>
          <cell r="L127">
            <v>0.0002832558028114227</v>
          </cell>
          <cell r="M127">
            <v>0.00028663064676020676</v>
          </cell>
          <cell r="N127">
            <v>0</v>
          </cell>
          <cell r="O127">
            <v>0.07163493971753646</v>
          </cell>
          <cell r="P127">
            <v>0.0005317161102385169</v>
          </cell>
          <cell r="Q127">
            <v>0.0077015114753124754</v>
          </cell>
          <cell r="R127">
            <v>0.022424836959335087</v>
          </cell>
          <cell r="S127">
            <v>0.01994560887213894</v>
          </cell>
          <cell r="T127">
            <v>1</v>
          </cell>
        </row>
        <row r="128">
          <cell r="A128" t="str">
            <v>F140G</v>
          </cell>
          <cell r="B128" t="str">
            <v>Revenue Requirement Before Rev Credits</v>
          </cell>
          <cell r="F128">
            <v>0.30982709750003873</v>
          </cell>
          <cell r="G128">
            <v>0.28304403407012285</v>
          </cell>
          <cell r="H128">
            <v>0.09136579102932106</v>
          </cell>
          <cell r="I128">
            <v>0.0028387444362001574</v>
          </cell>
          <cell r="J128">
            <v>0.17699187371854072</v>
          </cell>
          <cell r="K128">
            <v>0.007332867405032318</v>
          </cell>
          <cell r="L128">
            <v>0.00020113494148048995</v>
          </cell>
          <cell r="M128">
            <v>0.00032961926994367344</v>
          </cell>
          <cell r="N128">
            <v>0</v>
          </cell>
          <cell r="O128">
            <v>0.0649168927835907</v>
          </cell>
          <cell r="P128">
            <v>0.0005309662707084043</v>
          </cell>
          <cell r="Q128">
            <v>0.009690764941960318</v>
          </cell>
          <cell r="R128">
            <v>0.02789994188578098</v>
          </cell>
          <cell r="S128">
            <v>0.025030271747279755</v>
          </cell>
          <cell r="T128">
            <v>1</v>
          </cell>
        </row>
        <row r="129">
          <cell r="A129" t="str">
            <v>F140T</v>
          </cell>
          <cell r="B129" t="str">
            <v>Revenue Requirement Before Rev Credits</v>
          </cell>
          <cell r="F129">
            <v>0.3124321594356261</v>
          </cell>
          <cell r="G129">
            <v>0.2869488509374642</v>
          </cell>
          <cell r="H129">
            <v>0.08986094873967065</v>
          </cell>
          <cell r="I129">
            <v>0.0022695823413943516</v>
          </cell>
          <cell r="J129">
            <v>0.17669661198394787</v>
          </cell>
          <cell r="K129">
            <v>0.007397108214818988</v>
          </cell>
          <cell r="L129">
            <v>0.00019150931693826212</v>
          </cell>
          <cell r="M129">
            <v>0.00025079925953318206</v>
          </cell>
          <cell r="N129">
            <v>0</v>
          </cell>
          <cell r="O129">
            <v>0.06763935536926459</v>
          </cell>
          <cell r="P129">
            <v>0.0005285062980462644</v>
          </cell>
          <cell r="Q129">
            <v>0.00915020426127969</v>
          </cell>
          <cell r="R129">
            <v>0.021949812264356237</v>
          </cell>
          <cell r="S129">
            <v>0.024684551577659582</v>
          </cell>
          <cell r="T129">
            <v>1</v>
          </cell>
        </row>
        <row r="130">
          <cell r="A130" t="str">
            <v>F140D</v>
          </cell>
          <cell r="B130" t="str">
            <v>Revenue Requirement Before Rev Credits</v>
          </cell>
          <cell r="F130">
            <v>0.5592871875325491</v>
          </cell>
          <cell r="G130">
            <v>0.2397221754700886</v>
          </cell>
          <cell r="H130">
            <v>0.06687762981951255</v>
          </cell>
          <cell r="I130">
            <v>0.026441564395060794</v>
          </cell>
          <cell r="J130">
            <v>0.0025536628584241906</v>
          </cell>
          <cell r="K130">
            <v>0.010925285261189929</v>
          </cell>
          <cell r="L130">
            <v>0.00045131010285578304</v>
          </cell>
          <cell r="M130">
            <v>0.00013261599124674483</v>
          </cell>
          <cell r="N130">
            <v>0</v>
          </cell>
          <cell r="O130">
            <v>0.09220748094670851</v>
          </cell>
          <cell r="P130">
            <v>0.0005950261936778111</v>
          </cell>
          <cell r="Q130">
            <v>0.00019178435496677572</v>
          </cell>
          <cell r="R130">
            <v>0.00033145503453935594</v>
          </cell>
          <cell r="S130">
            <v>0.00028282203917993405</v>
          </cell>
          <cell r="T130">
            <v>1</v>
          </cell>
        </row>
        <row r="131">
          <cell r="A131" t="str">
            <v>F140R</v>
          </cell>
          <cell r="B131" t="str">
            <v>Revenue Requirement Before Rev Credits</v>
          </cell>
          <cell r="F131">
            <v>0.6510891164204192</v>
          </cell>
          <cell r="G131">
            <v>0.12081368209087323</v>
          </cell>
          <cell r="H131">
            <v>0.027503433937338024</v>
          </cell>
          <cell r="I131">
            <v>0.004019862856781856</v>
          </cell>
          <cell r="J131">
            <v>0.020273577262498798</v>
          </cell>
          <cell r="K131">
            <v>0.004705057506884414</v>
          </cell>
          <cell r="L131">
            <v>0.0019510565998891087</v>
          </cell>
          <cell r="M131">
            <v>0.00034453900100010244</v>
          </cell>
          <cell r="N131">
            <v>0</v>
          </cell>
          <cell r="O131">
            <v>0.13373273797378554</v>
          </cell>
          <cell r="P131">
            <v>1.962656365840077E-05</v>
          </cell>
          <cell r="Q131">
            <v>0.00046396387765701</v>
          </cell>
          <cell r="R131">
            <v>0.03398475970660296</v>
          </cell>
          <cell r="S131">
            <v>0.0010985862026105307</v>
          </cell>
          <cell r="T131">
            <v>1</v>
          </cell>
        </row>
        <row r="132">
          <cell r="A132" t="str">
            <v>F140M</v>
          </cell>
          <cell r="B132" t="str">
            <v>Revenue Requirement Before Rev Credits</v>
          </cell>
          <cell r="F132">
            <v>0.37367054211117706</v>
          </cell>
          <cell r="G132">
            <v>0.274079306782933</v>
          </cell>
          <cell r="H132">
            <v>0.08472669602351403</v>
          </cell>
          <cell r="I132">
            <v>0.006215263259351943</v>
          </cell>
          <cell r="J132">
            <v>0.13417970076910474</v>
          </cell>
          <cell r="K132">
            <v>0.008492558906365385</v>
          </cell>
          <cell r="L132">
            <v>0.0002523372617081721</v>
          </cell>
          <cell r="M132">
            <v>0.0002503285480941259</v>
          </cell>
          <cell r="N132">
            <v>0</v>
          </cell>
          <cell r="O132">
            <v>0.07309609522357782</v>
          </cell>
          <cell r="P132">
            <v>0.0005527383341442224</v>
          </cell>
          <cell r="Q132">
            <v>0.007228614632710124</v>
          </cell>
          <cell r="R132">
            <v>0.018264364423412973</v>
          </cell>
          <cell r="S132">
            <v>0.01899145372390648</v>
          </cell>
          <cell r="T132">
            <v>1</v>
          </cell>
        </row>
        <row r="133">
          <cell r="A133" t="str">
            <v>F141</v>
          </cell>
          <cell r="B133" t="str">
            <v>Firm Revenues</v>
          </cell>
          <cell r="F133">
            <v>0.38943982206399214</v>
          </cell>
          <cell r="G133">
            <v>0.27619281377773314</v>
          </cell>
          <cell r="H133">
            <v>0.08311158330228932</v>
          </cell>
          <cell r="I133">
            <v>0.009428354239363394</v>
          </cell>
          <cell r="J133">
            <v>0.12309549841469093</v>
          </cell>
          <cell r="K133">
            <v>0.007211392812598419</v>
          </cell>
          <cell r="L133">
            <v>0.000291759150006871</v>
          </cell>
          <cell r="M133">
            <v>0.0005275989868333656</v>
          </cell>
          <cell r="N133">
            <v>0</v>
          </cell>
          <cell r="O133">
            <v>0.07079618905630698</v>
          </cell>
          <cell r="P133">
            <v>0.0005452858201023194</v>
          </cell>
          <cell r="Q133">
            <v>0.006179430454341562</v>
          </cell>
          <cell r="R133">
            <v>0.01677839156343768</v>
          </cell>
          <cell r="S133">
            <v>0.01640188035830387</v>
          </cell>
          <cell r="T133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X10"/>
      <sheetName val="1X1, 10"/>
      <sheetName val="Spread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thly Wholesale Price Index"/>
      <sheetName val="Shaping Factors (Confidential)"/>
      <sheetName val="Hourly Costs"/>
      <sheetName val="Hourly Costs Graph"/>
      <sheetName val="Sch 6 Exhibit"/>
      <sheetName val="Sch 8-9 (PacifiCorp)"/>
      <sheetName val="Sch 8-9 (Energy Equal %)"/>
      <sheetName val="Sch 8-9 (UAE Step 1)"/>
      <sheetName val="Sch 8-9 (UAE Step 2)"/>
      <sheetName val="Sch 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Weather"/>
      <sheetName val="Weather Pres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Summary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12">
        <row r="32">
          <cell r="B32">
            <v>0.00337193886924896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2"/>
  <sheetViews>
    <sheetView zoomScalePageLayoutView="0" workbookViewId="0" topLeftCell="A1">
      <selection activeCell="A1" sqref="A1:O1"/>
    </sheetView>
  </sheetViews>
  <sheetFormatPr defaultColWidth="9.75390625" defaultRowHeight="12.75"/>
  <cols>
    <col min="1" max="1" width="5.375" style="4" customWidth="1"/>
    <col min="2" max="2" width="11.125" style="4" customWidth="1"/>
    <col min="3" max="3" width="29.25390625" style="4" bestFit="1" customWidth="1"/>
    <col min="4" max="4" width="14.00390625" style="4" bestFit="1" customWidth="1"/>
    <col min="5" max="5" width="11.00390625" style="4" customWidth="1"/>
    <col min="6" max="6" width="9.875" style="4" customWidth="1"/>
    <col min="7" max="7" width="14.375" style="4" bestFit="1" customWidth="1"/>
    <col min="8" max="8" width="13.75390625" style="4" bestFit="1" customWidth="1"/>
    <col min="9" max="9" width="15.00390625" style="4" bestFit="1" customWidth="1"/>
    <col min="10" max="10" width="13.375" style="4" bestFit="1" customWidth="1"/>
    <col min="11" max="11" width="11.875" style="4" bestFit="1" customWidth="1"/>
    <col min="12" max="12" width="10.875" style="4" bestFit="1" customWidth="1"/>
    <col min="13" max="13" width="13.25390625" style="4" bestFit="1" customWidth="1"/>
    <col min="14" max="14" width="18.375" style="4" bestFit="1" customWidth="1"/>
    <col min="15" max="15" width="5.375" style="4" customWidth="1"/>
    <col min="16" max="20" width="9.75390625" style="4" customWidth="1"/>
    <col min="21" max="21" width="12.125" style="4" bestFit="1" customWidth="1"/>
    <col min="22" max="22" width="9.625" style="4" customWidth="1"/>
    <col min="23" max="16384" width="9.75390625" style="4" customWidth="1"/>
  </cols>
  <sheetData>
    <row r="1" spans="1:15" ht="22.5">
      <c r="A1" s="131" t="s">
        <v>117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2.5">
      <c r="A2" s="131" t="s">
        <v>118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ht="12.75"/>
    <row r="4" ht="12.75"/>
    <row r="5" spans="1:2" ht="12.75" customHeight="1">
      <c r="A5" s="2"/>
      <c r="B5" s="3"/>
    </row>
    <row r="6" spans="1:2" ht="12.75" customHeight="1">
      <c r="A6" s="2"/>
      <c r="B6" s="3"/>
    </row>
    <row r="7" spans="1:14" ht="12.75" customHeight="1">
      <c r="A7" s="5" t="s">
        <v>64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 customHeight="1">
      <c r="A8" s="6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 customHeight="1">
      <c r="A9" s="7" t="s">
        <v>65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 customHeight="1">
      <c r="A10" s="7" t="s">
        <v>66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 customHeight="1">
      <c r="A11" s="7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 customHeight="1">
      <c r="A12" s="8" t="s">
        <v>68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2.75" customHeight="1">
      <c r="B13" s="8"/>
      <c r="C13" s="8"/>
      <c r="D13" s="8"/>
      <c r="E13" s="8"/>
      <c r="F13" s="8"/>
      <c r="G13" s="9"/>
      <c r="H13" s="10"/>
      <c r="I13" s="8"/>
      <c r="J13" s="8"/>
      <c r="K13" s="8"/>
      <c r="L13" s="8"/>
      <c r="M13" s="8"/>
      <c r="N13" s="8"/>
    </row>
    <row r="14" spans="1:14" ht="12.75" customHeight="1">
      <c r="A14" s="11"/>
      <c r="B14" s="11"/>
      <c r="C14" s="11"/>
      <c r="D14" s="11"/>
      <c r="E14" s="11"/>
      <c r="G14" s="11"/>
      <c r="H14" s="11"/>
      <c r="I14" s="11"/>
      <c r="J14" s="11"/>
      <c r="K14" s="11"/>
      <c r="L14" s="11"/>
      <c r="M14" s="11"/>
      <c r="N14" s="11"/>
    </row>
    <row r="15" spans="1:14" ht="12.75" customHeight="1" thickBot="1">
      <c r="A15" s="11"/>
      <c r="B15" s="127" t="s">
        <v>1</v>
      </c>
      <c r="C15" s="127" t="s">
        <v>2</v>
      </c>
      <c r="D15" s="127" t="s">
        <v>3</v>
      </c>
      <c r="E15" s="127" t="s">
        <v>4</v>
      </c>
      <c r="F15" s="127" t="s">
        <v>5</v>
      </c>
      <c r="G15" s="127" t="s">
        <v>6</v>
      </c>
      <c r="H15" s="127" t="s">
        <v>7</v>
      </c>
      <c r="I15" s="127" t="s">
        <v>8</v>
      </c>
      <c r="J15" s="127" t="s">
        <v>9</v>
      </c>
      <c r="K15" s="127" t="s">
        <v>10</v>
      </c>
      <c r="L15" s="127" t="s">
        <v>11</v>
      </c>
      <c r="M15" s="127" t="s">
        <v>12</v>
      </c>
      <c r="N15" s="127" t="s">
        <v>13</v>
      </c>
    </row>
    <row r="16" spans="1:15" s="12" customFormat="1" ht="12.75" customHeight="1">
      <c r="A16" s="69"/>
      <c r="B16" s="69"/>
      <c r="C16" s="69"/>
      <c r="D16" s="69"/>
      <c r="E16" s="70" t="s">
        <v>14</v>
      </c>
      <c r="F16" s="70" t="s">
        <v>15</v>
      </c>
      <c r="G16" s="70" t="s">
        <v>16</v>
      </c>
      <c r="H16" s="70" t="s">
        <v>17</v>
      </c>
      <c r="I16" s="70" t="s">
        <v>18</v>
      </c>
      <c r="J16" s="70" t="s">
        <v>19</v>
      </c>
      <c r="K16" s="70" t="s">
        <v>20</v>
      </c>
      <c r="L16" s="70" t="s">
        <v>21</v>
      </c>
      <c r="M16" s="70" t="s">
        <v>22</v>
      </c>
      <c r="N16" s="70" t="s">
        <v>23</v>
      </c>
      <c r="O16" s="69"/>
    </row>
    <row r="17" spans="1:15" s="12" customFormat="1" ht="12.75" customHeight="1">
      <c r="A17" s="71" t="s">
        <v>24</v>
      </c>
      <c r="B17" s="71" t="s">
        <v>25</v>
      </c>
      <c r="C17" s="71" t="s">
        <v>26</v>
      </c>
      <c r="D17" s="71" t="s">
        <v>27</v>
      </c>
      <c r="E17" s="71" t="s">
        <v>28</v>
      </c>
      <c r="F17" s="71" t="s">
        <v>29</v>
      </c>
      <c r="G17" s="71" t="s">
        <v>30</v>
      </c>
      <c r="H17" s="71" t="s">
        <v>30</v>
      </c>
      <c r="I17" s="71" t="s">
        <v>30</v>
      </c>
      <c r="J17" s="71" t="s">
        <v>30</v>
      </c>
      <c r="K17" s="71" t="s">
        <v>30</v>
      </c>
      <c r="L17" s="71" t="s">
        <v>30</v>
      </c>
      <c r="M17" s="71" t="s">
        <v>31</v>
      </c>
      <c r="N17" s="71" t="s">
        <v>32</v>
      </c>
      <c r="O17" s="71" t="s">
        <v>24</v>
      </c>
    </row>
    <row r="18" spans="1:15" s="12" customFormat="1" ht="12.75" customHeight="1" thickBot="1">
      <c r="A18" s="72" t="s">
        <v>33</v>
      </c>
      <c r="B18" s="72" t="s">
        <v>33</v>
      </c>
      <c r="C18" s="73"/>
      <c r="D18" s="72" t="s">
        <v>34</v>
      </c>
      <c r="E18" s="72" t="s">
        <v>35</v>
      </c>
      <c r="F18" s="72" t="s">
        <v>36</v>
      </c>
      <c r="G18" s="72" t="s">
        <v>37</v>
      </c>
      <c r="H18" s="72" t="s">
        <v>37</v>
      </c>
      <c r="I18" s="72" t="s">
        <v>37</v>
      </c>
      <c r="J18" s="72" t="s">
        <v>37</v>
      </c>
      <c r="K18" s="72" t="s">
        <v>37</v>
      </c>
      <c r="L18" s="72" t="s">
        <v>37</v>
      </c>
      <c r="M18" s="72" t="s">
        <v>38</v>
      </c>
      <c r="N18" s="72" t="s">
        <v>39</v>
      </c>
      <c r="O18" s="72" t="s">
        <v>33</v>
      </c>
    </row>
    <row r="19" spans="1:15" s="12" customFormat="1" ht="12.75" customHeight="1">
      <c r="A19" s="74">
        <v>1</v>
      </c>
      <c r="B19" s="75" t="s">
        <v>40</v>
      </c>
      <c r="C19" s="76" t="s">
        <v>41</v>
      </c>
      <c r="D19" s="77">
        <v>539693437</v>
      </c>
      <c r="E19" s="78">
        <v>0.07026836192106166</v>
      </c>
      <c r="F19" s="79">
        <f aca="true" t="shared" si="0" ref="F19:F32">(E19/E$34)</f>
        <v>1.0469859778565487</v>
      </c>
      <c r="G19" s="77">
        <f>SUM(H19:L19)</f>
        <v>574657560.4923767</v>
      </c>
      <c r="H19" s="77">
        <v>295866077.3731003</v>
      </c>
      <c r="I19" s="77">
        <v>33425903.878005393</v>
      </c>
      <c r="J19" s="77">
        <v>218806363.3432498</v>
      </c>
      <c r="K19" s="77">
        <v>24116039.85063788</v>
      </c>
      <c r="L19" s="77">
        <v>2443176.0473833214</v>
      </c>
      <c r="M19" s="77">
        <f aca="true" t="shared" si="1" ref="M19:M30">G19-D19</f>
        <v>34964123.492376685</v>
      </c>
      <c r="N19" s="78">
        <v>0.06478515597064213</v>
      </c>
      <c r="O19" s="124">
        <f>+A19</f>
        <v>1</v>
      </c>
    </row>
    <row r="20" spans="1:15" s="12" customFormat="1" ht="12.75" customHeight="1">
      <c r="A20" s="80">
        <f>A19+1</f>
        <v>2</v>
      </c>
      <c r="B20" s="75" t="s">
        <v>42</v>
      </c>
      <c r="C20" s="76" t="s">
        <v>43</v>
      </c>
      <c r="D20" s="77">
        <v>381039399</v>
      </c>
      <c r="E20" s="78">
        <v>0.08231722868053508</v>
      </c>
      <c r="F20" s="79">
        <f t="shared" si="0"/>
        <v>1.226511929527402</v>
      </c>
      <c r="G20" s="77">
        <f aca="true" t="shared" si="2" ref="G20:G29">SUM(H20:L20)</f>
        <v>390806392.2938358</v>
      </c>
      <c r="H20" s="77">
        <v>263287444.23527947</v>
      </c>
      <c r="I20" s="77">
        <v>30154152.431850888</v>
      </c>
      <c r="J20" s="77">
        <v>91209539.44914164</v>
      </c>
      <c r="K20" s="77">
        <v>4367388.387886404</v>
      </c>
      <c r="L20" s="77">
        <v>1787867.7896774432</v>
      </c>
      <c r="M20" s="77">
        <f t="shared" si="1"/>
        <v>9766993.293835819</v>
      </c>
      <c r="N20" s="78">
        <v>0.025632502359253087</v>
      </c>
      <c r="O20" s="125">
        <f aca="true" t="shared" si="3" ref="O20:O34">+A20</f>
        <v>2</v>
      </c>
    </row>
    <row r="21" spans="1:15" s="12" customFormat="1" ht="12.75" customHeight="1">
      <c r="A21" s="80">
        <f aca="true" t="shared" si="4" ref="A21:A32">A20+1</f>
        <v>3</v>
      </c>
      <c r="B21" s="81" t="s">
        <v>44</v>
      </c>
      <c r="C21" s="76" t="s">
        <v>45</v>
      </c>
      <c r="D21" s="77">
        <v>114860522</v>
      </c>
      <c r="E21" s="78">
        <v>0.06781791706363996</v>
      </c>
      <c r="F21" s="79">
        <f t="shared" si="0"/>
        <v>1.0104747893914847</v>
      </c>
      <c r="G21" s="77">
        <f t="shared" si="2"/>
        <v>122793163.61214761</v>
      </c>
      <c r="H21" s="77">
        <v>86255099.23540649</v>
      </c>
      <c r="I21" s="77">
        <v>9385694.889756903</v>
      </c>
      <c r="J21" s="77">
        <v>25584089.496982217</v>
      </c>
      <c r="K21" s="77">
        <v>1015536.8068708319</v>
      </c>
      <c r="L21" s="77">
        <v>552743.1831311737</v>
      </c>
      <c r="M21" s="77">
        <f t="shared" si="1"/>
        <v>7932641.612147614</v>
      </c>
      <c r="N21" s="78">
        <v>0.06906325579947799</v>
      </c>
      <c r="O21" s="125">
        <f t="shared" si="3"/>
        <v>3</v>
      </c>
    </row>
    <row r="22" spans="1:15" s="12" customFormat="1" ht="12.75" customHeight="1">
      <c r="A22" s="80">
        <f t="shared" si="4"/>
        <v>4</v>
      </c>
      <c r="B22" s="75" t="s">
        <v>46</v>
      </c>
      <c r="C22" s="76" t="s">
        <v>47</v>
      </c>
      <c r="D22" s="77">
        <v>13066659</v>
      </c>
      <c r="E22" s="78">
        <v>0.07491706331978032</v>
      </c>
      <c r="F22" s="79">
        <f t="shared" si="0"/>
        <v>1.11625079414995</v>
      </c>
      <c r="G22" s="77">
        <f t="shared" si="2"/>
        <v>13555878.28121366</v>
      </c>
      <c r="H22" s="77">
        <v>2926608.4971158374</v>
      </c>
      <c r="I22" s="77">
        <v>228531.24296675535</v>
      </c>
      <c r="J22" s="77">
        <v>10249385.031828225</v>
      </c>
      <c r="K22" s="77">
        <v>110290.22629570417</v>
      </c>
      <c r="L22" s="77">
        <v>41063.28300713949</v>
      </c>
      <c r="M22" s="77">
        <f t="shared" si="1"/>
        <v>489219.2812136598</v>
      </c>
      <c r="N22" s="78">
        <v>0.037440273080797885</v>
      </c>
      <c r="O22" s="125">
        <f t="shared" si="3"/>
        <v>4</v>
      </c>
    </row>
    <row r="23" spans="1:15" s="12" customFormat="1" ht="12.75" customHeight="1">
      <c r="A23" s="80">
        <f t="shared" si="4"/>
        <v>5</v>
      </c>
      <c r="B23" s="75" t="s">
        <v>48</v>
      </c>
      <c r="C23" s="76" t="s">
        <v>49</v>
      </c>
      <c r="D23" s="77">
        <v>170428984</v>
      </c>
      <c r="E23" s="78">
        <v>0.0517308897058501</v>
      </c>
      <c r="F23" s="79">
        <f t="shared" si="0"/>
        <v>0.7707809697472798</v>
      </c>
      <c r="G23" s="77">
        <f t="shared" si="2"/>
        <v>189326673.4420005</v>
      </c>
      <c r="H23" s="77">
        <v>167868633.9697678</v>
      </c>
      <c r="I23" s="77">
        <v>18946898.9793573</v>
      </c>
      <c r="J23" s="77">
        <v>792222.9605761447</v>
      </c>
      <c r="K23" s="77">
        <v>846538.5280810593</v>
      </c>
      <c r="L23" s="77">
        <v>872379.0042182049</v>
      </c>
      <c r="M23" s="77">
        <f t="shared" si="1"/>
        <v>18897689.44200051</v>
      </c>
      <c r="N23" s="78">
        <v>0.1108830728111399</v>
      </c>
      <c r="O23" s="125">
        <f t="shared" si="3"/>
        <v>5</v>
      </c>
    </row>
    <row r="24" spans="1:15" s="12" customFormat="1" ht="12.75" customHeight="1">
      <c r="A24" s="80">
        <f t="shared" si="4"/>
        <v>6</v>
      </c>
      <c r="B24" s="75" t="s">
        <v>50</v>
      </c>
      <c r="C24" s="76" t="s">
        <v>51</v>
      </c>
      <c r="D24" s="77">
        <v>9994195</v>
      </c>
      <c r="E24" s="78">
        <v>0.008308310822881616</v>
      </c>
      <c r="F24" s="79">
        <f t="shared" si="0"/>
        <v>0.12379233973040125</v>
      </c>
      <c r="G24" s="77">
        <f t="shared" si="2"/>
        <v>13052915.706803596</v>
      </c>
      <c r="H24" s="77">
        <v>7784383.971066898</v>
      </c>
      <c r="I24" s="77">
        <v>859930.3850241832</v>
      </c>
      <c r="J24" s="77">
        <v>4252352.473780382</v>
      </c>
      <c r="K24" s="77">
        <v>100669.53571574624</v>
      </c>
      <c r="L24" s="77">
        <v>55579.341216387984</v>
      </c>
      <c r="M24" s="77">
        <f t="shared" si="1"/>
        <v>3058720.7068035956</v>
      </c>
      <c r="N24" s="78">
        <v>0.3060497325501043</v>
      </c>
      <c r="O24" s="125">
        <f t="shared" si="3"/>
        <v>6</v>
      </c>
    </row>
    <row r="25" spans="1:15" s="12" customFormat="1" ht="12.75" customHeight="1">
      <c r="A25" s="80">
        <f t="shared" si="4"/>
        <v>7</v>
      </c>
      <c r="B25" s="75" t="s">
        <v>52</v>
      </c>
      <c r="C25" s="76" t="s">
        <v>53</v>
      </c>
      <c r="D25" s="77">
        <v>399557</v>
      </c>
      <c r="E25" s="78">
        <v>0.04009840518948727</v>
      </c>
      <c r="F25" s="79">
        <f t="shared" si="0"/>
        <v>0.5974590387487027</v>
      </c>
      <c r="G25" s="77">
        <f t="shared" si="2"/>
        <v>460065.8290481881</v>
      </c>
      <c r="H25" s="77">
        <v>192408.2998461231</v>
      </c>
      <c r="I25" s="77">
        <v>19817.890024237742</v>
      </c>
      <c r="J25" s="77">
        <v>172204.3943043311</v>
      </c>
      <c r="K25" s="77">
        <v>73991.47978943467</v>
      </c>
      <c r="L25" s="77">
        <v>1643.765084061484</v>
      </c>
      <c r="M25" s="77">
        <f t="shared" si="1"/>
        <v>60508.82904818811</v>
      </c>
      <c r="N25" s="78">
        <v>0.1514397921903212</v>
      </c>
      <c r="O25" s="125">
        <f t="shared" si="3"/>
        <v>7</v>
      </c>
    </row>
    <row r="26" spans="1:15" s="12" customFormat="1" ht="12.75" customHeight="1">
      <c r="A26" s="80">
        <f t="shared" si="4"/>
        <v>8</v>
      </c>
      <c r="B26" s="75" t="s">
        <v>52</v>
      </c>
      <c r="C26" s="76" t="s">
        <v>54</v>
      </c>
      <c r="D26" s="77">
        <v>731194</v>
      </c>
      <c r="E26" s="78">
        <v>0.41017135207960503</v>
      </c>
      <c r="F26" s="79">
        <f t="shared" si="0"/>
        <v>6.111479510910445</v>
      </c>
      <c r="G26" s="77">
        <f t="shared" si="2"/>
        <v>430109.8164554229</v>
      </c>
      <c r="H26" s="77">
        <v>339416.14103044465</v>
      </c>
      <c r="I26" s="77">
        <v>24115.434533303443</v>
      </c>
      <c r="J26" s="77">
        <v>52453.89275396481</v>
      </c>
      <c r="K26" s="77">
        <v>12486.978454367834</v>
      </c>
      <c r="L26" s="77">
        <v>1637.3696833421895</v>
      </c>
      <c r="M26" s="77">
        <f t="shared" si="1"/>
        <v>-301084.1835445771</v>
      </c>
      <c r="N26" s="78">
        <v>-0.4117705883043037</v>
      </c>
      <c r="O26" s="125">
        <f t="shared" si="3"/>
        <v>8</v>
      </c>
    </row>
    <row r="27" spans="1:15" s="12" customFormat="1" ht="12.75" customHeight="1" hidden="1">
      <c r="A27" s="80"/>
      <c r="B27" s="75"/>
      <c r="C27" s="76"/>
      <c r="D27" s="77"/>
      <c r="E27" s="78"/>
      <c r="F27" s="79"/>
      <c r="G27" s="77"/>
      <c r="H27" s="77"/>
      <c r="I27" s="77"/>
      <c r="J27" s="77"/>
      <c r="K27" s="77"/>
      <c r="L27" s="77"/>
      <c r="M27" s="77"/>
      <c r="N27" s="78"/>
      <c r="O27" s="125"/>
    </row>
    <row r="28" spans="1:15" s="12" customFormat="1" ht="12.75" customHeight="1">
      <c r="A28" s="80">
        <f>+A26+1</f>
        <v>9</v>
      </c>
      <c r="B28" s="75" t="s">
        <v>55</v>
      </c>
      <c r="C28" s="76" t="s">
        <v>56</v>
      </c>
      <c r="D28" s="77">
        <v>97623876</v>
      </c>
      <c r="E28" s="78">
        <v>0.05649371645815855</v>
      </c>
      <c r="F28" s="79">
        <f t="shared" si="0"/>
        <v>0.8417462333210753</v>
      </c>
      <c r="G28" s="77">
        <f t="shared" si="2"/>
        <v>108559364.02836424</v>
      </c>
      <c r="H28" s="77">
        <v>60911493.315164514</v>
      </c>
      <c r="I28" s="77">
        <v>7263731.926541934</v>
      </c>
      <c r="J28" s="77">
        <v>35466240.32602334</v>
      </c>
      <c r="K28" s="77">
        <v>4440490.981060252</v>
      </c>
      <c r="L28" s="77">
        <v>477407.4795742011</v>
      </c>
      <c r="M28" s="77">
        <f t="shared" si="1"/>
        <v>10935488.028364241</v>
      </c>
      <c r="N28" s="78">
        <v>0.11201653198408375</v>
      </c>
      <c r="O28" s="125">
        <f>+O26+1</f>
        <v>9</v>
      </c>
    </row>
    <row r="29" spans="1:15" s="12" customFormat="1" ht="12.75" customHeight="1">
      <c r="A29" s="80">
        <f t="shared" si="4"/>
        <v>10</v>
      </c>
      <c r="B29" s="75" t="s">
        <v>57</v>
      </c>
      <c r="C29" s="76" t="s">
        <v>58</v>
      </c>
      <c r="D29" s="77">
        <v>755668</v>
      </c>
      <c r="E29" s="78">
        <v>0.0772414654616617</v>
      </c>
      <c r="F29" s="79">
        <f t="shared" si="0"/>
        <v>1.150883968780994</v>
      </c>
      <c r="G29" s="77">
        <f t="shared" si="2"/>
        <v>788176.9783031435</v>
      </c>
      <c r="H29" s="77">
        <v>498715.2200105472</v>
      </c>
      <c r="I29" s="77">
        <v>55395.93271488388</v>
      </c>
      <c r="J29" s="77">
        <v>232448.9827577384</v>
      </c>
      <c r="K29" s="77">
        <v>-1995.389856475023</v>
      </c>
      <c r="L29" s="77">
        <v>3612.232676448978</v>
      </c>
      <c r="M29" s="77">
        <f t="shared" si="1"/>
        <v>32508.97830314352</v>
      </c>
      <c r="N29" s="78">
        <v>0.043020186514637765</v>
      </c>
      <c r="O29" s="125">
        <f t="shared" si="3"/>
        <v>10</v>
      </c>
    </row>
    <row r="30" spans="1:15" s="12" customFormat="1" ht="12.75" customHeight="1">
      <c r="A30" s="80">
        <f t="shared" si="4"/>
        <v>11</v>
      </c>
      <c r="B30" s="75" t="s">
        <v>59</v>
      </c>
      <c r="C30" s="76" t="s">
        <v>60</v>
      </c>
      <c r="D30" s="77">
        <v>8564009</v>
      </c>
      <c r="E30" s="78">
        <v>0.020437827451507865</v>
      </c>
      <c r="F30" s="79">
        <f t="shared" si="0"/>
        <v>0.304519959973148</v>
      </c>
      <c r="G30" s="77">
        <f>SUM(H30:L30)</f>
        <v>10383996.561705086</v>
      </c>
      <c r="H30" s="77">
        <v>9297217.857289921</v>
      </c>
      <c r="I30" s="77">
        <v>946631.9482365336</v>
      </c>
      <c r="J30" s="77">
        <v>73558.58869099808</v>
      </c>
      <c r="K30" s="77">
        <v>19586.351329327226</v>
      </c>
      <c r="L30" s="77">
        <v>47001.816158305955</v>
      </c>
      <c r="M30" s="77">
        <f t="shared" si="1"/>
        <v>1819987.5617050864</v>
      </c>
      <c r="N30" s="78">
        <v>0.2125158394514866</v>
      </c>
      <c r="O30" s="125">
        <f t="shared" si="3"/>
        <v>11</v>
      </c>
    </row>
    <row r="31" spans="1:15" s="12" customFormat="1" ht="12.75" customHeight="1">
      <c r="A31" s="80">
        <f t="shared" si="4"/>
        <v>12</v>
      </c>
      <c r="B31" s="75" t="s">
        <v>59</v>
      </c>
      <c r="C31" s="76" t="s">
        <v>61</v>
      </c>
      <c r="D31" s="77">
        <v>23253000</v>
      </c>
      <c r="E31" s="78">
        <v>-0.04468709392151464</v>
      </c>
      <c r="F31" s="79">
        <f t="shared" si="0"/>
        <v>-0.6658296770820405</v>
      </c>
      <c r="G31" s="77">
        <f>SUM(H31:L31)</f>
        <v>31577666.562525157</v>
      </c>
      <c r="H31" s="77">
        <v>27820382.801620502</v>
      </c>
      <c r="I31" s="77">
        <v>2088799.8941381886</v>
      </c>
      <c r="J31" s="77">
        <v>124898.40988761767</v>
      </c>
      <c r="K31" s="77">
        <v>1424351.9337159044</v>
      </c>
      <c r="L31" s="77">
        <v>119233.52316294347</v>
      </c>
      <c r="M31" s="77">
        <f>G31-D31</f>
        <v>8324666.562525157</v>
      </c>
      <c r="N31" s="78">
        <v>0.35800398067024236</v>
      </c>
      <c r="O31" s="125">
        <f t="shared" si="3"/>
        <v>12</v>
      </c>
    </row>
    <row r="32" spans="1:15" s="12" customFormat="1" ht="12.75" customHeight="1">
      <c r="A32" s="80">
        <f t="shared" si="4"/>
        <v>13</v>
      </c>
      <c r="B32" s="75" t="s">
        <v>59</v>
      </c>
      <c r="C32" s="76" t="s">
        <v>62</v>
      </c>
      <c r="D32" s="77">
        <v>22731197</v>
      </c>
      <c r="E32" s="78">
        <v>0.034567069974639465</v>
      </c>
      <c r="F32" s="79">
        <f t="shared" si="0"/>
        <v>0.5150431370477982</v>
      </c>
      <c r="G32" s="77">
        <f>SUM(H32:L32)</f>
        <v>26584140.395220064</v>
      </c>
      <c r="H32" s="77">
        <v>23699362.799194943</v>
      </c>
      <c r="I32" s="77">
        <v>2608293.769237153</v>
      </c>
      <c r="J32" s="77">
        <v>106790.94375845537</v>
      </c>
      <c r="K32" s="77">
        <v>46261.921240057454</v>
      </c>
      <c r="L32" s="77">
        <v>123430.96178945707</v>
      </c>
      <c r="M32" s="77">
        <f>G32-D32</f>
        <v>3852943.3952200636</v>
      </c>
      <c r="N32" s="78">
        <v>0.16950024212187675</v>
      </c>
      <c r="O32" s="125">
        <f t="shared" si="3"/>
        <v>13</v>
      </c>
    </row>
    <row r="33" spans="1:15" s="12" customFormat="1" ht="12.75" customHeight="1">
      <c r="A33" s="82"/>
      <c r="B33" s="83"/>
      <c r="C33" s="83"/>
      <c r="D33" s="84"/>
      <c r="E33" s="83"/>
      <c r="F33" s="85"/>
      <c r="G33" s="84"/>
      <c r="H33" s="84"/>
      <c r="I33" s="84"/>
      <c r="J33" s="84"/>
      <c r="K33" s="84"/>
      <c r="L33" s="84"/>
      <c r="M33" s="83"/>
      <c r="N33" s="86"/>
      <c r="O33" s="126"/>
    </row>
    <row r="34" spans="1:15" s="12" customFormat="1" ht="12.75" customHeight="1">
      <c r="A34" s="82">
        <f>A32+1</f>
        <v>14</v>
      </c>
      <c r="B34" s="83"/>
      <c r="C34" s="71" t="s">
        <v>63</v>
      </c>
      <c r="D34" s="84">
        <f>SUM(D19:D32)</f>
        <v>1383141697</v>
      </c>
      <c r="E34" s="87">
        <v>0.06711490259393844</v>
      </c>
      <c r="F34" s="85">
        <f>(E34/E$34)</f>
        <v>1</v>
      </c>
      <c r="G34" s="84">
        <f aca="true" t="shared" si="5" ref="G34:M34">SUM(G19:G32)</f>
        <v>1482976103.9999993</v>
      </c>
      <c r="H34" s="84">
        <f t="shared" si="5"/>
        <v>946747243.7158939</v>
      </c>
      <c r="I34" s="84">
        <f t="shared" si="5"/>
        <v>106007898.60238767</v>
      </c>
      <c r="J34" s="84">
        <f t="shared" si="5"/>
        <v>387122548.2937348</v>
      </c>
      <c r="K34" s="84">
        <f t="shared" si="5"/>
        <v>36571637.5912205</v>
      </c>
      <c r="L34" s="84">
        <f t="shared" si="5"/>
        <v>6526775.79676243</v>
      </c>
      <c r="M34" s="83">
        <f t="shared" si="5"/>
        <v>99834406.99999917</v>
      </c>
      <c r="N34" s="86">
        <v>0.07217945000612566</v>
      </c>
      <c r="O34" s="126">
        <f t="shared" si="3"/>
        <v>14</v>
      </c>
    </row>
    <row r="35" spans="1:15" s="12" customFormat="1" ht="12.75" customHeight="1" thickBot="1">
      <c r="A35" s="88"/>
      <c r="B35" s="73"/>
      <c r="C35" s="73"/>
      <c r="D35" s="89"/>
      <c r="E35" s="90"/>
      <c r="F35" s="91"/>
      <c r="G35" s="89"/>
      <c r="H35" s="89"/>
      <c r="I35" s="89"/>
      <c r="J35" s="89"/>
      <c r="K35" s="89"/>
      <c r="L35" s="89"/>
      <c r="M35" s="92"/>
      <c r="N35" s="93"/>
      <c r="O35" s="94"/>
    </row>
    <row r="36" ht="12.75" customHeight="1"/>
    <row r="37" spans="8:12" ht="12.75" customHeight="1">
      <c r="H37" s="13"/>
      <c r="I37" s="13"/>
      <c r="J37" s="13"/>
      <c r="K37" s="13"/>
      <c r="L37" s="13"/>
    </row>
    <row r="38" ht="12.75" customHeight="1"/>
    <row r="39" spans="1:8" ht="12.75" customHeight="1">
      <c r="A39" s="14"/>
      <c r="B39" s="11"/>
      <c r="C39" s="11"/>
      <c r="D39" s="15"/>
      <c r="E39" s="11"/>
      <c r="F39" s="11"/>
      <c r="G39" s="11"/>
      <c r="H39" s="11"/>
    </row>
    <row r="40" spans="1:8" ht="12.75" customHeight="1">
      <c r="A40" s="11"/>
      <c r="B40" s="11"/>
      <c r="C40" s="11"/>
      <c r="D40" s="11"/>
      <c r="E40" s="11"/>
      <c r="F40" s="11"/>
      <c r="G40" s="11"/>
      <c r="H40" s="11"/>
    </row>
    <row r="41" spans="1:8" ht="12.75" customHeight="1">
      <c r="A41" s="11"/>
      <c r="B41" s="11"/>
      <c r="C41" s="11"/>
      <c r="D41" s="11"/>
      <c r="E41" s="11"/>
      <c r="F41" s="11"/>
      <c r="G41" s="11"/>
      <c r="H41" s="11"/>
    </row>
    <row r="42" spans="1:8" ht="12.75" customHeight="1">
      <c r="A42" s="11"/>
      <c r="B42" s="11"/>
      <c r="C42" s="11"/>
      <c r="D42" s="11"/>
      <c r="E42" s="11"/>
      <c r="F42" s="11"/>
      <c r="G42" s="11"/>
      <c r="H42" s="11"/>
    </row>
    <row r="43" spans="1:8" ht="12.75" customHeight="1">
      <c r="A43" s="11"/>
      <c r="B43" s="11"/>
      <c r="C43" s="11"/>
      <c r="D43" s="11"/>
      <c r="E43" s="11"/>
      <c r="F43" s="11"/>
      <c r="G43" s="11"/>
      <c r="H43" s="11"/>
    </row>
    <row r="44" spans="1:8" ht="12.75" customHeight="1">
      <c r="A44" s="11"/>
      <c r="B44" s="11"/>
      <c r="C44" s="11"/>
      <c r="D44" s="11"/>
      <c r="E44" s="11"/>
      <c r="F44" s="11"/>
      <c r="G44" s="11"/>
      <c r="H44" s="11"/>
    </row>
    <row r="45" spans="1:8" ht="12.75" customHeight="1">
      <c r="A45" s="11"/>
      <c r="B45" s="11"/>
      <c r="C45" s="11"/>
      <c r="D45" s="11"/>
      <c r="E45" s="11"/>
      <c r="F45" s="11"/>
      <c r="G45" s="11"/>
      <c r="H45" s="11"/>
    </row>
    <row r="46" spans="1:8" ht="12.75" customHeight="1">
      <c r="A46" s="11"/>
      <c r="B46" s="11"/>
      <c r="C46" s="11"/>
      <c r="D46" s="11"/>
      <c r="E46" s="11"/>
      <c r="F46" s="11"/>
      <c r="G46" s="11"/>
      <c r="H46" s="11"/>
    </row>
    <row r="47" spans="1:8" ht="12.75" customHeight="1">
      <c r="A47" s="11"/>
      <c r="B47" s="11"/>
      <c r="C47" s="11"/>
      <c r="D47" s="11"/>
      <c r="E47" s="11"/>
      <c r="F47" s="11"/>
      <c r="G47" s="11"/>
      <c r="H47" s="11"/>
    </row>
    <row r="48" spans="1:8" ht="12.75" customHeight="1">
      <c r="A48" s="11"/>
      <c r="B48" s="11"/>
      <c r="C48" s="11"/>
      <c r="D48" s="11"/>
      <c r="E48" s="11"/>
      <c r="F48" s="11"/>
      <c r="G48" s="11"/>
      <c r="H48" s="11"/>
    </row>
    <row r="49" spans="1:8" ht="12.75" customHeight="1">
      <c r="A49" s="11"/>
      <c r="B49" s="11"/>
      <c r="C49" s="11"/>
      <c r="D49" s="11"/>
      <c r="E49" s="11"/>
      <c r="F49" s="11"/>
      <c r="G49" s="11"/>
      <c r="H49" s="11"/>
    </row>
    <row r="50" spans="1:8" ht="12.75" customHeight="1">
      <c r="A50" s="11"/>
      <c r="B50" s="11"/>
      <c r="C50" s="11"/>
      <c r="D50" s="11"/>
      <c r="E50" s="11"/>
      <c r="F50" s="11"/>
      <c r="G50" s="11"/>
      <c r="H50" s="11"/>
    </row>
    <row r="51" ht="12.75" customHeight="1">
      <c r="B51" s="11"/>
    </row>
    <row r="52" ht="12.75" customHeight="1">
      <c r="A52" s="11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</sheetData>
  <sheetProtection/>
  <mergeCells count="2">
    <mergeCell ref="A1:O1"/>
    <mergeCell ref="A2:O2"/>
  </mergeCells>
  <printOptions horizontalCentered="1"/>
  <pageMargins left="0.5" right="0.5" top="1.5" bottom="0.35" header="0.5" footer="0.25"/>
  <pageSetup fitToHeight="1" fitToWidth="1" horizontalDpi="600" verticalDpi="600" orientation="landscape" scale="66" r:id="rId3"/>
  <headerFooter alignWithMargins="0">
    <oddHeader>&amp;R&amp;"Times New Roman,Bold"&amp;8Utah Association of Energy Users/Wal-Mart
UAE-WM Exhibit COS/RD 1.1
UPSC Docket No. 07-035-93
Witness:  Kevin C. Higgins
Page 1 of 2</oddHeader>
  </headerFooter>
  <rowBreaks count="1" manualBreakCount="1">
    <brk id="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2"/>
  <sheetViews>
    <sheetView tabSelected="1" zoomScalePageLayoutView="0" workbookViewId="0" topLeftCell="A1">
      <selection activeCell="A1" sqref="A1:O1"/>
    </sheetView>
  </sheetViews>
  <sheetFormatPr defaultColWidth="9.75390625" defaultRowHeight="12.75"/>
  <cols>
    <col min="1" max="1" width="5.375" style="18" customWidth="1"/>
    <col min="2" max="2" width="11.125" style="18" customWidth="1"/>
    <col min="3" max="3" width="29.25390625" style="18" bestFit="1" customWidth="1"/>
    <col min="4" max="4" width="13.625" style="18" bestFit="1" customWidth="1"/>
    <col min="5" max="5" width="11.00390625" style="18" customWidth="1"/>
    <col min="6" max="6" width="9.875" style="18" customWidth="1"/>
    <col min="7" max="8" width="13.625" style="18" bestFit="1" customWidth="1"/>
    <col min="9" max="9" width="14.875" style="18" bestFit="1" customWidth="1"/>
    <col min="10" max="10" width="12.375" style="18" bestFit="1" customWidth="1"/>
    <col min="11" max="11" width="11.00390625" style="18" bestFit="1" customWidth="1"/>
    <col min="12" max="12" width="10.00390625" style="18" bestFit="1" customWidth="1"/>
    <col min="13" max="13" width="12.375" style="18" bestFit="1" customWidth="1"/>
    <col min="14" max="14" width="18.25390625" style="18" bestFit="1" customWidth="1"/>
    <col min="15" max="15" width="5.375" style="18" customWidth="1"/>
    <col min="16" max="20" width="9.75390625" style="18" customWidth="1"/>
    <col min="21" max="21" width="12.125" style="18" bestFit="1" customWidth="1"/>
    <col min="22" max="22" width="9.625" style="18" customWidth="1"/>
    <col min="23" max="16384" width="9.75390625" style="18" customWidth="1"/>
  </cols>
  <sheetData>
    <row r="1" spans="1:15" s="4" customFormat="1" ht="22.5">
      <c r="A1" s="131" t="s">
        <v>119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s="4" customFormat="1" ht="22.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="4" customFormat="1" ht="12.75"/>
    <row r="4" s="4" customFormat="1" ht="12.75"/>
    <row r="5" spans="1:2" ht="12.75" customHeight="1">
      <c r="A5" s="16"/>
      <c r="B5" s="17"/>
    </row>
    <row r="6" spans="1:2" ht="12.75" customHeight="1">
      <c r="A6" s="16"/>
      <c r="B6" s="17"/>
    </row>
    <row r="7" spans="1:14" ht="12.75" customHeight="1">
      <c r="A7" s="19" t="s">
        <v>64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 customHeight="1">
      <c r="A8" s="20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 customHeight="1">
      <c r="A9" s="21" t="s">
        <v>65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2.75" customHeight="1">
      <c r="A10" s="21" t="s">
        <v>66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2.75" customHeight="1">
      <c r="A11" s="21" t="s">
        <v>69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2.75" customHeight="1">
      <c r="A12" s="22" t="s">
        <v>70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2:14" ht="12.75" customHeight="1">
      <c r="B13" s="22"/>
      <c r="C13" s="22"/>
      <c r="D13" s="22"/>
      <c r="E13" s="22"/>
      <c r="F13" s="22"/>
      <c r="G13" s="23"/>
      <c r="H13" s="10"/>
      <c r="I13" s="22"/>
      <c r="J13" s="22"/>
      <c r="K13" s="22"/>
      <c r="L13" s="22"/>
      <c r="M13" s="22"/>
      <c r="N13" s="22"/>
    </row>
    <row r="14" spans="1:14" ht="12.75" customHeight="1">
      <c r="A14" s="11"/>
      <c r="B14" s="11"/>
      <c r="C14" s="11"/>
      <c r="D14" s="11"/>
      <c r="E14" s="11"/>
      <c r="G14" s="11"/>
      <c r="H14" s="11"/>
      <c r="I14" s="11"/>
      <c r="J14" s="11"/>
      <c r="K14" s="11"/>
      <c r="L14" s="11"/>
      <c r="M14" s="11"/>
      <c r="N14" s="11"/>
    </row>
    <row r="15" spans="1:14" ht="12.75" customHeight="1" thickBot="1">
      <c r="A15" s="11"/>
      <c r="B15" s="127" t="s">
        <v>1</v>
      </c>
      <c r="C15" s="127" t="s">
        <v>2</v>
      </c>
      <c r="D15" s="127" t="s">
        <v>3</v>
      </c>
      <c r="E15" s="127" t="s">
        <v>4</v>
      </c>
      <c r="F15" s="127" t="s">
        <v>5</v>
      </c>
      <c r="G15" s="127" t="s">
        <v>6</v>
      </c>
      <c r="H15" s="127" t="s">
        <v>7</v>
      </c>
      <c r="I15" s="127" t="s">
        <v>8</v>
      </c>
      <c r="J15" s="127" t="s">
        <v>9</v>
      </c>
      <c r="K15" s="127" t="s">
        <v>10</v>
      </c>
      <c r="L15" s="127" t="s">
        <v>11</v>
      </c>
      <c r="M15" s="127" t="s">
        <v>12</v>
      </c>
      <c r="N15" s="127" t="s">
        <v>13</v>
      </c>
    </row>
    <row r="16" spans="1:15" s="24" customFormat="1" ht="12.75" customHeight="1">
      <c r="A16" s="95"/>
      <c r="B16" s="95"/>
      <c r="C16" s="95"/>
      <c r="D16" s="95"/>
      <c r="E16" s="96" t="s">
        <v>14</v>
      </c>
      <c r="F16" s="96" t="s">
        <v>15</v>
      </c>
      <c r="G16" s="96" t="s">
        <v>16</v>
      </c>
      <c r="H16" s="96" t="s">
        <v>17</v>
      </c>
      <c r="I16" s="96" t="s">
        <v>18</v>
      </c>
      <c r="J16" s="96" t="s">
        <v>19</v>
      </c>
      <c r="K16" s="96" t="s">
        <v>20</v>
      </c>
      <c r="L16" s="96" t="s">
        <v>21</v>
      </c>
      <c r="M16" s="96" t="s">
        <v>22</v>
      </c>
      <c r="N16" s="70" t="s">
        <v>23</v>
      </c>
      <c r="O16" s="95"/>
    </row>
    <row r="17" spans="1:15" s="24" customFormat="1" ht="12.75" customHeight="1">
      <c r="A17" s="97" t="s">
        <v>24</v>
      </c>
      <c r="B17" s="97" t="s">
        <v>25</v>
      </c>
      <c r="C17" s="97" t="s">
        <v>26</v>
      </c>
      <c r="D17" s="97" t="s">
        <v>27</v>
      </c>
      <c r="E17" s="97" t="s">
        <v>28</v>
      </c>
      <c r="F17" s="97" t="s">
        <v>29</v>
      </c>
      <c r="G17" s="97" t="s">
        <v>30</v>
      </c>
      <c r="H17" s="97" t="s">
        <v>30</v>
      </c>
      <c r="I17" s="97" t="s">
        <v>30</v>
      </c>
      <c r="J17" s="97" t="s">
        <v>30</v>
      </c>
      <c r="K17" s="97" t="s">
        <v>30</v>
      </c>
      <c r="L17" s="97" t="s">
        <v>30</v>
      </c>
      <c r="M17" s="97" t="s">
        <v>31</v>
      </c>
      <c r="N17" s="71" t="s">
        <v>32</v>
      </c>
      <c r="O17" s="97" t="s">
        <v>24</v>
      </c>
    </row>
    <row r="18" spans="1:15" s="24" customFormat="1" ht="12.75" customHeight="1" thickBot="1">
      <c r="A18" s="98" t="s">
        <v>33</v>
      </c>
      <c r="B18" s="98" t="s">
        <v>33</v>
      </c>
      <c r="C18" s="99"/>
      <c r="D18" s="98" t="s">
        <v>34</v>
      </c>
      <c r="E18" s="98" t="s">
        <v>35</v>
      </c>
      <c r="F18" s="98" t="s">
        <v>36</v>
      </c>
      <c r="G18" s="98" t="s">
        <v>37</v>
      </c>
      <c r="H18" s="98" t="s">
        <v>37</v>
      </c>
      <c r="I18" s="98" t="s">
        <v>37</v>
      </c>
      <c r="J18" s="98" t="s">
        <v>37</v>
      </c>
      <c r="K18" s="98" t="s">
        <v>37</v>
      </c>
      <c r="L18" s="98" t="s">
        <v>37</v>
      </c>
      <c r="M18" s="98" t="s">
        <v>38</v>
      </c>
      <c r="N18" s="72" t="s">
        <v>39</v>
      </c>
      <c r="O18" s="98" t="s">
        <v>33</v>
      </c>
    </row>
    <row r="19" spans="1:15" s="24" customFormat="1" ht="12.75" customHeight="1">
      <c r="A19" s="100">
        <v>1</v>
      </c>
      <c r="B19" s="101" t="s">
        <v>40</v>
      </c>
      <c r="C19" s="102" t="s">
        <v>41</v>
      </c>
      <c r="D19" s="103">
        <v>539693437</v>
      </c>
      <c r="E19" s="104">
        <v>0.07437876144362658</v>
      </c>
      <c r="F19" s="105">
        <f aca="true" t="shared" si="0" ref="F19:F32">(E19/E$34)</f>
        <v>1.0137617273703114</v>
      </c>
      <c r="G19" s="103">
        <f>SUM(H19:L19)</f>
        <v>570756232.8054652</v>
      </c>
      <c r="H19" s="103">
        <v>285837307.8781117</v>
      </c>
      <c r="I19" s="103">
        <v>34768402.25459603</v>
      </c>
      <c r="J19" s="103">
        <v>223898285.14126706</v>
      </c>
      <c r="K19" s="103">
        <v>23773036.240410186</v>
      </c>
      <c r="L19" s="103">
        <v>2479201.2910801433</v>
      </c>
      <c r="M19" s="103">
        <f aca="true" t="shared" si="1" ref="M19:M30">G19-D19</f>
        <v>31062795.80546522</v>
      </c>
      <c r="N19" s="104">
        <v>0.057556371220917966</v>
      </c>
      <c r="O19" s="121">
        <f>+A19</f>
        <v>1</v>
      </c>
    </row>
    <row r="20" spans="1:15" s="24" customFormat="1" ht="12.75" customHeight="1">
      <c r="A20" s="106">
        <f>A19+1</f>
        <v>2</v>
      </c>
      <c r="B20" s="101" t="s">
        <v>42</v>
      </c>
      <c r="C20" s="102" t="s">
        <v>43</v>
      </c>
      <c r="D20" s="103">
        <v>381039399</v>
      </c>
      <c r="E20" s="104">
        <v>0.08922146944213964</v>
      </c>
      <c r="F20" s="105">
        <f t="shared" si="0"/>
        <v>1.2160636884056562</v>
      </c>
      <c r="G20" s="103">
        <f aca="true" t="shared" si="2" ref="G20:G29">SUM(H20:L20)</f>
        <v>385056837.0436792</v>
      </c>
      <c r="H20" s="103">
        <v>254116370.7394238</v>
      </c>
      <c r="I20" s="103">
        <v>31381239.668681566</v>
      </c>
      <c r="J20" s="103">
        <v>93315478.30613355</v>
      </c>
      <c r="K20" s="103">
        <v>4426873.308557814</v>
      </c>
      <c r="L20" s="103">
        <v>1816875.0208824573</v>
      </c>
      <c r="M20" s="103">
        <f t="shared" si="1"/>
        <v>4017438.0436791778</v>
      </c>
      <c r="N20" s="104">
        <v>0.010543366523835503</v>
      </c>
      <c r="O20" s="122">
        <f aca="true" t="shared" si="3" ref="O20:O34">+A20</f>
        <v>2</v>
      </c>
    </row>
    <row r="21" spans="1:15" s="24" customFormat="1" ht="12.75" customHeight="1">
      <c r="A21" s="106">
        <f aca="true" t="shared" si="4" ref="A21:A32">A20+1</f>
        <v>3</v>
      </c>
      <c r="B21" s="107" t="s">
        <v>44</v>
      </c>
      <c r="C21" s="102" t="s">
        <v>45</v>
      </c>
      <c r="D21" s="103">
        <v>114860522</v>
      </c>
      <c r="E21" s="104">
        <v>0.07507338255609669</v>
      </c>
      <c r="F21" s="105">
        <f t="shared" si="0"/>
        <v>1.0232292189657355</v>
      </c>
      <c r="G21" s="103">
        <f t="shared" si="2"/>
        <v>120924725.72471833</v>
      </c>
      <c r="H21" s="103">
        <v>83388870.15048471</v>
      </c>
      <c r="I21" s="103">
        <v>9769810.824344888</v>
      </c>
      <c r="J21" s="103">
        <v>26170807.49458282</v>
      </c>
      <c r="K21" s="103">
        <v>1033341.2097477054</v>
      </c>
      <c r="L21" s="103">
        <v>561896.0455582128</v>
      </c>
      <c r="M21" s="103">
        <f t="shared" si="1"/>
        <v>6064203.724718332</v>
      </c>
      <c r="N21" s="104">
        <v>0.052796240336765686</v>
      </c>
      <c r="O21" s="122">
        <f t="shared" si="3"/>
        <v>3</v>
      </c>
    </row>
    <row r="22" spans="1:15" s="24" customFormat="1" ht="12.75" customHeight="1">
      <c r="A22" s="106">
        <f t="shared" si="4"/>
        <v>4</v>
      </c>
      <c r="B22" s="101" t="s">
        <v>46</v>
      </c>
      <c r="C22" s="102" t="s">
        <v>47</v>
      </c>
      <c r="D22" s="103">
        <v>13066659</v>
      </c>
      <c r="E22" s="104">
        <v>0.07378534302876137</v>
      </c>
      <c r="F22" s="105">
        <f t="shared" si="0"/>
        <v>1.005673600254037</v>
      </c>
      <c r="G22" s="103">
        <f t="shared" si="2"/>
        <v>13645161.881272068</v>
      </c>
      <c r="H22" s="103">
        <v>2859923.7779060192</v>
      </c>
      <c r="I22" s="103">
        <v>237621.7970858002</v>
      </c>
      <c r="J22" s="103">
        <v>10401549.244055929</v>
      </c>
      <c r="K22" s="103">
        <v>104519.88172202186</v>
      </c>
      <c r="L22" s="103">
        <v>41547.180502296986</v>
      </c>
      <c r="M22" s="103">
        <f t="shared" si="1"/>
        <v>578502.8812720682</v>
      </c>
      <c r="N22" s="104">
        <v>0.04427320566581424</v>
      </c>
      <c r="O22" s="122">
        <f t="shared" si="3"/>
        <v>4</v>
      </c>
    </row>
    <row r="23" spans="1:15" s="24" customFormat="1" ht="12.75" customHeight="1">
      <c r="A23" s="106">
        <f t="shared" si="4"/>
        <v>5</v>
      </c>
      <c r="B23" s="101" t="s">
        <v>48</v>
      </c>
      <c r="C23" s="102" t="s">
        <v>49</v>
      </c>
      <c r="D23" s="103">
        <v>170428984</v>
      </c>
      <c r="E23" s="104">
        <v>0.06303177206406678</v>
      </c>
      <c r="F23" s="105">
        <f t="shared" si="0"/>
        <v>0.8591054339525509</v>
      </c>
      <c r="G23" s="103">
        <f t="shared" si="2"/>
        <v>184750883.42646566</v>
      </c>
      <c r="H23" s="103">
        <v>162490013.85086113</v>
      </c>
      <c r="I23" s="103">
        <v>19719437.56126815</v>
      </c>
      <c r="J23" s="103">
        <v>795197.1741696771</v>
      </c>
      <c r="K23" s="103">
        <v>857854.2031505608</v>
      </c>
      <c r="L23" s="103">
        <v>888380.6370161099</v>
      </c>
      <c r="M23" s="103">
        <f t="shared" si="1"/>
        <v>14321899.42646566</v>
      </c>
      <c r="N23" s="104">
        <v>0.08403441181381197</v>
      </c>
      <c r="O23" s="122">
        <f t="shared" si="3"/>
        <v>5</v>
      </c>
    </row>
    <row r="24" spans="1:15" s="24" customFormat="1" ht="12.75" customHeight="1">
      <c r="A24" s="106">
        <f t="shared" si="4"/>
        <v>6</v>
      </c>
      <c r="B24" s="101" t="s">
        <v>50</v>
      </c>
      <c r="C24" s="102" t="s">
        <v>51</v>
      </c>
      <c r="D24" s="103">
        <v>9994195</v>
      </c>
      <c r="E24" s="104">
        <v>0.013063394579387452</v>
      </c>
      <c r="F24" s="105">
        <f t="shared" si="0"/>
        <v>0.17805041650440895</v>
      </c>
      <c r="G24" s="103">
        <f t="shared" si="2"/>
        <v>12943400.965528985</v>
      </c>
      <c r="H24" s="103">
        <v>7540718.184952408</v>
      </c>
      <c r="I24" s="103">
        <v>892329.7837140261</v>
      </c>
      <c r="J24" s="103">
        <v>4352728.888198578</v>
      </c>
      <c r="K24" s="103">
        <v>101187.0758869265</v>
      </c>
      <c r="L24" s="103">
        <v>56437.03277704774</v>
      </c>
      <c r="M24" s="103">
        <f t="shared" si="1"/>
        <v>2949205.9655289855</v>
      </c>
      <c r="N24" s="104">
        <v>0.29509189739933867</v>
      </c>
      <c r="O24" s="122">
        <f t="shared" si="3"/>
        <v>6</v>
      </c>
    </row>
    <row r="25" spans="1:15" s="24" customFormat="1" ht="12.75" customHeight="1">
      <c r="A25" s="106">
        <f t="shared" si="4"/>
        <v>7</v>
      </c>
      <c r="B25" s="101" t="s">
        <v>52</v>
      </c>
      <c r="C25" s="102" t="s">
        <v>53</v>
      </c>
      <c r="D25" s="103">
        <v>399557</v>
      </c>
      <c r="E25" s="104">
        <v>0.04415622453062111</v>
      </c>
      <c r="F25" s="105">
        <f t="shared" si="0"/>
        <v>0.6018369973563137</v>
      </c>
      <c r="G25" s="103">
        <f t="shared" si="2"/>
        <v>457379.2257847733</v>
      </c>
      <c r="H25" s="103">
        <v>186412.4889792075</v>
      </c>
      <c r="I25" s="103">
        <v>20623.123410206976</v>
      </c>
      <c r="J25" s="103">
        <v>176076.60335015846</v>
      </c>
      <c r="K25" s="103">
        <v>72599.4713494378</v>
      </c>
      <c r="L25" s="103">
        <v>1667.5386957625788</v>
      </c>
      <c r="M25" s="103">
        <f t="shared" si="1"/>
        <v>57822.2257847733</v>
      </c>
      <c r="N25" s="104">
        <v>0.14471583725168963</v>
      </c>
      <c r="O25" s="122">
        <f t="shared" si="3"/>
        <v>7</v>
      </c>
    </row>
    <row r="26" spans="1:15" s="24" customFormat="1" ht="12.75" customHeight="1">
      <c r="A26" s="106">
        <f t="shared" si="4"/>
        <v>8</v>
      </c>
      <c r="B26" s="101" t="s">
        <v>52</v>
      </c>
      <c r="C26" s="102" t="s">
        <v>54</v>
      </c>
      <c r="D26" s="103">
        <v>731194</v>
      </c>
      <c r="E26" s="104">
        <v>0.4179967208712344</v>
      </c>
      <c r="F26" s="105">
        <f t="shared" si="0"/>
        <v>5.697178462788977</v>
      </c>
      <c r="G26" s="103">
        <f t="shared" si="2"/>
        <v>424443.5459488364</v>
      </c>
      <c r="H26" s="103">
        <v>331566.88717529376</v>
      </c>
      <c r="I26" s="103">
        <v>25189.37227922705</v>
      </c>
      <c r="J26" s="103">
        <v>53745.14243223198</v>
      </c>
      <c r="K26" s="103">
        <v>12274.984569163138</v>
      </c>
      <c r="L26" s="103">
        <v>1667.1594929204844</v>
      </c>
      <c r="M26" s="103">
        <f t="shared" si="1"/>
        <v>-306750.4540511636</v>
      </c>
      <c r="N26" s="104">
        <v>-0.41951992774990443</v>
      </c>
      <c r="O26" s="122">
        <f t="shared" si="3"/>
        <v>8</v>
      </c>
    </row>
    <row r="27" spans="1:15" s="24" customFormat="1" ht="12.75" customHeight="1" hidden="1">
      <c r="A27" s="106"/>
      <c r="B27" s="101"/>
      <c r="C27" s="102"/>
      <c r="D27" s="103"/>
      <c r="E27" s="104"/>
      <c r="F27" s="105"/>
      <c r="G27" s="103"/>
      <c r="H27" s="103"/>
      <c r="I27" s="103"/>
      <c r="J27" s="103"/>
      <c r="K27" s="103"/>
      <c r="L27" s="103"/>
      <c r="M27" s="103"/>
      <c r="N27" s="104"/>
      <c r="O27" s="122"/>
    </row>
    <row r="28" spans="1:15" s="24" customFormat="1" ht="12.75" customHeight="1">
      <c r="A28" s="106">
        <f>+A26+1</f>
        <v>9</v>
      </c>
      <c r="B28" s="101" t="s">
        <v>55</v>
      </c>
      <c r="C28" s="102" t="s">
        <v>56</v>
      </c>
      <c r="D28" s="103">
        <v>97623876</v>
      </c>
      <c r="E28" s="104">
        <v>0.06157753701862352</v>
      </c>
      <c r="F28" s="105">
        <f t="shared" si="0"/>
        <v>0.8392846167856992</v>
      </c>
      <c r="G28" s="103">
        <f t="shared" si="2"/>
        <v>107517506.30276299</v>
      </c>
      <c r="H28" s="103">
        <v>58736633.03085333</v>
      </c>
      <c r="I28" s="103">
        <v>7553866.881489875</v>
      </c>
      <c r="J28" s="103">
        <v>36288197.38492302</v>
      </c>
      <c r="K28" s="103">
        <v>4454135.413828412</v>
      </c>
      <c r="L28" s="103">
        <v>484673.591668355</v>
      </c>
      <c r="M28" s="103">
        <f t="shared" si="1"/>
        <v>9893630.302762985</v>
      </c>
      <c r="N28" s="104">
        <v>0.10134437094838372</v>
      </c>
      <c r="O28" s="122">
        <f>+O26+1</f>
        <v>9</v>
      </c>
    </row>
    <row r="29" spans="1:15" s="24" customFormat="1" ht="12.75" customHeight="1">
      <c r="A29" s="106">
        <f t="shared" si="4"/>
        <v>10</v>
      </c>
      <c r="B29" s="101" t="s">
        <v>57</v>
      </c>
      <c r="C29" s="102" t="s">
        <v>58</v>
      </c>
      <c r="D29" s="103">
        <v>755668</v>
      </c>
      <c r="E29" s="104">
        <v>0.08284040687358457</v>
      </c>
      <c r="F29" s="105">
        <f t="shared" si="0"/>
        <v>1.1290915892956253</v>
      </c>
      <c r="G29" s="103">
        <f t="shared" si="2"/>
        <v>779190.346547518</v>
      </c>
      <c r="H29" s="103">
        <v>481773.92223015206</v>
      </c>
      <c r="I29" s="103">
        <v>57671.14233258787</v>
      </c>
      <c r="J29" s="103">
        <v>238075.41144542588</v>
      </c>
      <c r="K29" s="103">
        <v>-1998.9199684611763</v>
      </c>
      <c r="L29" s="103">
        <v>3668.790507813288</v>
      </c>
      <c r="M29" s="103">
        <f t="shared" si="1"/>
        <v>23522.346547518042</v>
      </c>
      <c r="N29" s="104">
        <v>0.031127884927664055</v>
      </c>
      <c r="O29" s="122">
        <f t="shared" si="3"/>
        <v>10</v>
      </c>
    </row>
    <row r="30" spans="1:15" s="24" customFormat="1" ht="12.75" customHeight="1">
      <c r="A30" s="106">
        <f t="shared" si="4"/>
        <v>11</v>
      </c>
      <c r="B30" s="101" t="s">
        <v>59</v>
      </c>
      <c r="C30" s="102" t="s">
        <v>60</v>
      </c>
      <c r="D30" s="103">
        <v>8564009</v>
      </c>
      <c r="E30" s="104">
        <v>0.03189182939984863</v>
      </c>
      <c r="F30" s="105">
        <f t="shared" si="0"/>
        <v>0.43467671999209134</v>
      </c>
      <c r="G30" s="103">
        <f>SUM(H30:L30)</f>
        <v>10134716.239541868</v>
      </c>
      <c r="H30" s="103">
        <v>9006546.866591282</v>
      </c>
      <c r="I30" s="103">
        <v>986112.8409636253</v>
      </c>
      <c r="J30" s="103">
        <v>74355.60911094428</v>
      </c>
      <c r="K30" s="103">
        <v>19828.521997558222</v>
      </c>
      <c r="L30" s="103">
        <v>47872.40087845857</v>
      </c>
      <c r="M30" s="103">
        <f t="shared" si="1"/>
        <v>1570707.2395418677</v>
      </c>
      <c r="N30" s="104">
        <v>0.18340793891527507</v>
      </c>
      <c r="O30" s="122">
        <f t="shared" si="3"/>
        <v>11</v>
      </c>
    </row>
    <row r="31" spans="1:15" s="24" customFormat="1" ht="12.75" customHeight="1">
      <c r="A31" s="106">
        <f t="shared" si="4"/>
        <v>12</v>
      </c>
      <c r="B31" s="101" t="s">
        <v>59</v>
      </c>
      <c r="C31" s="102" t="s">
        <v>61</v>
      </c>
      <c r="D31" s="103">
        <v>23253000</v>
      </c>
      <c r="E31" s="104">
        <v>-0.03389886309401635</v>
      </c>
      <c r="F31" s="105">
        <f t="shared" si="0"/>
        <v>-0.46203202821716843</v>
      </c>
      <c r="G31" s="103">
        <f>SUM(H31:L31)</f>
        <v>31025346.758834578</v>
      </c>
      <c r="H31" s="103">
        <v>27149027.715028927</v>
      </c>
      <c r="I31" s="103">
        <v>2180650.7619893146</v>
      </c>
      <c r="J31" s="103">
        <v>125402.52043298825</v>
      </c>
      <c r="K31" s="103">
        <v>1448698.592852346</v>
      </c>
      <c r="L31" s="103">
        <v>121567.16853100042</v>
      </c>
      <c r="M31" s="103">
        <f>G31-D31</f>
        <v>7772346.758834578</v>
      </c>
      <c r="N31" s="104">
        <v>0.33425135504384684</v>
      </c>
      <c r="O31" s="122">
        <f t="shared" si="3"/>
        <v>12</v>
      </c>
    </row>
    <row r="32" spans="1:15" s="24" customFormat="1" ht="12.75" customHeight="1">
      <c r="A32" s="106">
        <f t="shared" si="4"/>
        <v>13</v>
      </c>
      <c r="B32" s="101" t="s">
        <v>59</v>
      </c>
      <c r="C32" s="102" t="s">
        <v>62</v>
      </c>
      <c r="D32" s="103">
        <v>22731197</v>
      </c>
      <c r="E32" s="104">
        <v>0.04600759941375616</v>
      </c>
      <c r="F32" s="105">
        <f t="shared" si="0"/>
        <v>0.6270707194983461</v>
      </c>
      <c r="G32" s="103">
        <f>SUM(H32:L32)</f>
        <v>25925296.73344977</v>
      </c>
      <c r="H32" s="103">
        <v>22929418.863664865</v>
      </c>
      <c r="I32" s="103">
        <v>2715948.557680146</v>
      </c>
      <c r="J32" s="103">
        <v>107312.36968018055</v>
      </c>
      <c r="K32" s="103">
        <v>46918.943577477454</v>
      </c>
      <c r="L32" s="103">
        <v>125697.99884709936</v>
      </c>
      <c r="M32" s="103">
        <f>G32-D32</f>
        <v>3194099.7334497683</v>
      </c>
      <c r="N32" s="104">
        <v>0.1405161256334091</v>
      </c>
      <c r="O32" s="122">
        <f t="shared" si="3"/>
        <v>13</v>
      </c>
    </row>
    <row r="33" spans="1:15" s="24" customFormat="1" ht="12.75" customHeight="1">
      <c r="A33" s="108"/>
      <c r="B33" s="109"/>
      <c r="C33" s="109"/>
      <c r="D33" s="110"/>
      <c r="E33" s="109"/>
      <c r="F33" s="111"/>
      <c r="G33" s="110"/>
      <c r="H33" s="110"/>
      <c r="I33" s="110"/>
      <c r="J33" s="110"/>
      <c r="K33" s="110"/>
      <c r="L33" s="110"/>
      <c r="M33" s="109"/>
      <c r="N33" s="112"/>
      <c r="O33" s="123"/>
    </row>
    <row r="34" spans="1:15" s="24" customFormat="1" ht="12.75" customHeight="1">
      <c r="A34" s="108">
        <f>A32+1</f>
        <v>14</v>
      </c>
      <c r="B34" s="109"/>
      <c r="C34" s="97" t="s">
        <v>63</v>
      </c>
      <c r="D34" s="110">
        <f>SUM(D19:D32)</f>
        <v>1383141697</v>
      </c>
      <c r="E34" s="113">
        <v>0.07336907621928518</v>
      </c>
      <c r="F34" s="111">
        <f>(E34/E$34)</f>
        <v>1</v>
      </c>
      <c r="G34" s="110">
        <f aca="true" t="shared" si="5" ref="G34:M34">SUM(G19:G32)</f>
        <v>1464341120.9999998</v>
      </c>
      <c r="H34" s="110">
        <f t="shared" si="5"/>
        <v>915054584.3562628</v>
      </c>
      <c r="I34" s="110">
        <f t="shared" si="5"/>
        <v>110308904.56983545</v>
      </c>
      <c r="J34" s="110">
        <f t="shared" si="5"/>
        <v>395997211.2897826</v>
      </c>
      <c r="K34" s="110">
        <f t="shared" si="5"/>
        <v>36349268.92768114</v>
      </c>
      <c r="L34" s="110">
        <f t="shared" si="5"/>
        <v>6631151.8564376775</v>
      </c>
      <c r="M34" s="109">
        <f t="shared" si="5"/>
        <v>81199423.99999978</v>
      </c>
      <c r="N34" s="112">
        <v>0.05870651152092322</v>
      </c>
      <c r="O34" s="123">
        <f t="shared" si="3"/>
        <v>14</v>
      </c>
    </row>
    <row r="35" spans="1:15" s="24" customFormat="1" ht="12.75" customHeight="1" thickBot="1">
      <c r="A35" s="114"/>
      <c r="B35" s="99"/>
      <c r="C35" s="99"/>
      <c r="D35" s="115"/>
      <c r="E35" s="116"/>
      <c r="F35" s="117"/>
      <c r="G35" s="115"/>
      <c r="H35" s="115"/>
      <c r="I35" s="115"/>
      <c r="J35" s="115"/>
      <c r="K35" s="115"/>
      <c r="L35" s="115"/>
      <c r="M35" s="118"/>
      <c r="N35" s="119"/>
      <c r="O35" s="120"/>
    </row>
    <row r="36" ht="12.75" customHeight="1"/>
    <row r="37" spans="8:12" ht="12.75" customHeight="1">
      <c r="H37" s="25"/>
      <c r="I37" s="25"/>
      <c r="J37" s="25"/>
      <c r="K37" s="25"/>
      <c r="L37" s="25"/>
    </row>
    <row r="38" ht="12.75" customHeight="1"/>
    <row r="39" spans="1:8" ht="12.75" customHeight="1">
      <c r="A39" s="26"/>
      <c r="B39" s="27"/>
      <c r="C39" s="27"/>
      <c r="D39" s="28"/>
      <c r="E39" s="27"/>
      <c r="F39" s="27"/>
      <c r="G39" s="27"/>
      <c r="H39" s="27"/>
    </row>
    <row r="40" spans="1:8" ht="12.75" customHeight="1">
      <c r="A40" s="27"/>
      <c r="B40" s="11"/>
      <c r="C40" s="27"/>
      <c r="D40" s="27"/>
      <c r="E40" s="27"/>
      <c r="F40" s="27"/>
      <c r="G40" s="27"/>
      <c r="H40" s="27"/>
    </row>
    <row r="41" spans="1:8" ht="12.75" customHeight="1">
      <c r="A41" s="27"/>
      <c r="B41" s="11"/>
      <c r="C41" s="27"/>
      <c r="D41" s="27"/>
      <c r="E41" s="27"/>
      <c r="F41" s="27"/>
      <c r="G41" s="27"/>
      <c r="H41" s="27"/>
    </row>
    <row r="42" spans="1:8" ht="12.75" customHeight="1">
      <c r="A42" s="27"/>
      <c r="B42" s="11"/>
      <c r="C42" s="27"/>
      <c r="D42" s="27"/>
      <c r="E42" s="27"/>
      <c r="F42" s="27"/>
      <c r="G42" s="27"/>
      <c r="H42" s="27"/>
    </row>
    <row r="43" spans="1:8" ht="12.75" customHeight="1">
      <c r="A43" s="27"/>
      <c r="B43" s="11"/>
      <c r="C43" s="27"/>
      <c r="D43" s="27"/>
      <c r="E43" s="27"/>
      <c r="F43" s="27"/>
      <c r="G43" s="27"/>
      <c r="H43" s="27"/>
    </row>
    <row r="44" spans="1:8" ht="12.75" customHeight="1">
      <c r="A44" s="27"/>
      <c r="B44" s="11"/>
      <c r="C44" s="27"/>
      <c r="D44" s="27"/>
      <c r="E44" s="27"/>
      <c r="F44" s="27"/>
      <c r="G44" s="27"/>
      <c r="H44" s="27"/>
    </row>
    <row r="45" spans="1:8" ht="12.75" customHeight="1">
      <c r="A45" s="27"/>
      <c r="B45" s="11"/>
      <c r="C45" s="27"/>
      <c r="D45" s="27"/>
      <c r="E45" s="27"/>
      <c r="F45" s="27"/>
      <c r="G45" s="27"/>
      <c r="H45" s="27"/>
    </row>
    <row r="46" spans="1:8" ht="12.75" customHeight="1">
      <c r="A46" s="27"/>
      <c r="B46" s="11"/>
      <c r="C46" s="27"/>
      <c r="D46" s="27"/>
      <c r="E46" s="27"/>
      <c r="F46" s="27"/>
      <c r="G46" s="27"/>
      <c r="H46" s="27"/>
    </row>
    <row r="47" spans="1:8" ht="12.75" customHeight="1">
      <c r="A47" s="27"/>
      <c r="B47" s="11"/>
      <c r="C47" s="27"/>
      <c r="D47" s="27"/>
      <c r="E47" s="27"/>
      <c r="F47" s="27"/>
      <c r="G47" s="27"/>
      <c r="H47" s="27"/>
    </row>
    <row r="48" spans="1:8" ht="12.75" customHeight="1">
      <c r="A48" s="27"/>
      <c r="B48" s="11"/>
      <c r="C48" s="27"/>
      <c r="D48" s="27"/>
      <c r="E48" s="27"/>
      <c r="F48" s="27"/>
      <c r="G48" s="27"/>
      <c r="H48" s="27"/>
    </row>
    <row r="49" spans="1:8" ht="12.75" customHeight="1">
      <c r="A49" s="27"/>
      <c r="B49" s="11"/>
      <c r="C49" s="27"/>
      <c r="D49" s="27"/>
      <c r="E49" s="27"/>
      <c r="F49" s="27"/>
      <c r="G49" s="27"/>
      <c r="H49" s="27"/>
    </row>
    <row r="50" spans="1:8" ht="12.75" customHeight="1">
      <c r="A50" s="27"/>
      <c r="B50" s="11"/>
      <c r="C50" s="27"/>
      <c r="D50" s="27"/>
      <c r="E50" s="27"/>
      <c r="F50" s="27"/>
      <c r="G50" s="27"/>
      <c r="H50" s="27"/>
    </row>
    <row r="51" ht="12.75" customHeight="1">
      <c r="B51" s="11"/>
    </row>
    <row r="52" ht="12.75" customHeight="1">
      <c r="A52" s="29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</sheetData>
  <sheetProtection/>
  <mergeCells count="2">
    <mergeCell ref="A1:O1"/>
    <mergeCell ref="A2:O2"/>
  </mergeCells>
  <printOptions horizontalCentered="1"/>
  <pageMargins left="0.5" right="0.5" top="1.5" bottom="0.35" header="0.5" footer="0.25"/>
  <pageSetup fitToHeight="1" fitToWidth="1" horizontalDpi="600" verticalDpi="600" orientation="landscape" scale="67" r:id="rId3"/>
  <headerFooter alignWithMargins="0">
    <oddHeader>&amp;R&amp;"Times New Roman,Bold"&amp;8Utah Association of Energy Users/Wal-Mart
UAE-WM Exhibit COS/RD 1.1
UPSC Docket No. 07-035-93
Witness:  Kevin C. Higgins
Page 2 of 2</oddHeader>
  </headerFooter>
  <rowBreaks count="1" manualBreakCount="1">
    <brk id="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2"/>
  <sheetViews>
    <sheetView zoomScalePageLayoutView="0" workbookViewId="0" topLeftCell="A1">
      <selection activeCell="A1" sqref="A1:O1"/>
    </sheetView>
  </sheetViews>
  <sheetFormatPr defaultColWidth="9.75390625" defaultRowHeight="12.75"/>
  <cols>
    <col min="1" max="1" width="5.375" style="4" customWidth="1"/>
    <col min="2" max="2" width="11.125" style="4" customWidth="1"/>
    <col min="3" max="3" width="29.25390625" style="4" bestFit="1" customWidth="1"/>
    <col min="4" max="4" width="13.625" style="4" bestFit="1" customWidth="1"/>
    <col min="5" max="5" width="11.00390625" style="4" customWidth="1"/>
    <col min="6" max="6" width="9.875" style="4" customWidth="1"/>
    <col min="7" max="7" width="13.625" style="4" bestFit="1" customWidth="1"/>
    <col min="8" max="8" width="15.125" style="4" bestFit="1" customWidth="1"/>
    <col min="9" max="9" width="14.875" style="4" bestFit="1" customWidth="1"/>
    <col min="10" max="10" width="12.375" style="4" bestFit="1" customWidth="1"/>
    <col min="11" max="11" width="11.00390625" style="4" bestFit="1" customWidth="1"/>
    <col min="12" max="12" width="10.00390625" style="4" bestFit="1" customWidth="1"/>
    <col min="13" max="13" width="12.375" style="4" customWidth="1"/>
    <col min="14" max="14" width="18.25390625" style="4" bestFit="1" customWidth="1"/>
    <col min="15" max="15" width="5.375" style="4" customWidth="1"/>
    <col min="16" max="20" width="9.75390625" style="4" customWidth="1"/>
    <col min="21" max="21" width="12.125" style="4" bestFit="1" customWidth="1"/>
    <col min="22" max="22" width="9.625" style="4" customWidth="1"/>
    <col min="23" max="16384" width="9.75390625" style="4" customWidth="1"/>
  </cols>
  <sheetData>
    <row r="1" spans="1:15" ht="22.5">
      <c r="A1" s="131" t="s">
        <v>120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2.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ht="12.75"/>
    <row r="4" ht="12.75"/>
    <row r="5" spans="1:2" ht="12.75" customHeight="1">
      <c r="A5" s="2"/>
      <c r="B5" s="3"/>
    </row>
    <row r="6" spans="1:2" ht="12.75" customHeight="1">
      <c r="A6" s="2"/>
      <c r="B6" s="3"/>
    </row>
    <row r="7" spans="1:1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 customHeight="1">
      <c r="A8" s="6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 customHeight="1">
      <c r="A9" s="7" t="s">
        <v>65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 customHeight="1">
      <c r="A10" s="7" t="s">
        <v>66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 customHeight="1">
      <c r="A11" s="7" t="s">
        <v>71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 customHeight="1">
      <c r="A12" s="8" t="s">
        <v>70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2.75" customHeight="1">
      <c r="B13" s="8"/>
      <c r="C13" s="8"/>
      <c r="D13" s="8"/>
      <c r="E13" s="8"/>
      <c r="F13" s="8"/>
      <c r="G13" s="30"/>
      <c r="H13" s="10"/>
      <c r="I13" s="8"/>
      <c r="J13" s="8"/>
      <c r="K13" s="8"/>
      <c r="L13" s="8"/>
      <c r="M13" s="8"/>
      <c r="N13" s="8"/>
    </row>
    <row r="14" spans="1:14" ht="12.75" customHeight="1">
      <c r="A14" s="11"/>
      <c r="B14" s="11"/>
      <c r="C14" s="11"/>
      <c r="D14" s="11"/>
      <c r="E14" s="11"/>
      <c r="G14" s="11"/>
      <c r="H14" s="11"/>
      <c r="I14" s="11"/>
      <c r="J14" s="11"/>
      <c r="K14" s="11"/>
      <c r="L14" s="11"/>
      <c r="M14" s="11"/>
      <c r="N14" s="11"/>
    </row>
    <row r="15" spans="1:14" ht="12.75" customHeight="1" thickBot="1">
      <c r="A15" s="11"/>
      <c r="B15" s="127" t="s">
        <v>1</v>
      </c>
      <c r="C15" s="127" t="s">
        <v>2</v>
      </c>
      <c r="D15" s="127" t="s">
        <v>3</v>
      </c>
      <c r="E15" s="127" t="s">
        <v>4</v>
      </c>
      <c r="F15" s="127" t="s">
        <v>5</v>
      </c>
      <c r="G15" s="127" t="s">
        <v>6</v>
      </c>
      <c r="H15" s="127" t="s">
        <v>7</v>
      </c>
      <c r="I15" s="127" t="s">
        <v>8</v>
      </c>
      <c r="J15" s="127" t="s">
        <v>9</v>
      </c>
      <c r="K15" s="127" t="s">
        <v>10</v>
      </c>
      <c r="L15" s="127" t="s">
        <v>11</v>
      </c>
      <c r="M15" s="127" t="s">
        <v>12</v>
      </c>
      <c r="N15" s="127" t="s">
        <v>13</v>
      </c>
    </row>
    <row r="16" spans="1:15" s="12" customFormat="1" ht="12.75" customHeight="1">
      <c r="A16" s="69"/>
      <c r="B16" s="69"/>
      <c r="C16" s="69"/>
      <c r="D16" s="69"/>
      <c r="E16" s="70" t="s">
        <v>14</v>
      </c>
      <c r="F16" s="70" t="s">
        <v>15</v>
      </c>
      <c r="G16" s="70" t="s">
        <v>16</v>
      </c>
      <c r="H16" s="70" t="s">
        <v>17</v>
      </c>
      <c r="I16" s="70" t="s">
        <v>18</v>
      </c>
      <c r="J16" s="70" t="s">
        <v>19</v>
      </c>
      <c r="K16" s="70" t="s">
        <v>20</v>
      </c>
      <c r="L16" s="70" t="s">
        <v>21</v>
      </c>
      <c r="M16" s="70" t="s">
        <v>22</v>
      </c>
      <c r="N16" s="70" t="s">
        <v>23</v>
      </c>
      <c r="O16" s="69"/>
    </row>
    <row r="17" spans="1:15" s="12" customFormat="1" ht="12.75" customHeight="1">
      <c r="A17" s="71" t="s">
        <v>24</v>
      </c>
      <c r="B17" s="71" t="s">
        <v>25</v>
      </c>
      <c r="C17" s="71" t="s">
        <v>26</v>
      </c>
      <c r="D17" s="71" t="s">
        <v>27</v>
      </c>
      <c r="E17" s="71" t="s">
        <v>28</v>
      </c>
      <c r="F17" s="71" t="s">
        <v>29</v>
      </c>
      <c r="G17" s="71" t="s">
        <v>30</v>
      </c>
      <c r="H17" s="71" t="s">
        <v>30</v>
      </c>
      <c r="I17" s="71" t="s">
        <v>30</v>
      </c>
      <c r="J17" s="71" t="s">
        <v>30</v>
      </c>
      <c r="K17" s="71" t="s">
        <v>30</v>
      </c>
      <c r="L17" s="71" t="s">
        <v>30</v>
      </c>
      <c r="M17" s="71" t="s">
        <v>31</v>
      </c>
      <c r="N17" s="71" t="s">
        <v>32</v>
      </c>
      <c r="O17" s="71" t="s">
        <v>24</v>
      </c>
    </row>
    <row r="18" spans="1:15" s="12" customFormat="1" ht="12.75" customHeight="1" thickBot="1">
      <c r="A18" s="72" t="s">
        <v>33</v>
      </c>
      <c r="B18" s="72" t="s">
        <v>33</v>
      </c>
      <c r="C18" s="73"/>
      <c r="D18" s="72" t="s">
        <v>34</v>
      </c>
      <c r="E18" s="72" t="s">
        <v>35</v>
      </c>
      <c r="F18" s="72" t="s">
        <v>36</v>
      </c>
      <c r="G18" s="72" t="s">
        <v>37</v>
      </c>
      <c r="H18" s="72" t="s">
        <v>37</v>
      </c>
      <c r="I18" s="72" t="s">
        <v>37</v>
      </c>
      <c r="J18" s="72" t="s">
        <v>37</v>
      </c>
      <c r="K18" s="72" t="s">
        <v>37</v>
      </c>
      <c r="L18" s="72" t="s">
        <v>37</v>
      </c>
      <c r="M18" s="72" t="s">
        <v>38</v>
      </c>
      <c r="N18" s="72" t="s">
        <v>39</v>
      </c>
      <c r="O18" s="72" t="s">
        <v>33</v>
      </c>
    </row>
    <row r="19" spans="1:15" s="12" customFormat="1" ht="12.75" customHeight="1">
      <c r="A19" s="74">
        <v>1</v>
      </c>
      <c r="B19" s="75" t="s">
        <v>40</v>
      </c>
      <c r="C19" s="76" t="s">
        <v>41</v>
      </c>
      <c r="D19" s="77">
        <v>539693437</v>
      </c>
      <c r="E19" s="78">
        <v>0.07218571666958147</v>
      </c>
      <c r="F19" s="79">
        <f aca="true" t="shared" si="0" ref="F19:F32">(E19/E$34)</f>
        <v>1.0221927898540266</v>
      </c>
      <c r="G19" s="77">
        <f>SUM(H19:L19)</f>
        <v>576680032.5470452</v>
      </c>
      <c r="H19" s="77">
        <v>291641260.98367214</v>
      </c>
      <c r="I19" s="77">
        <v>34793835.302265644</v>
      </c>
      <c r="J19" s="77">
        <v>223988650.33143997</v>
      </c>
      <c r="K19" s="77">
        <v>23776441.402181253</v>
      </c>
      <c r="L19" s="77">
        <v>2479844.5274862344</v>
      </c>
      <c r="M19" s="77">
        <f aca="true" t="shared" si="1" ref="M19:M30">G19-D19</f>
        <v>36986595.54704523</v>
      </c>
      <c r="N19" s="78">
        <v>0.06970499584048466</v>
      </c>
      <c r="O19" s="124">
        <f>+A19</f>
        <v>1</v>
      </c>
    </row>
    <row r="20" spans="1:15" s="12" customFormat="1" ht="12.75" customHeight="1">
      <c r="A20" s="80">
        <f>A19+1</f>
        <v>2</v>
      </c>
      <c r="B20" s="75" t="s">
        <v>42</v>
      </c>
      <c r="C20" s="76" t="s">
        <v>43</v>
      </c>
      <c r="D20" s="77">
        <v>381039399</v>
      </c>
      <c r="E20" s="78">
        <v>0.08627683046284129</v>
      </c>
      <c r="F20" s="79">
        <f t="shared" si="0"/>
        <v>1.2217313632038496</v>
      </c>
      <c r="G20" s="77">
        <f aca="true" t="shared" si="2" ref="G20:G29">SUM(H20:L20)</f>
        <v>390410633.00019705</v>
      </c>
      <c r="H20" s="77">
        <v>259411003.7695057</v>
      </c>
      <c r="I20" s="77">
        <v>31404539.1074742</v>
      </c>
      <c r="J20" s="77">
        <v>93353230.47330591</v>
      </c>
      <c r="K20" s="77">
        <v>4424557.421914568</v>
      </c>
      <c r="L20" s="77">
        <v>1817302.2279967233</v>
      </c>
      <c r="M20" s="77">
        <f t="shared" si="1"/>
        <v>9371234.000197053</v>
      </c>
      <c r="N20" s="78">
        <v>0.02424767338534125</v>
      </c>
      <c r="O20" s="125">
        <f aca="true" t="shared" si="3" ref="O20:O34">+A20</f>
        <v>2</v>
      </c>
    </row>
    <row r="21" spans="1:15" s="12" customFormat="1" ht="12.75" customHeight="1">
      <c r="A21" s="80">
        <f aca="true" t="shared" si="4" ref="A21:A32">A20+1</f>
        <v>3</v>
      </c>
      <c r="B21" s="81" t="s">
        <v>44</v>
      </c>
      <c r="C21" s="76" t="s">
        <v>45</v>
      </c>
      <c r="D21" s="77">
        <v>114860522</v>
      </c>
      <c r="E21" s="78">
        <v>0.07205366574085105</v>
      </c>
      <c r="F21" s="79">
        <f t="shared" si="0"/>
        <v>1.0203228699658635</v>
      </c>
      <c r="G21" s="77">
        <f t="shared" si="2"/>
        <v>122601272.5428935</v>
      </c>
      <c r="H21" s="77">
        <v>85048113.77999821</v>
      </c>
      <c r="I21" s="77">
        <v>9777104.960958164</v>
      </c>
      <c r="J21" s="77">
        <v>26181316.46554128</v>
      </c>
      <c r="K21" s="77">
        <v>1032709.5287047224</v>
      </c>
      <c r="L21" s="77">
        <v>562027.807691116</v>
      </c>
      <c r="M21" s="77">
        <f t="shared" si="1"/>
        <v>7740750.542893499</v>
      </c>
      <c r="N21" s="78">
        <v>0.06684386036764624</v>
      </c>
      <c r="O21" s="125">
        <f t="shared" si="3"/>
        <v>3</v>
      </c>
    </row>
    <row r="22" spans="1:15" s="12" customFormat="1" ht="12.75" customHeight="1">
      <c r="A22" s="80">
        <f t="shared" si="4"/>
        <v>4</v>
      </c>
      <c r="B22" s="75" t="s">
        <v>46</v>
      </c>
      <c r="C22" s="76" t="s">
        <v>47</v>
      </c>
      <c r="D22" s="77">
        <v>13066659</v>
      </c>
      <c r="E22" s="78">
        <v>0.07289080962218021</v>
      </c>
      <c r="F22" s="79">
        <f t="shared" si="0"/>
        <v>1.0321773264850391</v>
      </c>
      <c r="G22" s="77">
        <f t="shared" si="2"/>
        <v>13688419.699783333</v>
      </c>
      <c r="H22" s="77">
        <v>2899343.285973013</v>
      </c>
      <c r="I22" s="77">
        <v>237802.1554808975</v>
      </c>
      <c r="J22" s="77">
        <v>10405086.621444127</v>
      </c>
      <c r="K22" s="77">
        <v>104627.27233710152</v>
      </c>
      <c r="L22" s="77">
        <v>41560.36454819596</v>
      </c>
      <c r="M22" s="77">
        <f t="shared" si="1"/>
        <v>621760.6997833326</v>
      </c>
      <c r="N22" s="78">
        <v>0.050292656206124615</v>
      </c>
      <c r="O22" s="125">
        <f t="shared" si="3"/>
        <v>4</v>
      </c>
    </row>
    <row r="23" spans="1:15" s="12" customFormat="1" ht="12.75" customHeight="1">
      <c r="A23" s="80">
        <f t="shared" si="4"/>
        <v>5</v>
      </c>
      <c r="B23" s="75" t="s">
        <v>48</v>
      </c>
      <c r="C23" s="76" t="s">
        <v>49</v>
      </c>
      <c r="D23" s="77">
        <v>170428984</v>
      </c>
      <c r="E23" s="78">
        <v>0.05905089463989075</v>
      </c>
      <c r="F23" s="79">
        <f t="shared" si="0"/>
        <v>0.836195878079603</v>
      </c>
      <c r="G23" s="77">
        <f t="shared" si="2"/>
        <v>187884488.64636123</v>
      </c>
      <c r="H23" s="77">
        <v>165609373.6366218</v>
      </c>
      <c r="I23" s="77">
        <v>19733911.370822787</v>
      </c>
      <c r="J23" s="77">
        <v>795222.1202630034</v>
      </c>
      <c r="K23" s="77">
        <v>857411.6126946411</v>
      </c>
      <c r="L23" s="77">
        <v>888569.9059589659</v>
      </c>
      <c r="M23" s="77">
        <f t="shared" si="1"/>
        <v>17455504.64636123</v>
      </c>
      <c r="N23" s="78">
        <v>0.10006960377394183</v>
      </c>
      <c r="O23" s="125">
        <f t="shared" si="3"/>
        <v>5</v>
      </c>
    </row>
    <row r="24" spans="1:15" s="12" customFormat="1" ht="12.75" customHeight="1">
      <c r="A24" s="80">
        <f t="shared" si="4"/>
        <v>6</v>
      </c>
      <c r="B24" s="75" t="s">
        <v>50</v>
      </c>
      <c r="C24" s="76" t="s">
        <v>51</v>
      </c>
      <c r="D24" s="77">
        <v>9994195</v>
      </c>
      <c r="E24" s="78">
        <v>0.010614444597338147</v>
      </c>
      <c r="F24" s="79">
        <f t="shared" si="0"/>
        <v>0.15030686451958708</v>
      </c>
      <c r="G24" s="77">
        <f t="shared" si="2"/>
        <v>13088358.131929088</v>
      </c>
      <c r="H24" s="77">
        <v>7683329.584084781</v>
      </c>
      <c r="I24" s="77">
        <v>892936.2529457114</v>
      </c>
      <c r="J24" s="77">
        <v>4354500.922512198</v>
      </c>
      <c r="K24" s="77">
        <v>101139.9818177957</v>
      </c>
      <c r="L24" s="77">
        <v>56451.39056860305</v>
      </c>
      <c r="M24" s="77">
        <f t="shared" si="1"/>
        <v>3094163.1319290884</v>
      </c>
      <c r="N24" s="78">
        <v>0.3104343831082054</v>
      </c>
      <c r="O24" s="125">
        <f t="shared" si="3"/>
        <v>6</v>
      </c>
    </row>
    <row r="25" spans="1:15" s="12" customFormat="1" ht="12.75" customHeight="1">
      <c r="A25" s="80">
        <f t="shared" si="4"/>
        <v>7</v>
      </c>
      <c r="B25" s="75" t="s">
        <v>52</v>
      </c>
      <c r="C25" s="76" t="s">
        <v>53</v>
      </c>
      <c r="D25" s="77">
        <v>399557</v>
      </c>
      <c r="E25" s="78">
        <v>0.04227845873367872</v>
      </c>
      <c r="F25" s="79">
        <f t="shared" si="0"/>
        <v>0.5986881848319808</v>
      </c>
      <c r="G25" s="77">
        <f t="shared" si="2"/>
        <v>460957.89323928865</v>
      </c>
      <c r="H25" s="77">
        <v>189886.0921782073</v>
      </c>
      <c r="I25" s="77">
        <v>20638.59099916859</v>
      </c>
      <c r="J25" s="77">
        <v>176147.262255256</v>
      </c>
      <c r="K25" s="77">
        <v>72617.95447652579</v>
      </c>
      <c r="L25" s="77">
        <v>1667.9933301310082</v>
      </c>
      <c r="M25" s="77">
        <f t="shared" si="1"/>
        <v>61400.89323928865</v>
      </c>
      <c r="N25" s="78">
        <v>0.1553418558476145</v>
      </c>
      <c r="O25" s="125">
        <f t="shared" si="3"/>
        <v>7</v>
      </c>
    </row>
    <row r="26" spans="1:15" s="12" customFormat="1" ht="12.75" customHeight="1">
      <c r="A26" s="80">
        <f t="shared" si="4"/>
        <v>8</v>
      </c>
      <c r="B26" s="75" t="s">
        <v>52</v>
      </c>
      <c r="C26" s="76" t="s">
        <v>54</v>
      </c>
      <c r="D26" s="77">
        <v>731194</v>
      </c>
      <c r="E26" s="78">
        <v>0.41500850322181104</v>
      </c>
      <c r="F26" s="79">
        <f t="shared" si="0"/>
        <v>5.876767860645338</v>
      </c>
      <c r="G26" s="77">
        <f t="shared" si="2"/>
        <v>429135.4512684188</v>
      </c>
      <c r="H26" s="77">
        <v>336213.50553855154</v>
      </c>
      <c r="I26" s="77">
        <v>25209.724686807647</v>
      </c>
      <c r="J26" s="77">
        <v>53767.24659887113</v>
      </c>
      <c r="K26" s="77">
        <v>12277.399889631444</v>
      </c>
      <c r="L26" s="77">
        <v>1667.5745545570555</v>
      </c>
      <c r="M26" s="77">
        <f t="shared" si="1"/>
        <v>-302058.5487315812</v>
      </c>
      <c r="N26" s="78">
        <v>-0.413528185413359</v>
      </c>
      <c r="O26" s="125">
        <f t="shared" si="3"/>
        <v>8</v>
      </c>
    </row>
    <row r="27" spans="1:15" s="12" customFormat="1" ht="12.75" customHeight="1" hidden="1">
      <c r="A27" s="80"/>
      <c r="B27" s="75"/>
      <c r="C27" s="76"/>
      <c r="D27" s="77"/>
      <c r="E27" s="78"/>
      <c r="F27" s="79"/>
      <c r="G27" s="77"/>
      <c r="H27" s="77"/>
      <c r="I27" s="77"/>
      <c r="J27" s="77"/>
      <c r="K27" s="77"/>
      <c r="L27" s="77"/>
      <c r="M27" s="77"/>
      <c r="N27" s="78"/>
      <c r="O27" s="125"/>
    </row>
    <row r="28" spans="1:15" s="12" customFormat="1" ht="12.75" customHeight="1">
      <c r="A28" s="80">
        <f>+A26+1</f>
        <v>9</v>
      </c>
      <c r="B28" s="75" t="s">
        <v>55</v>
      </c>
      <c r="C28" s="76" t="s">
        <v>56</v>
      </c>
      <c r="D28" s="77">
        <v>97623876</v>
      </c>
      <c r="E28" s="78">
        <v>0.059074867929288906</v>
      </c>
      <c r="F28" s="79">
        <f t="shared" si="0"/>
        <v>0.836535354151913</v>
      </c>
      <c r="G28" s="77">
        <f t="shared" si="2"/>
        <v>108790756.73111892</v>
      </c>
      <c r="H28" s="77">
        <v>59990847.32600723</v>
      </c>
      <c r="I28" s="77">
        <v>7559368.23005813</v>
      </c>
      <c r="J28" s="77">
        <v>36302898.38155743</v>
      </c>
      <c r="K28" s="77">
        <v>4452848.901241583</v>
      </c>
      <c r="L28" s="77">
        <v>484793.89225455176</v>
      </c>
      <c r="M28" s="77">
        <f t="shared" si="1"/>
        <v>11166880.731118917</v>
      </c>
      <c r="N28" s="78">
        <v>0.1149703331756513</v>
      </c>
      <c r="O28" s="125">
        <f>+O26+1</f>
        <v>9</v>
      </c>
    </row>
    <row r="29" spans="1:15" s="12" customFormat="1" ht="12.75" customHeight="1">
      <c r="A29" s="80">
        <f t="shared" si="4"/>
        <v>10</v>
      </c>
      <c r="B29" s="75" t="s">
        <v>57</v>
      </c>
      <c r="C29" s="76" t="s">
        <v>58</v>
      </c>
      <c r="D29" s="77">
        <v>755668</v>
      </c>
      <c r="E29" s="78">
        <v>0.080232427785705</v>
      </c>
      <c r="F29" s="79">
        <f t="shared" si="0"/>
        <v>1.1361390172301384</v>
      </c>
      <c r="G29" s="77">
        <f t="shared" si="2"/>
        <v>789132.6289748627</v>
      </c>
      <c r="H29" s="77">
        <v>491574.358390277</v>
      </c>
      <c r="I29" s="77">
        <v>57714.17270101501</v>
      </c>
      <c r="J29" s="77">
        <v>238173.5195148017</v>
      </c>
      <c r="K29" s="77">
        <v>-1999.112642021167</v>
      </c>
      <c r="L29" s="77">
        <v>3669.691010790225</v>
      </c>
      <c r="M29" s="77">
        <f t="shared" si="1"/>
        <v>33464.628974862746</v>
      </c>
      <c r="N29" s="78">
        <v>0.044584918139281775</v>
      </c>
      <c r="O29" s="125">
        <f t="shared" si="3"/>
        <v>10</v>
      </c>
    </row>
    <row r="30" spans="1:15" s="12" customFormat="1" ht="12.75" customHeight="1">
      <c r="A30" s="80">
        <f t="shared" si="4"/>
        <v>11</v>
      </c>
      <c r="B30" s="75" t="s">
        <v>59</v>
      </c>
      <c r="C30" s="76" t="s">
        <v>60</v>
      </c>
      <c r="D30" s="77">
        <v>8564009</v>
      </c>
      <c r="E30" s="78">
        <v>0.027883641011449734</v>
      </c>
      <c r="F30" s="79">
        <f t="shared" si="0"/>
        <v>0.3948489827599465</v>
      </c>
      <c r="G30" s="77">
        <f>SUM(H30:L30)</f>
        <v>10304294.732162286</v>
      </c>
      <c r="H30" s="77">
        <v>9175369.687218476</v>
      </c>
      <c r="I30" s="77">
        <v>986857.91551789</v>
      </c>
      <c r="J30" s="77">
        <v>74366.88813277063</v>
      </c>
      <c r="K30" s="77">
        <v>19817.641758979884</v>
      </c>
      <c r="L30" s="77">
        <v>47882.59953416671</v>
      </c>
      <c r="M30" s="77">
        <f t="shared" si="1"/>
        <v>1740285.7321622856</v>
      </c>
      <c r="N30" s="78">
        <v>0.200605824595232</v>
      </c>
      <c r="O30" s="125">
        <f t="shared" si="3"/>
        <v>11</v>
      </c>
    </row>
    <row r="31" spans="1:15" s="12" customFormat="1" ht="12.75" customHeight="1">
      <c r="A31" s="80">
        <f t="shared" si="4"/>
        <v>12</v>
      </c>
      <c r="B31" s="75" t="s">
        <v>59</v>
      </c>
      <c r="C31" s="76" t="s">
        <v>61</v>
      </c>
      <c r="D31" s="77">
        <v>23253000</v>
      </c>
      <c r="E31" s="78">
        <v>-0.03771180302117048</v>
      </c>
      <c r="F31" s="79">
        <f t="shared" si="0"/>
        <v>-0.5340216170061232</v>
      </c>
      <c r="G31" s="77">
        <f>SUM(H31:L31)</f>
        <v>31422567.709506165</v>
      </c>
      <c r="H31" s="77">
        <v>27545269.38620245</v>
      </c>
      <c r="I31" s="77">
        <v>2182415.3810795452</v>
      </c>
      <c r="J31" s="77">
        <v>125403.24647098615</v>
      </c>
      <c r="K31" s="77">
        <v>1447884.590464107</v>
      </c>
      <c r="L31" s="77">
        <v>121595.1052890742</v>
      </c>
      <c r="M31" s="77">
        <f>G31-D31</f>
        <v>8169567.709506165</v>
      </c>
      <c r="N31" s="78">
        <v>0.348832646753146</v>
      </c>
      <c r="O31" s="125">
        <f t="shared" si="3"/>
        <v>12</v>
      </c>
    </row>
    <row r="32" spans="1:15" s="12" customFormat="1" ht="12.75" customHeight="1">
      <c r="A32" s="80">
        <f t="shared" si="4"/>
        <v>13</v>
      </c>
      <c r="B32" s="75" t="s">
        <v>59</v>
      </c>
      <c r="C32" s="76" t="s">
        <v>62</v>
      </c>
      <c r="D32" s="77">
        <v>22731197</v>
      </c>
      <c r="E32" s="78">
        <v>0.041989549324062854</v>
      </c>
      <c r="F32" s="79">
        <f t="shared" si="0"/>
        <v>0.5945970553252654</v>
      </c>
      <c r="G32" s="77">
        <f>SUM(H32:L32)</f>
        <v>26373613.8563351</v>
      </c>
      <c r="H32" s="77">
        <v>23375720.890417784</v>
      </c>
      <c r="I32" s="77">
        <v>2717967.8898674413</v>
      </c>
      <c r="J32" s="77">
        <v>107309.82608922204</v>
      </c>
      <c r="K32" s="77">
        <v>46890.696319250266</v>
      </c>
      <c r="L32" s="77">
        <v>125724.55364140624</v>
      </c>
      <c r="M32" s="77">
        <f>G32-D32</f>
        <v>3642416.8563351</v>
      </c>
      <c r="N32" s="78">
        <v>0.15769092084724382</v>
      </c>
      <c r="O32" s="125">
        <f t="shared" si="3"/>
        <v>13</v>
      </c>
    </row>
    <row r="33" spans="1:15" s="12" customFormat="1" ht="12.75" customHeight="1">
      <c r="A33" s="82"/>
      <c r="B33" s="83"/>
      <c r="C33" s="83"/>
      <c r="D33" s="84"/>
      <c r="E33" s="83"/>
      <c r="F33" s="85"/>
      <c r="G33" s="84"/>
      <c r="H33" s="84"/>
      <c r="I33" s="84"/>
      <c r="J33" s="84"/>
      <c r="K33" s="84"/>
      <c r="L33" s="84"/>
      <c r="M33" s="83"/>
      <c r="N33" s="86"/>
      <c r="O33" s="126"/>
    </row>
    <row r="34" spans="1:15" s="12" customFormat="1" ht="12.75" customHeight="1">
      <c r="A34" s="82">
        <f>A32+1</f>
        <v>14</v>
      </c>
      <c r="B34" s="83"/>
      <c r="C34" s="71" t="s">
        <v>63</v>
      </c>
      <c r="D34" s="84">
        <f>SUM(D19:D32)</f>
        <v>1383141697</v>
      </c>
      <c r="E34" s="128">
        <v>0.07061849524480592</v>
      </c>
      <c r="F34" s="85">
        <f>(E34/E$34)</f>
        <v>1</v>
      </c>
      <c r="G34" s="84">
        <f aca="true" t="shared" si="5" ref="G34:M34">SUM(G19:G32)</f>
        <v>1482923663.5708146</v>
      </c>
      <c r="H34" s="84">
        <f t="shared" si="5"/>
        <v>933397306.2858088</v>
      </c>
      <c r="I34" s="84">
        <f t="shared" si="5"/>
        <v>110390301.05485739</v>
      </c>
      <c r="J34" s="84">
        <f t="shared" si="5"/>
        <v>396156073.3051258</v>
      </c>
      <c r="K34" s="84">
        <f t="shared" si="5"/>
        <v>36347225.29115814</v>
      </c>
      <c r="L34" s="84">
        <f t="shared" si="5"/>
        <v>6632757.633864515</v>
      </c>
      <c r="M34" s="83">
        <f t="shared" si="5"/>
        <v>99781966.57081448</v>
      </c>
      <c r="N34" s="86">
        <v>0.07214153600982387</v>
      </c>
      <c r="O34" s="126">
        <f t="shared" si="3"/>
        <v>14</v>
      </c>
    </row>
    <row r="35" spans="1:15" s="12" customFormat="1" ht="12.75" customHeight="1" thickBot="1">
      <c r="A35" s="88"/>
      <c r="B35" s="73"/>
      <c r="C35" s="73"/>
      <c r="D35" s="89"/>
      <c r="E35" s="90"/>
      <c r="F35" s="91"/>
      <c r="G35" s="89"/>
      <c r="H35" s="89"/>
      <c r="I35" s="89"/>
      <c r="J35" s="89"/>
      <c r="K35" s="89"/>
      <c r="L35" s="89"/>
      <c r="M35" s="92"/>
      <c r="N35" s="129"/>
      <c r="O35" s="130"/>
    </row>
    <row r="36" ht="12.75" customHeight="1"/>
    <row r="37" spans="8:12" ht="12.75" customHeight="1">
      <c r="H37" s="31"/>
      <c r="I37" s="32"/>
      <c r="J37" s="32"/>
      <c r="K37" s="32"/>
      <c r="L37" s="32"/>
    </row>
    <row r="38" ht="12.75" customHeight="1"/>
    <row r="39" spans="1:8" ht="12.75" customHeight="1">
      <c r="A39" s="14"/>
      <c r="B39" s="11"/>
      <c r="C39" s="11"/>
      <c r="D39" s="15"/>
      <c r="E39" s="11"/>
      <c r="F39" s="11"/>
      <c r="G39" s="11"/>
      <c r="H39" s="11"/>
    </row>
    <row r="40" spans="1:8" ht="12.75" customHeight="1">
      <c r="A40" s="11"/>
      <c r="B40" s="11"/>
      <c r="C40" s="11"/>
      <c r="D40" s="11"/>
      <c r="E40" s="11"/>
      <c r="F40" s="11"/>
      <c r="G40" s="11"/>
      <c r="H40" s="11"/>
    </row>
    <row r="41" spans="1:8" ht="12.75" customHeight="1">
      <c r="A41" s="11"/>
      <c r="B41" s="11"/>
      <c r="C41" s="11"/>
      <c r="D41" s="11"/>
      <c r="E41" s="11"/>
      <c r="F41" s="11"/>
      <c r="G41" s="11"/>
      <c r="H41" s="11"/>
    </row>
    <row r="42" spans="1:8" ht="12.75" customHeight="1">
      <c r="A42" s="11"/>
      <c r="B42" s="11"/>
      <c r="C42" s="11"/>
      <c r="D42" s="11"/>
      <c r="E42" s="11"/>
      <c r="F42" s="11"/>
      <c r="G42" s="11"/>
      <c r="H42" s="11"/>
    </row>
    <row r="43" spans="1:8" ht="12.75" customHeight="1">
      <c r="A43" s="11"/>
      <c r="B43" s="11"/>
      <c r="C43" s="11"/>
      <c r="D43" s="11"/>
      <c r="E43" s="11"/>
      <c r="F43" s="11"/>
      <c r="G43" s="11"/>
      <c r="H43" s="11"/>
    </row>
    <row r="44" spans="1:8" ht="12.75" customHeight="1">
      <c r="A44" s="11"/>
      <c r="B44" s="11"/>
      <c r="C44" s="11"/>
      <c r="D44" s="11"/>
      <c r="E44" s="11"/>
      <c r="F44" s="11"/>
      <c r="G44" s="11"/>
      <c r="H44" s="11"/>
    </row>
    <row r="45" spans="1:8" ht="12.75" customHeight="1">
      <c r="A45" s="11"/>
      <c r="B45" s="11"/>
      <c r="C45" s="11"/>
      <c r="D45" s="11"/>
      <c r="E45" s="11"/>
      <c r="F45" s="11"/>
      <c r="G45" s="11"/>
      <c r="H45" s="11"/>
    </row>
    <row r="46" spans="1:8" ht="12.75" customHeight="1">
      <c r="A46" s="11"/>
      <c r="B46" s="11"/>
      <c r="C46" s="11"/>
      <c r="D46" s="11"/>
      <c r="E46" s="11"/>
      <c r="F46" s="11"/>
      <c r="G46" s="11"/>
      <c r="H46" s="11"/>
    </row>
    <row r="47" spans="1:8" ht="12.75" customHeight="1">
      <c r="A47" s="11"/>
      <c r="B47" s="11"/>
      <c r="C47" s="11"/>
      <c r="D47" s="11"/>
      <c r="E47" s="11"/>
      <c r="F47" s="11"/>
      <c r="G47" s="11"/>
      <c r="H47" s="11"/>
    </row>
    <row r="48" spans="1:8" ht="12.75" customHeight="1">
      <c r="A48" s="11"/>
      <c r="B48" s="11"/>
      <c r="C48" s="11"/>
      <c r="D48" s="11"/>
      <c r="E48" s="11"/>
      <c r="F48" s="11"/>
      <c r="G48" s="11"/>
      <c r="H48" s="11"/>
    </row>
    <row r="49" spans="1:8" ht="12.75" customHeight="1">
      <c r="A49" s="11"/>
      <c r="B49" s="11"/>
      <c r="C49" s="11"/>
      <c r="D49" s="11"/>
      <c r="E49" s="11"/>
      <c r="F49" s="11"/>
      <c r="G49" s="11"/>
      <c r="H49" s="11"/>
    </row>
    <row r="50" spans="1:8" ht="12.75" customHeight="1">
      <c r="A50" s="11"/>
      <c r="B50" s="11"/>
      <c r="C50" s="11"/>
      <c r="D50" s="11"/>
      <c r="E50" s="11"/>
      <c r="F50" s="11"/>
      <c r="G50" s="11"/>
      <c r="H50" s="11"/>
    </row>
    <row r="51" ht="12.75" customHeight="1">
      <c r="B51" s="11"/>
    </row>
    <row r="52" ht="12.75" customHeight="1">
      <c r="A52" s="11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</sheetData>
  <sheetProtection/>
  <mergeCells count="2">
    <mergeCell ref="A1:O1"/>
    <mergeCell ref="A2:O2"/>
  </mergeCells>
  <printOptions horizontalCentered="1"/>
  <pageMargins left="0.5" right="0.5" top="1.5" bottom="0.35" header="0.5" footer="0.25"/>
  <pageSetup fitToHeight="1" fitToWidth="1" horizontalDpi="600" verticalDpi="600" orientation="landscape" scale="67" r:id="rId3"/>
  <headerFooter alignWithMargins="0">
    <oddHeader>&amp;R&amp;"Times New Roman,Bold"&amp;8Utah Association of Energy Users/Wal-Mart
UAE-WM Exhibit COS/RD 1.2
UPSC Docket No. 07-035-93
Witness:  Kevin C. Higgins
Page 1 of 2</oddHeader>
  </headerFooter>
  <rowBreaks count="1" manualBreakCount="1">
    <brk id="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1"/>
  <sheetViews>
    <sheetView zoomScalePageLayoutView="0" workbookViewId="0" topLeftCell="E7">
      <selection activeCell="A1" sqref="A1:M1"/>
    </sheetView>
  </sheetViews>
  <sheetFormatPr defaultColWidth="9.75390625" defaultRowHeight="12.75"/>
  <cols>
    <col min="1" max="1" width="5.375" style="18" customWidth="1"/>
    <col min="2" max="2" width="11.125" style="18" customWidth="1"/>
    <col min="3" max="3" width="42.125" style="18" customWidth="1"/>
    <col min="4" max="4" width="15.125" style="18" bestFit="1" customWidth="1"/>
    <col min="5" max="5" width="11.00390625" style="18" customWidth="1"/>
    <col min="6" max="6" width="9.875" style="18" customWidth="1"/>
    <col min="7" max="7" width="15.125" style="18" bestFit="1" customWidth="1"/>
    <col min="8" max="8" width="15.25390625" style="18" bestFit="1" customWidth="1"/>
    <col min="9" max="9" width="15.00390625" style="18" bestFit="1" customWidth="1"/>
    <col min="10" max="10" width="13.75390625" style="18" bestFit="1" customWidth="1"/>
    <col min="11" max="11" width="12.25390625" style="18" bestFit="1" customWidth="1"/>
    <col min="12" max="12" width="11.125" style="18" bestFit="1" customWidth="1"/>
    <col min="13" max="13" width="5.375" style="18" customWidth="1"/>
    <col min="14" max="14" width="18.25390625" style="18" bestFit="1" customWidth="1"/>
    <col min="15" max="15" width="12.625" style="18" customWidth="1"/>
    <col min="16" max="20" width="9.75390625" style="18" customWidth="1"/>
    <col min="21" max="21" width="12.125" style="18" bestFit="1" customWidth="1"/>
    <col min="22" max="22" width="9.625" style="18" customWidth="1"/>
    <col min="23" max="16384" width="9.75390625" style="18" customWidth="1"/>
  </cols>
  <sheetData>
    <row r="1" spans="1:15" ht="22.5">
      <c r="A1" s="134" t="s">
        <v>120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66"/>
      <c r="O1" s="66"/>
    </row>
    <row r="2" spans="1:15" ht="22.5">
      <c r="A2" s="134" t="s">
        <v>127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66"/>
      <c r="O2" s="66"/>
    </row>
    <row r="5" spans="1:2" ht="12.75" customHeight="1">
      <c r="A5" s="16"/>
      <c r="B5" s="17"/>
    </row>
    <row r="6" spans="1:2" ht="12.75" customHeight="1">
      <c r="A6" s="16"/>
      <c r="B6" s="17"/>
    </row>
    <row r="7" spans="1:2" ht="12.75" customHeight="1">
      <c r="A7" s="16"/>
      <c r="B7" s="17"/>
    </row>
    <row r="8" spans="1:14" ht="12.75" customHeight="1">
      <c r="A8" s="135" t="s">
        <v>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67"/>
    </row>
    <row r="9" spans="1:14" ht="12.75" customHeight="1">
      <c r="A9" s="132" t="s">
        <v>65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21"/>
    </row>
    <row r="10" spans="1:14" ht="12.75" customHeight="1">
      <c r="A10" s="132" t="s">
        <v>66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21"/>
    </row>
    <row r="11" spans="1:14" ht="12.75" customHeight="1">
      <c r="A11" s="132" t="s">
        <v>71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21"/>
    </row>
    <row r="12" spans="1:14" ht="12.75" customHeight="1">
      <c r="A12" s="133" t="s">
        <v>70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21"/>
    </row>
    <row r="13" spans="1:14" ht="12.75" customHeight="1">
      <c r="A13" s="133" t="s">
        <v>125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21"/>
    </row>
    <row r="14" spans="1:14" ht="12.75" customHeight="1">
      <c r="A14" s="27"/>
      <c r="B14" s="27"/>
      <c r="C14" s="27"/>
      <c r="D14" s="27"/>
      <c r="E14" s="27"/>
      <c r="G14" s="27"/>
      <c r="H14" s="27"/>
      <c r="I14" s="27"/>
      <c r="J14" s="27"/>
      <c r="K14" s="27"/>
      <c r="L14" s="27"/>
      <c r="M14" s="27"/>
      <c r="N14" s="27"/>
    </row>
    <row r="15" spans="1:14" ht="12.75" customHeight="1" thickBot="1">
      <c r="A15" s="27"/>
      <c r="B15" s="65" t="s">
        <v>1</v>
      </c>
      <c r="C15" s="65" t="s">
        <v>2</v>
      </c>
      <c r="D15" s="65" t="s">
        <v>3</v>
      </c>
      <c r="E15" s="65" t="s">
        <v>4</v>
      </c>
      <c r="F15" s="65" t="s">
        <v>5</v>
      </c>
      <c r="G15" s="65" t="s">
        <v>6</v>
      </c>
      <c r="H15" s="65" t="s">
        <v>7</v>
      </c>
      <c r="I15" s="65" t="s">
        <v>8</v>
      </c>
      <c r="J15" s="65" t="s">
        <v>9</v>
      </c>
      <c r="K15" s="65" t="s">
        <v>10</v>
      </c>
      <c r="L15" s="65" t="s">
        <v>11</v>
      </c>
      <c r="M15" s="65" t="s">
        <v>12</v>
      </c>
      <c r="N15" s="65"/>
    </row>
    <row r="16" spans="1:13" s="24" customFormat="1" ht="12.75" customHeight="1">
      <c r="A16" s="95"/>
      <c r="B16" s="95"/>
      <c r="C16" s="95"/>
      <c r="D16" s="96" t="s">
        <v>82</v>
      </c>
      <c r="E16" s="96" t="s">
        <v>14</v>
      </c>
      <c r="F16" s="96" t="s">
        <v>15</v>
      </c>
      <c r="G16" s="96" t="s">
        <v>16</v>
      </c>
      <c r="H16" s="96" t="s">
        <v>17</v>
      </c>
      <c r="I16" s="96" t="s">
        <v>18</v>
      </c>
      <c r="J16" s="96" t="s">
        <v>19</v>
      </c>
      <c r="K16" s="96" t="s">
        <v>20</v>
      </c>
      <c r="L16" s="96" t="s">
        <v>21</v>
      </c>
      <c r="M16" s="95"/>
    </row>
    <row r="17" spans="1:13" s="24" customFormat="1" ht="12.75" customHeight="1">
      <c r="A17" s="97" t="s">
        <v>24</v>
      </c>
      <c r="B17" s="97" t="s">
        <v>25</v>
      </c>
      <c r="C17" s="97" t="s">
        <v>26</v>
      </c>
      <c r="D17" s="97" t="s">
        <v>27</v>
      </c>
      <c r="E17" s="97" t="s">
        <v>28</v>
      </c>
      <c r="F17" s="97" t="s">
        <v>29</v>
      </c>
      <c r="G17" s="97" t="s">
        <v>30</v>
      </c>
      <c r="H17" s="97" t="s">
        <v>30</v>
      </c>
      <c r="I17" s="97" t="s">
        <v>30</v>
      </c>
      <c r="J17" s="97" t="s">
        <v>30</v>
      </c>
      <c r="K17" s="97" t="s">
        <v>30</v>
      </c>
      <c r="L17" s="97" t="s">
        <v>30</v>
      </c>
      <c r="M17" s="97" t="s">
        <v>24</v>
      </c>
    </row>
    <row r="18" spans="1:13" s="24" customFormat="1" ht="12.75" customHeight="1" thickBot="1">
      <c r="A18" s="98" t="s">
        <v>33</v>
      </c>
      <c r="B18" s="98" t="s">
        <v>33</v>
      </c>
      <c r="C18" s="99"/>
      <c r="D18" s="98" t="s">
        <v>34</v>
      </c>
      <c r="E18" s="98" t="s">
        <v>35</v>
      </c>
      <c r="F18" s="98" t="s">
        <v>36</v>
      </c>
      <c r="G18" s="98" t="s">
        <v>37</v>
      </c>
      <c r="H18" s="98" t="s">
        <v>37</v>
      </c>
      <c r="I18" s="98" t="s">
        <v>37</v>
      </c>
      <c r="J18" s="98" t="s">
        <v>37</v>
      </c>
      <c r="K18" s="98" t="s">
        <v>37</v>
      </c>
      <c r="L18" s="98" t="s">
        <v>37</v>
      </c>
      <c r="M18" s="98" t="s">
        <v>33</v>
      </c>
    </row>
    <row r="19" spans="1:13" s="24" customFormat="1" ht="12.75" customHeight="1">
      <c r="A19" s="100">
        <v>1</v>
      </c>
      <c r="B19" s="101" t="s">
        <v>40</v>
      </c>
      <c r="C19" s="102" t="s">
        <v>41</v>
      </c>
      <c r="D19" s="103">
        <v>581993927</v>
      </c>
      <c r="E19" s="104">
        <v>0.08816676838178415</v>
      </c>
      <c r="F19" s="105">
        <f>(E19/E$35)</f>
        <v>1.0326685533730091</v>
      </c>
      <c r="G19" s="103">
        <f>SUM(H19:L19)</f>
        <v>576680032.5470452</v>
      </c>
      <c r="H19" s="103">
        <v>291641260.98367214</v>
      </c>
      <c r="I19" s="103">
        <v>34793835.302265644</v>
      </c>
      <c r="J19" s="103">
        <v>223988650.33143997</v>
      </c>
      <c r="K19" s="103">
        <v>23776441.402181253</v>
      </c>
      <c r="L19" s="103">
        <v>2479844.5274862344</v>
      </c>
      <c r="M19" s="121">
        <f aca="true" t="shared" si="0" ref="M19:M26">+A19</f>
        <v>1</v>
      </c>
    </row>
    <row r="20" spans="1:13" s="24" customFormat="1" ht="12.75" customHeight="1">
      <c r="A20" s="106">
        <f>A19+1</f>
        <v>2</v>
      </c>
      <c r="B20" s="101" t="s">
        <v>42</v>
      </c>
      <c r="C20" s="102" t="s">
        <v>43</v>
      </c>
      <c r="D20" s="103">
        <v>405831919</v>
      </c>
      <c r="E20" s="104">
        <v>0.09920380175330774</v>
      </c>
      <c r="F20" s="105">
        <f aca="true" t="shared" si="1" ref="F20:F32">(E20/E$35)</f>
        <v>1.1619417193798025</v>
      </c>
      <c r="G20" s="103">
        <f aca="true" t="shared" si="2" ref="G20:G26">SUM(H20:L20)</f>
        <v>390410633.00019705</v>
      </c>
      <c r="H20" s="103">
        <v>259411003.7695057</v>
      </c>
      <c r="I20" s="103">
        <v>31404539.1074742</v>
      </c>
      <c r="J20" s="103">
        <v>93353230.47330591</v>
      </c>
      <c r="K20" s="103">
        <v>4424557.421914568</v>
      </c>
      <c r="L20" s="103">
        <v>1817302.2279967233</v>
      </c>
      <c r="M20" s="122">
        <f t="shared" si="0"/>
        <v>2</v>
      </c>
    </row>
    <row r="21" spans="1:13" s="24" customFormat="1" ht="12.75" customHeight="1">
      <c r="A21" s="106">
        <f aca="true" t="shared" si="3" ref="A21:A26">A20+1</f>
        <v>3</v>
      </c>
      <c r="B21" s="107" t="s">
        <v>44</v>
      </c>
      <c r="C21" s="102" t="s">
        <v>45</v>
      </c>
      <c r="D21" s="103">
        <v>123862557</v>
      </c>
      <c r="E21" s="104">
        <v>0.08926092084589046</v>
      </c>
      <c r="F21" s="105">
        <f t="shared" si="1"/>
        <v>1.045484003718035</v>
      </c>
      <c r="G21" s="103">
        <f t="shared" si="2"/>
        <v>122601272.5428935</v>
      </c>
      <c r="H21" s="103">
        <v>85048113.77999821</v>
      </c>
      <c r="I21" s="103">
        <v>9777104.960958164</v>
      </c>
      <c r="J21" s="103">
        <v>26181316.46554128</v>
      </c>
      <c r="K21" s="103">
        <v>1032709.5287047224</v>
      </c>
      <c r="L21" s="103">
        <v>562027.807691116</v>
      </c>
      <c r="M21" s="122">
        <f t="shared" si="0"/>
        <v>3</v>
      </c>
    </row>
    <row r="22" spans="1:13" s="24" customFormat="1" ht="12.75" customHeight="1">
      <c r="A22" s="106">
        <f t="shared" si="3"/>
        <v>4</v>
      </c>
      <c r="B22" s="101" t="s">
        <v>46</v>
      </c>
      <c r="C22" s="102" t="s">
        <v>47</v>
      </c>
      <c r="D22" s="103">
        <v>14087475</v>
      </c>
      <c r="E22" s="104">
        <v>0.09734027166181346</v>
      </c>
      <c r="F22" s="105">
        <f t="shared" si="1"/>
        <v>1.1401148002460841</v>
      </c>
      <c r="G22" s="103">
        <f t="shared" si="2"/>
        <v>13688419.699783333</v>
      </c>
      <c r="H22" s="103">
        <v>2899343.285973013</v>
      </c>
      <c r="I22" s="103">
        <v>237802.1554808975</v>
      </c>
      <c r="J22" s="103">
        <v>10405086.621444127</v>
      </c>
      <c r="K22" s="103">
        <v>104627.27233710152</v>
      </c>
      <c r="L22" s="103">
        <v>41560.36454819596</v>
      </c>
      <c r="M22" s="122">
        <f t="shared" si="0"/>
        <v>4</v>
      </c>
    </row>
    <row r="23" spans="1:13" s="24" customFormat="1" ht="12.75" customHeight="1">
      <c r="A23" s="106">
        <f t="shared" si="3"/>
        <v>5</v>
      </c>
      <c r="B23" s="101" t="s">
        <v>48</v>
      </c>
      <c r="C23" s="102" t="s">
        <v>49</v>
      </c>
      <c r="D23" s="103">
        <v>183787924</v>
      </c>
      <c r="E23" s="104">
        <v>0.07771448815214975</v>
      </c>
      <c r="F23" s="105">
        <f t="shared" si="1"/>
        <v>0.9102444098743354</v>
      </c>
      <c r="G23" s="103">
        <f t="shared" si="2"/>
        <v>187884488.64636123</v>
      </c>
      <c r="H23" s="103">
        <v>165609373.6366218</v>
      </c>
      <c r="I23" s="103">
        <v>19733911.370822787</v>
      </c>
      <c r="J23" s="103">
        <v>795222.1202630034</v>
      </c>
      <c r="K23" s="103">
        <v>857411.6126946411</v>
      </c>
      <c r="L23" s="103">
        <v>888569.9059589659</v>
      </c>
      <c r="M23" s="122">
        <f t="shared" si="0"/>
        <v>5</v>
      </c>
    </row>
    <row r="24" spans="1:13" s="24" customFormat="1" ht="12.75" customHeight="1">
      <c r="A24" s="106">
        <f t="shared" si="3"/>
        <v>6</v>
      </c>
      <c r="B24" s="101" t="s">
        <v>50</v>
      </c>
      <c r="C24" s="102" t="s">
        <v>51</v>
      </c>
      <c r="D24" s="103">
        <v>11494574</v>
      </c>
      <c r="E24" s="104">
        <v>0.04208320788783742</v>
      </c>
      <c r="F24" s="105">
        <f t="shared" si="1"/>
        <v>0.4929068651200262</v>
      </c>
      <c r="G24" s="103">
        <f t="shared" si="2"/>
        <v>13088358.131929088</v>
      </c>
      <c r="H24" s="103">
        <v>7683329.584084781</v>
      </c>
      <c r="I24" s="103">
        <v>892936.2529457114</v>
      </c>
      <c r="J24" s="103">
        <v>4354500.922512198</v>
      </c>
      <c r="K24" s="103">
        <v>101139.9818177957</v>
      </c>
      <c r="L24" s="103">
        <v>56451.39056860305</v>
      </c>
      <c r="M24" s="122">
        <f t="shared" si="0"/>
        <v>6</v>
      </c>
    </row>
    <row r="25" spans="1:13" s="24" customFormat="1" ht="12.75" customHeight="1">
      <c r="A25" s="106">
        <f t="shared" si="3"/>
        <v>7</v>
      </c>
      <c r="B25" s="101" t="s">
        <v>52</v>
      </c>
      <c r="C25" s="102" t="s">
        <v>53</v>
      </c>
      <c r="D25" s="103">
        <v>433542</v>
      </c>
      <c r="E25" s="104">
        <v>0.06177291475366685</v>
      </c>
      <c r="F25" s="105">
        <f t="shared" si="1"/>
        <v>0.7235259688783489</v>
      </c>
      <c r="G25" s="103">
        <f t="shared" si="2"/>
        <v>460957.89323928865</v>
      </c>
      <c r="H25" s="103">
        <v>189886.0921782073</v>
      </c>
      <c r="I25" s="103">
        <v>20638.59099916859</v>
      </c>
      <c r="J25" s="103">
        <v>176147.262255256</v>
      </c>
      <c r="K25" s="103">
        <v>72617.95447652579</v>
      </c>
      <c r="L25" s="103">
        <v>1667.9933301310082</v>
      </c>
      <c r="M25" s="122">
        <f t="shared" si="0"/>
        <v>7</v>
      </c>
    </row>
    <row r="26" spans="1:13" s="24" customFormat="1" ht="12.75" customHeight="1">
      <c r="A26" s="106">
        <f t="shared" si="3"/>
        <v>8</v>
      </c>
      <c r="B26" s="101" t="s">
        <v>52</v>
      </c>
      <c r="C26" s="102" t="s">
        <v>54</v>
      </c>
      <c r="D26" s="103">
        <v>731194</v>
      </c>
      <c r="E26" s="104">
        <v>0.40591946302621806</v>
      </c>
      <c r="F26" s="105">
        <f t="shared" si="1"/>
        <v>4.754402053776973</v>
      </c>
      <c r="G26" s="103">
        <f t="shared" si="2"/>
        <v>429135.4512684188</v>
      </c>
      <c r="H26" s="103">
        <v>336213.50553855154</v>
      </c>
      <c r="I26" s="103">
        <v>25209.724686807647</v>
      </c>
      <c r="J26" s="103">
        <v>53767.24659887113</v>
      </c>
      <c r="K26" s="103">
        <v>12277.399889631444</v>
      </c>
      <c r="L26" s="103">
        <v>1667.5745545570555</v>
      </c>
      <c r="M26" s="122">
        <f t="shared" si="0"/>
        <v>8</v>
      </c>
    </row>
    <row r="27" spans="1:13" s="24" customFormat="1" ht="12.75" customHeight="1" hidden="1">
      <c r="A27" s="106"/>
      <c r="B27" s="101"/>
      <c r="C27" s="102"/>
      <c r="D27" s="103"/>
      <c r="E27" s="104"/>
      <c r="F27" s="105">
        <f t="shared" si="1"/>
        <v>0</v>
      </c>
      <c r="G27" s="103"/>
      <c r="H27" s="103"/>
      <c r="I27" s="103"/>
      <c r="J27" s="103"/>
      <c r="K27" s="103"/>
      <c r="L27" s="103"/>
      <c r="M27" s="122"/>
    </row>
    <row r="28" spans="1:13" s="24" customFormat="1" ht="12.75" customHeight="1">
      <c r="A28" s="106">
        <f>+A26+1</f>
        <v>9</v>
      </c>
      <c r="B28" s="101" t="s">
        <v>55</v>
      </c>
      <c r="C28" s="102" t="s">
        <v>56</v>
      </c>
      <c r="D28" s="103">
        <v>105275586</v>
      </c>
      <c r="E28" s="104">
        <v>0.07412378698538694</v>
      </c>
      <c r="F28" s="105">
        <f t="shared" si="1"/>
        <v>0.8681877002145332</v>
      </c>
      <c r="G28" s="103">
        <f>SUM(H28:L28)</f>
        <v>108790756.73111892</v>
      </c>
      <c r="H28" s="103">
        <v>59990847.32600723</v>
      </c>
      <c r="I28" s="103">
        <v>7559368.23005813</v>
      </c>
      <c r="J28" s="103">
        <v>36302898.38155743</v>
      </c>
      <c r="K28" s="103">
        <v>4452848.901241583</v>
      </c>
      <c r="L28" s="103">
        <v>484793.89225455176</v>
      </c>
      <c r="M28" s="122">
        <f>+M26+1</f>
        <v>9</v>
      </c>
    </row>
    <row r="29" spans="1:13" s="24" customFormat="1" ht="12.75" customHeight="1">
      <c r="A29" s="106">
        <f>A28+1</f>
        <v>10</v>
      </c>
      <c r="B29" s="101" t="s">
        <v>57</v>
      </c>
      <c r="C29" s="102" t="s">
        <v>58</v>
      </c>
      <c r="D29" s="103">
        <v>814897</v>
      </c>
      <c r="E29" s="104">
        <v>0.09619295092721233</v>
      </c>
      <c r="F29" s="105">
        <f t="shared" si="1"/>
        <v>1.1266766073191878</v>
      </c>
      <c r="G29" s="103">
        <f>SUM(H29:L29)</f>
        <v>789132.6289748627</v>
      </c>
      <c r="H29" s="103">
        <v>491574.358390277</v>
      </c>
      <c r="I29" s="103">
        <v>57714.17270101501</v>
      </c>
      <c r="J29" s="103">
        <v>238173.5195148017</v>
      </c>
      <c r="K29" s="103">
        <v>-1999.112642021167</v>
      </c>
      <c r="L29" s="103">
        <v>3669.691010790225</v>
      </c>
      <c r="M29" s="122">
        <f>+A29</f>
        <v>10</v>
      </c>
    </row>
    <row r="30" spans="1:13" s="24" customFormat="1" ht="12.75" customHeight="1">
      <c r="A30" s="106">
        <f>A29+1</f>
        <v>11</v>
      </c>
      <c r="B30" s="101" t="s">
        <v>59</v>
      </c>
      <c r="C30" s="102" t="s">
        <v>60</v>
      </c>
      <c r="D30" s="103">
        <v>8564009</v>
      </c>
      <c r="E30" s="104">
        <v>0.018794600815856516</v>
      </c>
      <c r="F30" s="105">
        <f t="shared" si="1"/>
        <v>0.22013501903222382</v>
      </c>
      <c r="G30" s="103">
        <f>SUM(H30:L30)</f>
        <v>10304294.732162286</v>
      </c>
      <c r="H30" s="103">
        <v>9175369.687218476</v>
      </c>
      <c r="I30" s="103">
        <v>986857.91551789</v>
      </c>
      <c r="J30" s="103">
        <v>74366.88813277063</v>
      </c>
      <c r="K30" s="103">
        <v>19817.641758979884</v>
      </c>
      <c r="L30" s="103">
        <v>47882.59953416671</v>
      </c>
      <c r="M30" s="122">
        <f>+A30</f>
        <v>11</v>
      </c>
    </row>
    <row r="31" spans="1:13" s="24" customFormat="1" ht="12.75" customHeight="1">
      <c r="A31" s="106">
        <f>A30+1</f>
        <v>12</v>
      </c>
      <c r="B31" s="101" t="s">
        <v>59</v>
      </c>
      <c r="C31" s="102" t="s">
        <v>61</v>
      </c>
      <c r="D31" s="103">
        <v>23253000</v>
      </c>
      <c r="E31" s="104">
        <v>-0.046800843216763616</v>
      </c>
      <c r="F31" s="105">
        <f t="shared" si="1"/>
        <v>-0.5481629864441934</v>
      </c>
      <c r="G31" s="103">
        <f>SUM(H31:L31)</f>
        <v>31422567.709506165</v>
      </c>
      <c r="H31" s="103">
        <v>27545269.38620245</v>
      </c>
      <c r="I31" s="103">
        <v>2182415.3810795452</v>
      </c>
      <c r="J31" s="103">
        <v>125403.24647098615</v>
      </c>
      <c r="K31" s="103">
        <v>1447884.590464107</v>
      </c>
      <c r="L31" s="103">
        <v>121595.1052890742</v>
      </c>
      <c r="M31" s="122">
        <f>+A31</f>
        <v>12</v>
      </c>
    </row>
    <row r="32" spans="1:13" s="24" customFormat="1" ht="12.75" customHeight="1">
      <c r="A32" s="106">
        <f>A31+1</f>
        <v>13</v>
      </c>
      <c r="B32" s="101" t="s">
        <v>59</v>
      </c>
      <c r="C32" s="102" t="s">
        <v>62</v>
      </c>
      <c r="D32" s="103">
        <v>22731197</v>
      </c>
      <c r="E32" s="104">
        <v>0.03290050912846994</v>
      </c>
      <c r="F32" s="105">
        <f t="shared" si="1"/>
        <v>0.38535291460168863</v>
      </c>
      <c r="G32" s="103">
        <f>SUM(H32:L32)</f>
        <v>26373613.8563351</v>
      </c>
      <c r="H32" s="103">
        <v>23375720.890417784</v>
      </c>
      <c r="I32" s="103">
        <v>2717967.8898674413</v>
      </c>
      <c r="J32" s="103">
        <v>107309.82608922204</v>
      </c>
      <c r="K32" s="103">
        <v>46890.696319250266</v>
      </c>
      <c r="L32" s="103">
        <v>125724.55364140624</v>
      </c>
      <c r="M32" s="122">
        <f>+A32</f>
        <v>13</v>
      </c>
    </row>
    <row r="33" spans="1:13" s="24" customFormat="1" ht="12.75" customHeight="1">
      <c r="A33" s="106"/>
      <c r="B33" s="101"/>
      <c r="C33" s="102" t="s">
        <v>126</v>
      </c>
      <c r="D33" s="103">
        <v>61862.54081439972</v>
      </c>
      <c r="E33" s="104"/>
      <c r="F33" s="105"/>
      <c r="G33" s="103"/>
      <c r="H33" s="103"/>
      <c r="I33" s="103"/>
      <c r="J33" s="103"/>
      <c r="K33" s="103"/>
      <c r="L33" s="103"/>
      <c r="M33" s="122"/>
    </row>
    <row r="34" spans="1:13" s="24" customFormat="1" ht="12.75" customHeight="1">
      <c r="A34" s="108"/>
      <c r="B34" s="109"/>
      <c r="C34" s="109"/>
      <c r="D34" s="110"/>
      <c r="E34" s="109"/>
      <c r="F34" s="111"/>
      <c r="G34" s="110"/>
      <c r="H34" s="110"/>
      <c r="I34" s="110"/>
      <c r="J34" s="110"/>
      <c r="K34" s="110"/>
      <c r="L34" s="110"/>
      <c r="M34" s="123"/>
    </row>
    <row r="35" spans="1:13" s="24" customFormat="1" ht="12.75" customHeight="1">
      <c r="A35" s="108">
        <f>A32+1</f>
        <v>14</v>
      </c>
      <c r="B35" s="109"/>
      <c r="C35" s="97" t="s">
        <v>63</v>
      </c>
      <c r="D35" s="110">
        <f>SUM(D19:D33)</f>
        <v>1482923663.5408144</v>
      </c>
      <c r="E35" s="113">
        <v>0.08537760551902614</v>
      </c>
      <c r="F35" s="111">
        <f>(E35/E$35)</f>
        <v>1</v>
      </c>
      <c r="G35" s="110">
        <f aca="true" t="shared" si="4" ref="G35:L35">SUM(G19:G33)</f>
        <v>1482923663.5708146</v>
      </c>
      <c r="H35" s="110">
        <f t="shared" si="4"/>
        <v>933397306.2858088</v>
      </c>
      <c r="I35" s="110">
        <f t="shared" si="4"/>
        <v>110390301.05485739</v>
      </c>
      <c r="J35" s="110">
        <f t="shared" si="4"/>
        <v>396156073.3051258</v>
      </c>
      <c r="K35" s="110">
        <f t="shared" si="4"/>
        <v>36347225.29115814</v>
      </c>
      <c r="L35" s="110">
        <f t="shared" si="4"/>
        <v>6632757.633864515</v>
      </c>
      <c r="M35" s="123">
        <f>+A35</f>
        <v>14</v>
      </c>
    </row>
    <row r="36" spans="1:13" s="24" customFormat="1" ht="12.75" customHeight="1" thickBot="1">
      <c r="A36" s="114"/>
      <c r="B36" s="99"/>
      <c r="C36" s="99"/>
      <c r="D36" s="115"/>
      <c r="E36" s="116"/>
      <c r="F36" s="117"/>
      <c r="G36" s="115"/>
      <c r="H36" s="115"/>
      <c r="I36" s="115"/>
      <c r="J36" s="115"/>
      <c r="K36" s="115"/>
      <c r="L36" s="115"/>
      <c r="M36" s="120"/>
    </row>
    <row r="37" ht="12.75" customHeight="1"/>
    <row r="38" spans="8:12" ht="12.75" customHeight="1">
      <c r="H38" s="25"/>
      <c r="I38" s="25"/>
      <c r="J38" s="25"/>
      <c r="K38" s="25"/>
      <c r="L38" s="25"/>
    </row>
    <row r="39" ht="12.75" customHeight="1"/>
    <row r="40" spans="1:8" ht="12.75" customHeight="1">
      <c r="A40" s="26"/>
      <c r="B40" s="27"/>
      <c r="C40" s="27"/>
      <c r="D40" s="28"/>
      <c r="E40" s="27"/>
      <c r="F40" s="27"/>
      <c r="G40" s="27"/>
      <c r="H40" s="27"/>
    </row>
    <row r="41" spans="1:8" ht="12.75" customHeight="1">
      <c r="A41" s="27"/>
      <c r="B41" s="27"/>
      <c r="C41" s="27"/>
      <c r="D41" s="27"/>
      <c r="E41" s="27"/>
      <c r="F41" s="27"/>
      <c r="G41" s="27"/>
      <c r="H41" s="27"/>
    </row>
    <row r="42" spans="1:8" ht="12.75" customHeight="1">
      <c r="A42" s="27"/>
      <c r="B42" s="27"/>
      <c r="C42" s="27"/>
      <c r="D42" s="27"/>
      <c r="E42" s="27"/>
      <c r="F42" s="27"/>
      <c r="G42" s="27"/>
      <c r="H42" s="27"/>
    </row>
    <row r="43" spans="1:8" ht="12.75" customHeight="1">
      <c r="A43" s="27"/>
      <c r="B43" s="27"/>
      <c r="C43" s="27"/>
      <c r="D43" s="27"/>
      <c r="E43" s="27"/>
      <c r="F43" s="27"/>
      <c r="G43" s="27"/>
      <c r="H43" s="27"/>
    </row>
    <row r="44" spans="1:8" ht="12.75" customHeight="1">
      <c r="A44" s="27"/>
      <c r="B44" s="27"/>
      <c r="C44" s="27"/>
      <c r="D44" s="27"/>
      <c r="E44" s="27"/>
      <c r="F44" s="27"/>
      <c r="G44" s="27"/>
      <c r="H44" s="27"/>
    </row>
    <row r="45" spans="1:8" ht="12.75" customHeight="1">
      <c r="A45" s="27"/>
      <c r="B45" s="27"/>
      <c r="C45" s="27"/>
      <c r="D45" s="27"/>
      <c r="E45" s="27"/>
      <c r="F45" s="27"/>
      <c r="G45" s="27"/>
      <c r="H45" s="27"/>
    </row>
    <row r="46" spans="1:8" ht="12.75" customHeight="1">
      <c r="A46" s="27"/>
      <c r="B46" s="27"/>
      <c r="C46" s="27"/>
      <c r="D46" s="27"/>
      <c r="E46" s="27"/>
      <c r="F46" s="27"/>
      <c r="G46" s="27"/>
      <c r="H46" s="27"/>
    </row>
    <row r="47" spans="1:8" ht="12.75" customHeight="1">
      <c r="A47" s="27"/>
      <c r="B47" s="27"/>
      <c r="C47" s="27"/>
      <c r="D47" s="27"/>
      <c r="E47" s="27"/>
      <c r="F47" s="27"/>
      <c r="G47" s="27"/>
      <c r="H47" s="27"/>
    </row>
    <row r="48" spans="1:8" ht="12.75" customHeight="1">
      <c r="A48" s="27"/>
      <c r="B48" s="27"/>
      <c r="C48" s="27"/>
      <c r="D48" s="27"/>
      <c r="E48" s="27"/>
      <c r="F48" s="27"/>
      <c r="G48" s="27"/>
      <c r="H48" s="27"/>
    </row>
    <row r="49" spans="1:8" ht="12.75" customHeight="1">
      <c r="A49" s="27"/>
      <c r="B49" s="27"/>
      <c r="C49" s="27"/>
      <c r="D49" s="27"/>
      <c r="E49" s="27"/>
      <c r="F49" s="27"/>
      <c r="G49" s="27"/>
      <c r="H49" s="27"/>
    </row>
    <row r="50" spans="1:8" ht="12.75" customHeight="1">
      <c r="A50" s="27"/>
      <c r="B50" s="27"/>
      <c r="C50" s="27"/>
      <c r="D50" s="27"/>
      <c r="E50" s="27"/>
      <c r="F50" s="27"/>
      <c r="G50" s="27"/>
      <c r="H50" s="27"/>
    </row>
    <row r="51" spans="1:8" ht="12.75" customHeight="1">
      <c r="A51" s="27"/>
      <c r="B51" s="27"/>
      <c r="C51" s="27"/>
      <c r="D51" s="27"/>
      <c r="E51" s="27"/>
      <c r="F51" s="27"/>
      <c r="G51" s="27"/>
      <c r="H51" s="27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</sheetData>
  <sheetProtection/>
  <mergeCells count="8">
    <mergeCell ref="A1:M1"/>
    <mergeCell ref="A2:M2"/>
    <mergeCell ref="A8:M8"/>
    <mergeCell ref="A9:M9"/>
    <mergeCell ref="A10:M10"/>
    <mergeCell ref="A11:M11"/>
    <mergeCell ref="A13:M13"/>
    <mergeCell ref="A12:M12"/>
  </mergeCells>
  <printOptions horizontalCentered="1"/>
  <pageMargins left="0.5" right="0.5" top="1.5" bottom="0.35" header="0.5" footer="0.25"/>
  <pageSetup fitToHeight="1" fitToWidth="1" horizontalDpi="600" verticalDpi="600" orientation="landscape" scale="71" r:id="rId1"/>
  <headerFooter alignWithMargins="0">
    <oddHeader>&amp;R&amp;"Times New Roman,Bold"&amp;8Utah Association of Energy Users/Wal-Mart
UAE-WM Exhibit COS/RD 1.2
UPSC Docket No. 07-035-93
Witness:  Kevin C. Higgins
Page 2 of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0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2.25390625" style="46" customWidth="1"/>
    <col min="2" max="2" width="38.875" style="46" customWidth="1"/>
    <col min="3" max="3" width="1.75390625" style="46" customWidth="1"/>
    <col min="4" max="4" width="14.125" style="46" bestFit="1" customWidth="1"/>
    <col min="5" max="5" width="1.75390625" style="46" hidden="1" customWidth="1"/>
    <col min="6" max="6" width="10.125" style="46" hidden="1" customWidth="1"/>
    <col min="7" max="7" width="13.00390625" style="46" hidden="1" customWidth="1"/>
    <col min="8" max="8" width="2.25390625" style="46" customWidth="1"/>
    <col min="9" max="10" width="13.00390625" style="46" customWidth="1"/>
    <col min="11" max="11" width="2.25390625" style="46" customWidth="1"/>
    <col min="12" max="13" width="13.00390625" style="46" customWidth="1"/>
    <col min="14" max="14" width="2.25390625" style="46" customWidth="1"/>
    <col min="15" max="15" width="11.25390625" style="46" customWidth="1"/>
    <col min="16" max="16" width="11.75390625" style="46" bestFit="1" customWidth="1"/>
    <col min="17" max="17" width="12.75390625" style="46" bestFit="1" customWidth="1"/>
    <col min="18" max="18" width="9.125" style="46" customWidth="1"/>
    <col min="19" max="19" width="11.00390625" style="46" bestFit="1" customWidth="1"/>
    <col min="20" max="20" width="13.875" style="46" bestFit="1" customWidth="1"/>
    <col min="21" max="16384" width="9.125" style="46" customWidth="1"/>
  </cols>
  <sheetData>
    <row r="2" spans="2:16" ht="15.75">
      <c r="B2" s="136" t="s">
        <v>72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45"/>
    </row>
    <row r="3" spans="2:16" ht="14.25" customHeight="1">
      <c r="B3" s="136" t="s">
        <v>121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47"/>
    </row>
    <row r="4" spans="2:16" ht="15.75">
      <c r="B4" s="137" t="s">
        <v>73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47"/>
    </row>
    <row r="5" spans="2:16" ht="14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7"/>
      <c r="O5" s="47"/>
      <c r="P5" s="47"/>
    </row>
    <row r="6" spans="2:16" ht="15.75">
      <c r="B6" s="136" t="s">
        <v>74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45"/>
    </row>
    <row r="7" spans="2:16" ht="15.75">
      <c r="B7" s="136" t="s">
        <v>75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47"/>
    </row>
    <row r="9" spans="2:13" ht="12.75">
      <c r="B9" s="48" t="s">
        <v>76</v>
      </c>
      <c r="L9" s="49" t="s">
        <v>77</v>
      </c>
      <c r="M9" s="33">
        <v>0.07738105145745937</v>
      </c>
    </row>
    <row r="10" spans="4:13" ht="12.75">
      <c r="D10" s="50" t="s">
        <v>78</v>
      </c>
      <c r="F10" s="51"/>
      <c r="G10" s="51"/>
      <c r="H10" s="51"/>
      <c r="I10" s="51"/>
      <c r="J10" s="51"/>
      <c r="L10" s="51"/>
      <c r="M10" s="51"/>
    </row>
    <row r="11" spans="2:15" ht="12.75">
      <c r="B11" s="50" t="s">
        <v>28</v>
      </c>
      <c r="D11" s="50" t="s">
        <v>79</v>
      </c>
      <c r="F11" s="51" t="s">
        <v>80</v>
      </c>
      <c r="G11" s="51"/>
      <c r="H11" s="51"/>
      <c r="I11" s="51" t="s">
        <v>81</v>
      </c>
      <c r="J11" s="51"/>
      <c r="L11" s="51" t="s">
        <v>82</v>
      </c>
      <c r="M11" s="51"/>
      <c r="O11" s="50" t="s">
        <v>83</v>
      </c>
    </row>
    <row r="12" spans="2:15" ht="12.75">
      <c r="B12" s="50" t="s">
        <v>84</v>
      </c>
      <c r="D12" s="52" t="s">
        <v>85</v>
      </c>
      <c r="F12" s="50" t="s">
        <v>86</v>
      </c>
      <c r="G12" s="50" t="s">
        <v>87</v>
      </c>
      <c r="H12" s="50"/>
      <c r="I12" s="50" t="s">
        <v>86</v>
      </c>
      <c r="J12" s="50" t="s">
        <v>87</v>
      </c>
      <c r="L12" s="50" t="s">
        <v>86</v>
      </c>
      <c r="M12" s="50" t="s">
        <v>87</v>
      </c>
      <c r="O12" s="50" t="s">
        <v>88</v>
      </c>
    </row>
    <row r="13" ht="6" customHeight="1">
      <c r="O13" s="63"/>
    </row>
    <row r="14" spans="2:15" ht="12.75">
      <c r="B14" s="46" t="s">
        <v>89</v>
      </c>
      <c r="D14" s="53">
        <v>3114</v>
      </c>
      <c r="F14" s="54">
        <v>15</v>
      </c>
      <c r="G14" s="55">
        <v>46710</v>
      </c>
      <c r="H14" s="55"/>
      <c r="I14" s="54">
        <v>25</v>
      </c>
      <c r="J14" s="55">
        <f>+ROUND(I14*D14,0)</f>
        <v>77850</v>
      </c>
      <c r="K14" s="56"/>
      <c r="L14" s="54">
        <v>60</v>
      </c>
      <c r="M14" s="55">
        <f>+ROUND(L14*D14,0)</f>
        <v>186840</v>
      </c>
      <c r="N14" s="56"/>
      <c r="O14" s="64">
        <f>+(L14-I14)/I14</f>
        <v>1.4</v>
      </c>
    </row>
    <row r="15" spans="2:15" ht="12.75">
      <c r="B15" s="46" t="s">
        <v>90</v>
      </c>
      <c r="D15" s="53">
        <v>4725555</v>
      </c>
      <c r="F15" s="54">
        <v>3.15</v>
      </c>
      <c r="G15" s="55">
        <v>14885498.25</v>
      </c>
      <c r="H15" s="55"/>
      <c r="I15" s="54">
        <v>3.47</v>
      </c>
      <c r="J15" s="55">
        <f>+ROUND(I15*D15,0)</f>
        <v>16397676</v>
      </c>
      <c r="K15" s="56"/>
      <c r="L15" s="54">
        <v>3.74</v>
      </c>
      <c r="M15" s="55">
        <f aca="true" t="shared" si="0" ref="M15:M21">+ROUND(L15*D15,0)</f>
        <v>17673576</v>
      </c>
      <c r="N15" s="56"/>
      <c r="O15" s="64">
        <f aca="true" t="shared" si="1" ref="O15:O22">+(L15-I15)/I15</f>
        <v>0.07780979827089338</v>
      </c>
    </row>
    <row r="16" spans="2:15" ht="12.75">
      <c r="B16" s="46" t="s">
        <v>91</v>
      </c>
      <c r="D16" s="53">
        <v>1992280</v>
      </c>
      <c r="F16" s="54">
        <v>10.29</v>
      </c>
      <c r="G16" s="55">
        <v>20500561.2</v>
      </c>
      <c r="H16" s="55"/>
      <c r="I16" s="54">
        <v>11.34</v>
      </c>
      <c r="J16" s="55">
        <f aca="true" t="shared" si="2" ref="J16:J22">+ROUND(I16*D16,0)</f>
        <v>22592455</v>
      </c>
      <c r="K16" s="56"/>
      <c r="L16" s="54">
        <v>12.22</v>
      </c>
      <c r="M16" s="55">
        <f t="shared" si="0"/>
        <v>24345662</v>
      </c>
      <c r="N16" s="56"/>
      <c r="O16" s="64">
        <f t="shared" si="1"/>
        <v>0.07760141093474433</v>
      </c>
    </row>
    <row r="17" spans="2:15" ht="12.75">
      <c r="B17" s="46" t="s">
        <v>92</v>
      </c>
      <c r="D17" s="53">
        <v>2646241</v>
      </c>
      <c r="F17" s="54">
        <v>7.42</v>
      </c>
      <c r="G17" s="55">
        <v>19635108.22</v>
      </c>
      <c r="H17" s="55"/>
      <c r="I17" s="54">
        <v>8.18</v>
      </c>
      <c r="J17" s="55">
        <f t="shared" si="2"/>
        <v>21646251</v>
      </c>
      <c r="K17" s="56"/>
      <c r="L17" s="54">
        <v>8.81</v>
      </c>
      <c r="M17" s="55">
        <f t="shared" si="0"/>
        <v>23313383</v>
      </c>
      <c r="N17" s="56"/>
      <c r="O17" s="64">
        <f t="shared" si="1"/>
        <v>0.07701711491442553</v>
      </c>
    </row>
    <row r="18" spans="2:15" ht="12.75">
      <c r="B18" s="46" t="s">
        <v>93</v>
      </c>
      <c r="D18" s="53">
        <v>1635675</v>
      </c>
      <c r="F18" s="54">
        <v>-0.75</v>
      </c>
      <c r="G18" s="55">
        <v>-1226756.25</v>
      </c>
      <c r="H18" s="55"/>
      <c r="I18" s="54">
        <v>-0.83</v>
      </c>
      <c r="J18" s="55">
        <f t="shared" si="2"/>
        <v>-1357610</v>
      </c>
      <c r="K18" s="56"/>
      <c r="L18" s="54">
        <v>-0.89</v>
      </c>
      <c r="M18" s="55">
        <f t="shared" si="0"/>
        <v>-1455751</v>
      </c>
      <c r="N18" s="56"/>
      <c r="O18" s="64">
        <f t="shared" si="1"/>
        <v>0.07228915662650609</v>
      </c>
    </row>
    <row r="19" spans="2:17" ht="12.75">
      <c r="B19" s="46" t="s">
        <v>94</v>
      </c>
      <c r="D19" s="53">
        <v>262390304</v>
      </c>
      <c r="F19" s="57">
        <v>0.032776</v>
      </c>
      <c r="G19" s="55">
        <f>+D19*F19</f>
        <v>8600104.603904</v>
      </c>
      <c r="H19" s="55"/>
      <c r="I19" s="57">
        <f>+I21+I28</f>
        <v>0.036832000000000004</v>
      </c>
      <c r="J19" s="55">
        <f t="shared" si="2"/>
        <v>9664360</v>
      </c>
      <c r="K19" s="56"/>
      <c r="L19" s="57">
        <f>+ROUND(I19*(1+$M$9),6)</f>
        <v>0.039682</v>
      </c>
      <c r="M19" s="55">
        <f t="shared" si="0"/>
        <v>10412172</v>
      </c>
      <c r="N19" s="56"/>
      <c r="O19" s="64">
        <f t="shared" si="1"/>
        <v>0.0773783666377063</v>
      </c>
      <c r="P19" s="50"/>
      <c r="Q19" s="50"/>
    </row>
    <row r="20" spans="2:17" ht="12.75">
      <c r="B20" s="46" t="s">
        <v>95</v>
      </c>
      <c r="D20" s="53">
        <v>559175973</v>
      </c>
      <c r="F20" s="57">
        <v>0.025775999999999993</v>
      </c>
      <c r="G20" s="55">
        <f>+D20*F20</f>
        <v>14413319.880047996</v>
      </c>
      <c r="H20" s="55"/>
      <c r="I20" s="57">
        <f>+I22+I29</f>
        <v>0.028832</v>
      </c>
      <c r="J20" s="55">
        <f t="shared" si="2"/>
        <v>16122162</v>
      </c>
      <c r="K20" s="56"/>
      <c r="L20" s="57">
        <f>+ROUND(I20*(1+$M$9),6)</f>
        <v>0.031063</v>
      </c>
      <c r="M20" s="55">
        <f t="shared" si="0"/>
        <v>17369683</v>
      </c>
      <c r="N20" s="56"/>
      <c r="O20" s="64">
        <f t="shared" si="1"/>
        <v>0.07737930077691454</v>
      </c>
      <c r="P20" s="50"/>
      <c r="Q20" s="50"/>
    </row>
    <row r="21" spans="2:20" ht="15.75">
      <c r="B21" s="46" t="s">
        <v>122</v>
      </c>
      <c r="D21" s="53">
        <v>656641945</v>
      </c>
      <c r="F21" s="57">
        <v>0.022775999999999998</v>
      </c>
      <c r="G21" s="55">
        <f>+D21*F21</f>
        <v>14955676.939319998</v>
      </c>
      <c r="H21" s="55"/>
      <c r="I21" s="57">
        <f>+I22+I31</f>
        <v>0.024832</v>
      </c>
      <c r="J21" s="55">
        <f t="shared" si="2"/>
        <v>16305733</v>
      </c>
      <c r="K21" s="56"/>
      <c r="L21" s="57">
        <f>+ROUND(I21*(1+$M$9),6)</f>
        <v>0.026754</v>
      </c>
      <c r="M21" s="55">
        <f t="shared" si="0"/>
        <v>17567799</v>
      </c>
      <c r="N21" s="56"/>
      <c r="O21" s="64">
        <f t="shared" si="1"/>
        <v>0.07740012886597938</v>
      </c>
      <c r="P21" s="50"/>
      <c r="Q21" s="50"/>
      <c r="T21" s="58"/>
    </row>
    <row r="22" spans="2:17" ht="15.75">
      <c r="B22" s="46" t="s">
        <v>123</v>
      </c>
      <c r="D22" s="53">
        <v>540095200.1753905</v>
      </c>
      <c r="F22" s="57">
        <v>0.022775999999999998</v>
      </c>
      <c r="G22" s="55">
        <f>+D22*F22</f>
        <v>12301208.279194692</v>
      </c>
      <c r="H22" s="55"/>
      <c r="I22" s="57">
        <v>0.024832</v>
      </c>
      <c r="J22" s="55">
        <f t="shared" si="2"/>
        <v>13411644</v>
      </c>
      <c r="K22" s="56"/>
      <c r="L22" s="57">
        <f>+ROUND(I22*(1+$M$9),6)</f>
        <v>0.026754</v>
      </c>
      <c r="M22" s="55">
        <f>+ROUND(L22*D22,0)-1</f>
        <v>14449706</v>
      </c>
      <c r="O22" s="64">
        <f t="shared" si="1"/>
        <v>0.07740012886597938</v>
      </c>
      <c r="P22" s="50"/>
      <c r="Q22" s="50"/>
    </row>
    <row r="23" spans="7:13" ht="7.5" customHeight="1">
      <c r="G23" s="59"/>
      <c r="H23" s="59"/>
      <c r="J23" s="55"/>
      <c r="K23" s="56"/>
      <c r="M23" s="55"/>
    </row>
    <row r="24" spans="2:17" ht="12.75">
      <c r="B24" s="49" t="s">
        <v>16</v>
      </c>
      <c r="D24" s="60">
        <f>SUM(D19:D22)</f>
        <v>2018303422.1753905</v>
      </c>
      <c r="G24" s="59">
        <f>SUM(G14:G22)</f>
        <v>104111431.1224667</v>
      </c>
      <c r="H24" s="59"/>
      <c r="J24" s="55">
        <f>SUM(J14:J22)</f>
        <v>114860521</v>
      </c>
      <c r="K24" s="56"/>
      <c r="M24" s="55">
        <f>SUM(M14:M22)</f>
        <v>123863070</v>
      </c>
      <c r="P24" s="59"/>
      <c r="Q24" s="59"/>
    </row>
    <row r="25" spans="12:13" ht="12.75">
      <c r="L25" s="46" t="s">
        <v>96</v>
      </c>
      <c r="M25" s="59">
        <v>123862557</v>
      </c>
    </row>
    <row r="26" spans="12:13" ht="12.75">
      <c r="L26" s="49" t="s">
        <v>97</v>
      </c>
      <c r="M26" s="59">
        <f>+M24-M25</f>
        <v>513</v>
      </c>
    </row>
    <row r="27" spans="12:13" ht="12.75">
      <c r="L27" s="49"/>
      <c r="M27" s="59"/>
    </row>
    <row r="28" spans="4:17" ht="12.75">
      <c r="D28" s="49" t="s">
        <v>98</v>
      </c>
      <c r="F28" s="61">
        <f>+F19-F21</f>
        <v>0.010000000000000002</v>
      </c>
      <c r="I28" s="61">
        <v>0.012</v>
      </c>
      <c r="L28" s="61">
        <f>+L19-L21</f>
        <v>0.012928000000000002</v>
      </c>
      <c r="Q28" s="59"/>
    </row>
    <row r="29" spans="4:12" ht="12.75">
      <c r="D29" s="49" t="s">
        <v>99</v>
      </c>
      <c r="F29" s="61">
        <f>+F20-F22</f>
        <v>0.0029999999999999957</v>
      </c>
      <c r="I29" s="61">
        <v>0.004</v>
      </c>
      <c r="L29" s="61">
        <f>+L20-L22</f>
        <v>0.004309</v>
      </c>
    </row>
    <row r="31" spans="4:12" ht="12.75">
      <c r="D31" s="49"/>
      <c r="G31" s="49"/>
      <c r="H31" s="49"/>
      <c r="I31" s="61"/>
      <c r="J31" s="49"/>
      <c r="L31" s="61"/>
    </row>
    <row r="32" ht="6.75" customHeight="1"/>
    <row r="34" spans="2:16" ht="15.75">
      <c r="B34" s="136" t="s">
        <v>100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45"/>
    </row>
    <row r="35" spans="2:16" ht="15.75">
      <c r="B35" s="136" t="s">
        <v>49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47"/>
    </row>
    <row r="37" spans="2:13" ht="12.75">
      <c r="B37" s="48" t="s">
        <v>101</v>
      </c>
      <c r="L37" s="49" t="s">
        <v>77</v>
      </c>
      <c r="M37" s="33">
        <v>0.07824396672463572</v>
      </c>
    </row>
    <row r="38" spans="4:13" ht="12.75">
      <c r="D38" s="50" t="s">
        <v>78</v>
      </c>
      <c r="F38" s="51"/>
      <c r="G38" s="51"/>
      <c r="H38" s="51"/>
      <c r="I38" s="51"/>
      <c r="J38" s="51"/>
      <c r="L38" s="51"/>
      <c r="M38" s="51"/>
    </row>
    <row r="39" spans="2:15" ht="12.75">
      <c r="B39" s="50" t="s">
        <v>28</v>
      </c>
      <c r="D39" s="50" t="s">
        <v>79</v>
      </c>
      <c r="F39" s="51" t="s">
        <v>80</v>
      </c>
      <c r="G39" s="51"/>
      <c r="H39" s="51"/>
      <c r="I39" s="51" t="s">
        <v>81</v>
      </c>
      <c r="J39" s="51"/>
      <c r="L39" s="51" t="s">
        <v>82</v>
      </c>
      <c r="M39" s="51"/>
      <c r="O39" s="50" t="s">
        <v>83</v>
      </c>
    </row>
    <row r="40" spans="2:15" ht="12.75">
      <c r="B40" s="50" t="s">
        <v>84</v>
      </c>
      <c r="D40" s="52" t="s">
        <v>85</v>
      </c>
      <c r="F40" s="50" t="s">
        <v>86</v>
      </c>
      <c r="G40" s="50" t="s">
        <v>87</v>
      </c>
      <c r="H40" s="50"/>
      <c r="I40" s="50" t="s">
        <v>86</v>
      </c>
      <c r="J40" s="50" t="s">
        <v>87</v>
      </c>
      <c r="L40" s="50" t="s">
        <v>86</v>
      </c>
      <c r="M40" s="50" t="s">
        <v>87</v>
      </c>
      <c r="O40" s="50" t="s">
        <v>88</v>
      </c>
    </row>
    <row r="41" ht="6" customHeight="1">
      <c r="O41" s="63"/>
    </row>
    <row r="42" spans="2:15" ht="12.75">
      <c r="B42" s="46" t="s">
        <v>89</v>
      </c>
      <c r="D42" s="53">
        <v>1793</v>
      </c>
      <c r="F42" s="54">
        <v>100</v>
      </c>
      <c r="G42" s="55">
        <f>+D42*F42</f>
        <v>179300</v>
      </c>
      <c r="H42" s="55"/>
      <c r="I42" s="54">
        <v>170</v>
      </c>
      <c r="J42" s="55">
        <f>+ROUND(D42*I42,0)</f>
        <v>304810</v>
      </c>
      <c r="L42" s="54">
        <v>220</v>
      </c>
      <c r="M42" s="55">
        <f>+ROUND(D42*L42,0)</f>
        <v>394460</v>
      </c>
      <c r="O42" s="64">
        <f>+(L42-I42)/I42</f>
        <v>0.29411764705882354</v>
      </c>
    </row>
    <row r="43" spans="2:15" ht="12.75">
      <c r="B43" s="46" t="s">
        <v>90</v>
      </c>
      <c r="D43" s="53">
        <v>7810544</v>
      </c>
      <c r="F43" s="54">
        <v>1.4</v>
      </c>
      <c r="G43" s="55">
        <f aca="true" t="shared" si="3" ref="G43:G49">+D43*F43</f>
        <v>10934761.6</v>
      </c>
      <c r="H43" s="55"/>
      <c r="I43" s="54">
        <v>1.54</v>
      </c>
      <c r="J43" s="55">
        <f aca="true" t="shared" si="4" ref="J43:J49">+ROUND(D43*I43,0)</f>
        <v>12028238</v>
      </c>
      <c r="L43" s="54">
        <v>1.66</v>
      </c>
      <c r="M43" s="55">
        <f aca="true" t="shared" si="5" ref="M43:M48">+ROUND(D43*L43,0)</f>
        <v>12965503</v>
      </c>
      <c r="O43" s="64">
        <f aca="true" t="shared" si="6" ref="O43:O49">+(L43-I43)/I43</f>
        <v>0.07792207792207785</v>
      </c>
    </row>
    <row r="44" spans="2:15" ht="12.75">
      <c r="B44" s="46" t="s">
        <v>91</v>
      </c>
      <c r="D44" s="53">
        <v>3203713</v>
      </c>
      <c r="F44" s="54">
        <v>8.78</v>
      </c>
      <c r="G44" s="55">
        <f t="shared" si="3"/>
        <v>28128600.139999997</v>
      </c>
      <c r="H44" s="55"/>
      <c r="I44" s="54">
        <v>9.68</v>
      </c>
      <c r="J44" s="55">
        <f t="shared" si="4"/>
        <v>31011942</v>
      </c>
      <c r="L44" s="54">
        <v>10.43</v>
      </c>
      <c r="M44" s="55">
        <f t="shared" si="5"/>
        <v>33414727</v>
      </c>
      <c r="O44" s="64">
        <f t="shared" si="6"/>
        <v>0.07747933884297521</v>
      </c>
    </row>
    <row r="45" spans="2:15" ht="12.75">
      <c r="B45" s="46" t="s">
        <v>92</v>
      </c>
      <c r="D45" s="53">
        <v>4470739</v>
      </c>
      <c r="F45" s="54">
        <v>5.95</v>
      </c>
      <c r="G45" s="55">
        <f t="shared" si="3"/>
        <v>26600897.05</v>
      </c>
      <c r="H45" s="55"/>
      <c r="I45" s="54">
        <v>6.56</v>
      </c>
      <c r="J45" s="55">
        <f t="shared" si="4"/>
        <v>29328048</v>
      </c>
      <c r="L45" s="54">
        <v>7.07</v>
      </c>
      <c r="M45" s="55">
        <f t="shared" si="5"/>
        <v>31608125</v>
      </c>
      <c r="O45" s="64">
        <f t="shared" si="6"/>
        <v>0.0777439024390245</v>
      </c>
    </row>
    <row r="46" spans="2:17" ht="12.75">
      <c r="B46" s="46" t="s">
        <v>94</v>
      </c>
      <c r="D46" s="53">
        <v>451447124</v>
      </c>
      <c r="F46" s="57">
        <v>0.028634</v>
      </c>
      <c r="G46" s="55">
        <f t="shared" si="3"/>
        <v>12926736.948616</v>
      </c>
      <c r="H46" s="55"/>
      <c r="I46" s="57">
        <f>+I48+I55</f>
        <v>0.032247</v>
      </c>
      <c r="J46" s="55">
        <f t="shared" si="4"/>
        <v>14557815</v>
      </c>
      <c r="L46" s="57">
        <f>+ROUND(I46*(1+$M$37),6)</f>
        <v>0.03477</v>
      </c>
      <c r="M46" s="55">
        <f t="shared" si="5"/>
        <v>15696817</v>
      </c>
      <c r="O46" s="64">
        <f t="shared" si="6"/>
        <v>0.07823983626383864</v>
      </c>
      <c r="P46" s="50"/>
      <c r="Q46" s="50"/>
    </row>
    <row r="47" spans="2:17" ht="12.75">
      <c r="B47" s="46" t="s">
        <v>95</v>
      </c>
      <c r="D47" s="53">
        <v>1178810071</v>
      </c>
      <c r="F47" s="57">
        <v>0.021634</v>
      </c>
      <c r="G47" s="55">
        <f t="shared" si="3"/>
        <v>25502377.076014</v>
      </c>
      <c r="H47" s="55"/>
      <c r="I47" s="57">
        <f>+I49+I56</f>
        <v>0.024247</v>
      </c>
      <c r="J47" s="55">
        <f t="shared" si="4"/>
        <v>28582608</v>
      </c>
      <c r="L47" s="57">
        <f>+ROUND(I47*(1+$M$37),6)</f>
        <v>0.026144</v>
      </c>
      <c r="M47" s="55">
        <f t="shared" si="5"/>
        <v>30818810</v>
      </c>
      <c r="O47" s="64">
        <f t="shared" si="6"/>
        <v>0.07823648286385941</v>
      </c>
      <c r="P47" s="50"/>
      <c r="Q47" s="50"/>
    </row>
    <row r="48" spans="2:17" ht="15.75">
      <c r="B48" s="46" t="s">
        <v>122</v>
      </c>
      <c r="D48" s="53">
        <v>1315154080</v>
      </c>
      <c r="F48" s="57">
        <v>0.018633999999999998</v>
      </c>
      <c r="G48" s="55">
        <f t="shared" si="3"/>
        <v>24506581.126719996</v>
      </c>
      <c r="H48" s="55"/>
      <c r="I48" s="57">
        <f>+I49+I58</f>
        <v>0.020247</v>
      </c>
      <c r="J48" s="55">
        <f t="shared" si="4"/>
        <v>26627925</v>
      </c>
      <c r="L48" s="57">
        <f>+ROUND(I48*(1+$M$37),6)</f>
        <v>0.021831</v>
      </c>
      <c r="M48" s="55">
        <f t="shared" si="5"/>
        <v>28711129</v>
      </c>
      <c r="O48" s="64">
        <f t="shared" si="6"/>
        <v>0.07823381241665425</v>
      </c>
      <c r="P48" s="50"/>
      <c r="Q48" s="50"/>
    </row>
    <row r="49" spans="2:17" ht="15.75">
      <c r="B49" s="46" t="s">
        <v>123</v>
      </c>
      <c r="D49" s="53">
        <v>1253941530.531478</v>
      </c>
      <c r="F49" s="57">
        <v>0.018633999999999998</v>
      </c>
      <c r="G49" s="55">
        <f t="shared" si="3"/>
        <v>23365946.479923557</v>
      </c>
      <c r="H49" s="55"/>
      <c r="I49" s="57">
        <v>0.020247</v>
      </c>
      <c r="J49" s="55">
        <f t="shared" si="4"/>
        <v>25388554</v>
      </c>
      <c r="L49" s="57">
        <f>+ROUND(I49*(1+$M$37),6)</f>
        <v>0.021831</v>
      </c>
      <c r="M49" s="55">
        <f>+ROUND(D49*L49,0)-1</f>
        <v>27374797</v>
      </c>
      <c r="O49" s="64">
        <f t="shared" si="6"/>
        <v>0.07823381241665425</v>
      </c>
      <c r="P49" s="50"/>
      <c r="Q49" s="50"/>
    </row>
    <row r="50" spans="7:13" ht="7.5" customHeight="1">
      <c r="G50" s="55"/>
      <c r="H50" s="55"/>
      <c r="I50" s="55"/>
      <c r="J50" s="55"/>
      <c r="M50" s="55"/>
    </row>
    <row r="51" spans="2:17" ht="12.75">
      <c r="B51" s="49" t="s">
        <v>16</v>
      </c>
      <c r="D51" s="60">
        <f>SUM(D46:D49)</f>
        <v>4199352805.531478</v>
      </c>
      <c r="G51" s="55">
        <f>SUM(G42:G50)</f>
        <v>152145200.42127353</v>
      </c>
      <c r="H51" s="55"/>
      <c r="I51" s="55"/>
      <c r="J51" s="55">
        <f>SUM(J42:J50)</f>
        <v>167829940</v>
      </c>
      <c r="M51" s="55">
        <f>SUM(M42:M50)</f>
        <v>180984368</v>
      </c>
      <c r="P51" s="59"/>
      <c r="Q51" s="59"/>
    </row>
    <row r="52" spans="12:13" ht="12.75">
      <c r="L52" s="46" t="s">
        <v>96</v>
      </c>
      <c r="M52" s="59">
        <v>180985169</v>
      </c>
    </row>
    <row r="53" spans="12:13" ht="12.75">
      <c r="L53" s="49" t="s">
        <v>97</v>
      </c>
      <c r="M53" s="59">
        <f>+M51-M52</f>
        <v>-801</v>
      </c>
    </row>
    <row r="54" ht="12.75">
      <c r="M54" s="59"/>
    </row>
    <row r="55" spans="4:12" ht="12.75">
      <c r="D55" s="49" t="s">
        <v>98</v>
      </c>
      <c r="F55" s="61">
        <f>+F46-F48</f>
        <v>0.010000000000000002</v>
      </c>
      <c r="I55" s="61">
        <v>0.012</v>
      </c>
      <c r="L55" s="61">
        <f>+L46-L48</f>
        <v>0.012939000000000003</v>
      </c>
    </row>
    <row r="56" spans="4:12" ht="12.75">
      <c r="D56" s="49" t="s">
        <v>99</v>
      </c>
      <c r="F56" s="61">
        <f>+F47-F49</f>
        <v>0.0030000000000000027</v>
      </c>
      <c r="I56" s="61">
        <v>0.004</v>
      </c>
      <c r="L56" s="61">
        <f>+L47-L49</f>
        <v>0.004313000000000001</v>
      </c>
    </row>
    <row r="58" spans="4:12" ht="12.75">
      <c r="D58" s="49"/>
      <c r="G58" s="49"/>
      <c r="H58" s="49"/>
      <c r="I58" s="61"/>
      <c r="J58" s="49"/>
      <c r="L58" s="61"/>
    </row>
    <row r="59" spans="2:10" ht="12.75">
      <c r="B59" s="46" t="s">
        <v>124</v>
      </c>
      <c r="G59" s="59"/>
      <c r="H59" s="59"/>
      <c r="I59" s="59"/>
      <c r="J59" s="59"/>
    </row>
    <row r="60" spans="7:10" ht="12.75">
      <c r="G60" s="59"/>
      <c r="H60" s="59"/>
      <c r="I60" s="59"/>
      <c r="J60" s="59"/>
    </row>
  </sheetData>
  <sheetProtection/>
  <mergeCells count="7">
    <mergeCell ref="B34:O34"/>
    <mergeCell ref="B35:O35"/>
    <mergeCell ref="B3:O3"/>
    <mergeCell ref="B2:O2"/>
    <mergeCell ref="B4:O4"/>
    <mergeCell ref="B6:O6"/>
    <mergeCell ref="B7:O7"/>
  </mergeCells>
  <printOptions horizontalCentered="1"/>
  <pageMargins left="0.75" right="0.75" top="1.25" bottom="1" header="0.5" footer="0.5"/>
  <pageSetup fitToHeight="1" fitToWidth="1" horizontalDpi="600" verticalDpi="600" orientation="portrait" scale="71" r:id="rId1"/>
  <headerFooter alignWithMargins="0">
    <oddHeader>&amp;R&amp;"Times New Roman,Bold"&amp;8Utah Association of Energy Users/Wal-Mart
UAE-WM Exhibit COS/RD 1.3
UPSC Docket No. 07-035-93
Witness:  Kevin C. Higgins
Page 1 of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5.00390625" style="34" customWidth="1"/>
    <col min="2" max="2" width="11.625" style="34" bestFit="1" customWidth="1"/>
    <col min="3" max="22" width="10.375" style="34" bestFit="1" customWidth="1"/>
    <col min="23" max="16384" width="9.125" style="34" customWidth="1"/>
  </cols>
  <sheetData>
    <row r="1" spans="1:12" ht="18.75">
      <c r="A1" s="138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8.75">
      <c r="A2" s="138" t="s">
        <v>103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8.75">
      <c r="A3" s="138" t="s">
        <v>104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ht="12.75"/>
    <row r="5" spans="3:12" ht="12.75"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  <c r="K5" s="35">
        <v>9</v>
      </c>
      <c r="L5" s="35">
        <v>10</v>
      </c>
    </row>
    <row r="6" spans="1:12" ht="12.75">
      <c r="A6" s="68" t="s">
        <v>128</v>
      </c>
      <c r="C6" s="35">
        <v>2008</v>
      </c>
      <c r="D6" s="35">
        <v>2009</v>
      </c>
      <c r="E6" s="35">
        <v>2010</v>
      </c>
      <c r="F6" s="35">
        <v>2011</v>
      </c>
      <c r="G6" s="35">
        <v>2012</v>
      </c>
      <c r="H6" s="35">
        <v>2013</v>
      </c>
      <c r="I6" s="35">
        <v>2014</v>
      </c>
      <c r="J6" s="35">
        <v>2015</v>
      </c>
      <c r="K6" s="35">
        <v>2016</v>
      </c>
      <c r="L6" s="35">
        <v>2017</v>
      </c>
    </row>
    <row r="7" spans="1:12" ht="12.75">
      <c r="A7" s="34" t="s">
        <v>105</v>
      </c>
      <c r="C7" s="36">
        <v>9999</v>
      </c>
      <c r="D7" s="36">
        <f aca="true" t="shared" si="0" ref="D7:L9">+C7</f>
        <v>9999</v>
      </c>
      <c r="E7" s="36">
        <f t="shared" si="0"/>
        <v>9999</v>
      </c>
      <c r="F7" s="36">
        <f t="shared" si="0"/>
        <v>9999</v>
      </c>
      <c r="G7" s="36">
        <f t="shared" si="0"/>
        <v>9999</v>
      </c>
      <c r="H7" s="36">
        <f t="shared" si="0"/>
        <v>9999</v>
      </c>
      <c r="I7" s="36">
        <f t="shared" si="0"/>
        <v>9999</v>
      </c>
      <c r="J7" s="36">
        <f t="shared" si="0"/>
        <v>9999</v>
      </c>
      <c r="K7" s="36">
        <f t="shared" si="0"/>
        <v>9999</v>
      </c>
      <c r="L7" s="36">
        <f t="shared" si="0"/>
        <v>9999</v>
      </c>
    </row>
    <row r="8" spans="1:12" ht="12.75">
      <c r="A8" s="34" t="s">
        <v>106</v>
      </c>
      <c r="C8" s="36">
        <v>8760</v>
      </c>
      <c r="D8" s="36">
        <f t="shared" si="0"/>
        <v>8760</v>
      </c>
      <c r="E8" s="36">
        <f t="shared" si="0"/>
        <v>8760</v>
      </c>
      <c r="F8" s="36">
        <f t="shared" si="0"/>
        <v>8760</v>
      </c>
      <c r="G8" s="36">
        <f t="shared" si="0"/>
        <v>8760</v>
      </c>
      <c r="H8" s="36">
        <f t="shared" si="0"/>
        <v>8760</v>
      </c>
      <c r="I8" s="36">
        <f t="shared" si="0"/>
        <v>8760</v>
      </c>
      <c r="J8" s="36">
        <f t="shared" si="0"/>
        <v>8760</v>
      </c>
      <c r="K8" s="36">
        <f t="shared" si="0"/>
        <v>8760</v>
      </c>
      <c r="L8" s="36">
        <f t="shared" si="0"/>
        <v>8760</v>
      </c>
    </row>
    <row r="9" spans="1:12" ht="12.75">
      <c r="A9" s="34" t="s">
        <v>107</v>
      </c>
      <c r="C9" s="37">
        <v>0.8</v>
      </c>
      <c r="D9" s="38">
        <f t="shared" si="0"/>
        <v>0.8</v>
      </c>
      <c r="E9" s="38">
        <f t="shared" si="0"/>
        <v>0.8</v>
      </c>
      <c r="F9" s="38">
        <f t="shared" si="0"/>
        <v>0.8</v>
      </c>
      <c r="G9" s="38">
        <f t="shared" si="0"/>
        <v>0.8</v>
      </c>
      <c r="H9" s="38">
        <f t="shared" si="0"/>
        <v>0.8</v>
      </c>
      <c r="I9" s="38">
        <f t="shared" si="0"/>
        <v>0.8</v>
      </c>
      <c r="J9" s="38">
        <f t="shared" si="0"/>
        <v>0.8</v>
      </c>
      <c r="K9" s="38">
        <f t="shared" si="0"/>
        <v>0.8</v>
      </c>
      <c r="L9" s="38">
        <f t="shared" si="0"/>
        <v>0.8</v>
      </c>
    </row>
    <row r="10" spans="1:12" ht="12.75">
      <c r="A10" s="34" t="s">
        <v>108</v>
      </c>
      <c r="C10" s="36">
        <f>+C8*C9*C7</f>
        <v>70072992</v>
      </c>
      <c r="D10" s="36">
        <f aca="true" t="shared" si="1" ref="D10:L10">+D8*D9*D7</f>
        <v>70072992</v>
      </c>
      <c r="E10" s="36">
        <f t="shared" si="1"/>
        <v>70072992</v>
      </c>
      <c r="F10" s="36">
        <f t="shared" si="1"/>
        <v>70072992</v>
      </c>
      <c r="G10" s="36">
        <f t="shared" si="1"/>
        <v>70072992</v>
      </c>
      <c r="H10" s="36">
        <f t="shared" si="1"/>
        <v>70072992</v>
      </c>
      <c r="I10" s="36">
        <f t="shared" si="1"/>
        <v>70072992</v>
      </c>
      <c r="J10" s="36">
        <f t="shared" si="1"/>
        <v>70072992</v>
      </c>
      <c r="K10" s="36">
        <f t="shared" si="1"/>
        <v>70072992</v>
      </c>
      <c r="L10" s="36">
        <f t="shared" si="1"/>
        <v>70072992</v>
      </c>
    </row>
    <row r="11" ht="12.75"/>
    <row r="12" spans="1:12" ht="12.75">
      <c r="A12" s="34" t="s">
        <v>109</v>
      </c>
      <c r="D12" s="39">
        <v>0.03</v>
      </c>
      <c r="E12" s="40">
        <f aca="true" t="shared" si="2" ref="E12:L12">+D12</f>
        <v>0.03</v>
      </c>
      <c r="F12" s="40">
        <f t="shared" si="2"/>
        <v>0.03</v>
      </c>
      <c r="G12" s="40">
        <f t="shared" si="2"/>
        <v>0.03</v>
      </c>
      <c r="H12" s="40">
        <f t="shared" si="2"/>
        <v>0.03</v>
      </c>
      <c r="I12" s="40">
        <f t="shared" si="2"/>
        <v>0.03</v>
      </c>
      <c r="J12" s="40">
        <f t="shared" si="2"/>
        <v>0.03</v>
      </c>
      <c r="K12" s="40">
        <f t="shared" si="2"/>
        <v>0.03</v>
      </c>
      <c r="L12" s="40">
        <f t="shared" si="2"/>
        <v>0.03</v>
      </c>
    </row>
    <row r="13" spans="1:12" ht="12.75">
      <c r="A13" s="34" t="s">
        <v>110</v>
      </c>
      <c r="C13" s="41">
        <v>4.31</v>
      </c>
      <c r="D13" s="41">
        <f aca="true" t="shared" si="3" ref="D13:L13">+C13*(1+D12)</f>
        <v>4.439299999999999</v>
      </c>
      <c r="E13" s="41">
        <f t="shared" si="3"/>
        <v>4.5724789999999995</v>
      </c>
      <c r="F13" s="41">
        <f t="shared" si="3"/>
        <v>4.70965337</v>
      </c>
      <c r="G13" s="41">
        <f t="shared" si="3"/>
        <v>4.8509429711</v>
      </c>
      <c r="H13" s="41">
        <f t="shared" si="3"/>
        <v>4.996471260233</v>
      </c>
      <c r="I13" s="41">
        <f t="shared" si="3"/>
        <v>5.146365398039991</v>
      </c>
      <c r="J13" s="41">
        <f t="shared" si="3"/>
        <v>5.30075635998119</v>
      </c>
      <c r="K13" s="41">
        <f t="shared" si="3"/>
        <v>5.459779050780626</v>
      </c>
      <c r="L13" s="41">
        <f t="shared" si="3"/>
        <v>5.623572422304045</v>
      </c>
    </row>
    <row r="14" ht="12.75"/>
    <row r="15" spans="1:12" ht="12.75">
      <c r="A15" s="34" t="s">
        <v>111</v>
      </c>
      <c r="C15" s="36">
        <f>+(C10*C13)/100</f>
        <v>3020145.9551999997</v>
      </c>
      <c r="D15" s="36">
        <f aca="true" t="shared" si="4" ref="D15:L15">+(D10*D13)/100</f>
        <v>3110750.3338559996</v>
      </c>
      <c r="E15" s="36">
        <f t="shared" si="4"/>
        <v>3204072.84387168</v>
      </c>
      <c r="F15" s="36">
        <f t="shared" si="4"/>
        <v>3300195.02918783</v>
      </c>
      <c r="G15" s="36">
        <f t="shared" si="4"/>
        <v>3399200.8800634653</v>
      </c>
      <c r="H15" s="36">
        <f t="shared" si="4"/>
        <v>3501176.9064653693</v>
      </c>
      <c r="I15" s="36">
        <f t="shared" si="4"/>
        <v>3606212.2136593307</v>
      </c>
      <c r="J15" s="36">
        <f t="shared" si="4"/>
        <v>3714398.580069111</v>
      </c>
      <c r="K15" s="36">
        <f t="shared" si="4"/>
        <v>3825830.537471184</v>
      </c>
      <c r="L15" s="36">
        <f t="shared" si="4"/>
        <v>3940605.4535953198</v>
      </c>
    </row>
    <row r="16" ht="12.75"/>
    <row r="17" ht="12.75"/>
    <row r="18" spans="3:12" ht="12.75">
      <c r="C18" s="35">
        <v>1</v>
      </c>
      <c r="D18" s="35">
        <v>2</v>
      </c>
      <c r="E18" s="35">
        <v>3</v>
      </c>
      <c r="F18" s="35">
        <v>4</v>
      </c>
      <c r="G18" s="35">
        <v>5</v>
      </c>
      <c r="H18" s="35">
        <v>6</v>
      </c>
      <c r="I18" s="35">
        <v>7</v>
      </c>
      <c r="J18" s="35">
        <v>8</v>
      </c>
      <c r="K18" s="35">
        <v>9</v>
      </c>
      <c r="L18" s="35">
        <v>10</v>
      </c>
    </row>
    <row r="19" spans="1:12" ht="12.75">
      <c r="A19" s="68" t="s">
        <v>129</v>
      </c>
      <c r="C19" s="35">
        <v>2008</v>
      </c>
      <c r="D19" s="35">
        <v>2009</v>
      </c>
      <c r="E19" s="35">
        <v>2010</v>
      </c>
      <c r="F19" s="35">
        <v>2011</v>
      </c>
      <c r="G19" s="35">
        <v>2012</v>
      </c>
      <c r="H19" s="35">
        <v>2013</v>
      </c>
      <c r="I19" s="35">
        <v>2014</v>
      </c>
      <c r="J19" s="35">
        <v>2015</v>
      </c>
      <c r="K19" s="35">
        <v>2016</v>
      </c>
      <c r="L19" s="35">
        <v>2017</v>
      </c>
    </row>
    <row r="20" spans="1:12" ht="12.75">
      <c r="A20" s="34" t="s">
        <v>105</v>
      </c>
      <c r="C20" s="36">
        <v>10000</v>
      </c>
      <c r="D20" s="36">
        <f aca="true" t="shared" si="5" ref="D20:L22">+C20</f>
        <v>10000</v>
      </c>
      <c r="E20" s="36">
        <f t="shared" si="5"/>
        <v>10000</v>
      </c>
      <c r="F20" s="36">
        <f t="shared" si="5"/>
        <v>10000</v>
      </c>
      <c r="G20" s="36">
        <f t="shared" si="5"/>
        <v>10000</v>
      </c>
      <c r="H20" s="36">
        <f t="shared" si="5"/>
        <v>10000</v>
      </c>
      <c r="I20" s="36">
        <f t="shared" si="5"/>
        <v>10000</v>
      </c>
      <c r="J20" s="36">
        <f t="shared" si="5"/>
        <v>10000</v>
      </c>
      <c r="K20" s="36">
        <f t="shared" si="5"/>
        <v>10000</v>
      </c>
      <c r="L20" s="36">
        <f t="shared" si="5"/>
        <v>10000</v>
      </c>
    </row>
    <row r="21" spans="1:12" ht="12.75">
      <c r="A21" s="34" t="s">
        <v>106</v>
      </c>
      <c r="C21" s="36">
        <v>8760</v>
      </c>
      <c r="D21" s="36">
        <f t="shared" si="5"/>
        <v>8760</v>
      </c>
      <c r="E21" s="36">
        <f t="shared" si="5"/>
        <v>8760</v>
      </c>
      <c r="F21" s="36">
        <f t="shared" si="5"/>
        <v>8760</v>
      </c>
      <c r="G21" s="36">
        <f t="shared" si="5"/>
        <v>8760</v>
      </c>
      <c r="H21" s="36">
        <f t="shared" si="5"/>
        <v>8760</v>
      </c>
      <c r="I21" s="36">
        <f t="shared" si="5"/>
        <v>8760</v>
      </c>
      <c r="J21" s="36">
        <f t="shared" si="5"/>
        <v>8760</v>
      </c>
      <c r="K21" s="36">
        <f t="shared" si="5"/>
        <v>8760</v>
      </c>
      <c r="L21" s="36">
        <f t="shared" si="5"/>
        <v>8760</v>
      </c>
    </row>
    <row r="22" spans="1:12" ht="12.75">
      <c r="A22" s="34" t="s">
        <v>107</v>
      </c>
      <c r="C22" s="37">
        <v>0.8</v>
      </c>
      <c r="D22" s="38">
        <f t="shared" si="5"/>
        <v>0.8</v>
      </c>
      <c r="E22" s="38">
        <f t="shared" si="5"/>
        <v>0.8</v>
      </c>
      <c r="F22" s="38">
        <f t="shared" si="5"/>
        <v>0.8</v>
      </c>
      <c r="G22" s="38">
        <f t="shared" si="5"/>
        <v>0.8</v>
      </c>
      <c r="H22" s="38">
        <f t="shared" si="5"/>
        <v>0.8</v>
      </c>
      <c r="I22" s="38">
        <f t="shared" si="5"/>
        <v>0.8</v>
      </c>
      <c r="J22" s="38">
        <f t="shared" si="5"/>
        <v>0.8</v>
      </c>
      <c r="K22" s="38">
        <f t="shared" si="5"/>
        <v>0.8</v>
      </c>
      <c r="L22" s="38">
        <f t="shared" si="5"/>
        <v>0.8</v>
      </c>
    </row>
    <row r="23" spans="1:12" ht="12.75">
      <c r="A23" s="34" t="s">
        <v>108</v>
      </c>
      <c r="C23" s="36">
        <f aca="true" t="shared" si="6" ref="C23:L23">+C21*C22*C20</f>
        <v>70080000</v>
      </c>
      <c r="D23" s="36">
        <f t="shared" si="6"/>
        <v>70080000</v>
      </c>
      <c r="E23" s="36">
        <f t="shared" si="6"/>
        <v>70080000</v>
      </c>
      <c r="F23" s="36">
        <f t="shared" si="6"/>
        <v>70080000</v>
      </c>
      <c r="G23" s="36">
        <f t="shared" si="6"/>
        <v>70080000</v>
      </c>
      <c r="H23" s="36">
        <f t="shared" si="6"/>
        <v>70080000</v>
      </c>
      <c r="I23" s="36">
        <f t="shared" si="6"/>
        <v>70080000</v>
      </c>
      <c r="J23" s="36">
        <f t="shared" si="6"/>
        <v>70080000</v>
      </c>
      <c r="K23" s="36">
        <f t="shared" si="6"/>
        <v>70080000</v>
      </c>
      <c r="L23" s="36">
        <f t="shared" si="6"/>
        <v>70080000</v>
      </c>
    </row>
    <row r="24" spans="4:12" ht="12.75"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2.75">
      <c r="A25" s="34" t="s">
        <v>112</v>
      </c>
      <c r="C25" s="42">
        <f>+C26/C13-1</f>
        <v>0.25000000000000044</v>
      </c>
      <c r="D25" s="42">
        <f>+C25+0.05</f>
        <v>0.30000000000000043</v>
      </c>
      <c r="E25" s="42">
        <f aca="true" t="shared" si="7" ref="E25:L25">+D25</f>
        <v>0.30000000000000043</v>
      </c>
      <c r="F25" s="42">
        <f t="shared" si="7"/>
        <v>0.30000000000000043</v>
      </c>
      <c r="G25" s="42">
        <f t="shared" si="7"/>
        <v>0.30000000000000043</v>
      </c>
      <c r="H25" s="42">
        <f t="shared" si="7"/>
        <v>0.30000000000000043</v>
      </c>
      <c r="I25" s="42">
        <f t="shared" si="7"/>
        <v>0.30000000000000043</v>
      </c>
      <c r="J25" s="42">
        <f t="shared" si="7"/>
        <v>0.30000000000000043</v>
      </c>
      <c r="K25" s="42">
        <f t="shared" si="7"/>
        <v>0.30000000000000043</v>
      </c>
      <c r="L25" s="42">
        <f t="shared" si="7"/>
        <v>0.30000000000000043</v>
      </c>
    </row>
    <row r="26" spans="1:12" ht="12.75">
      <c r="A26" s="43" t="s">
        <v>113</v>
      </c>
      <c r="C26" s="41">
        <v>5.387500000000001</v>
      </c>
      <c r="D26" s="41">
        <f aca="true" t="shared" si="8" ref="D26:L26">+D13*(1+D25)</f>
        <v>5.771090000000001</v>
      </c>
      <c r="E26" s="41">
        <f t="shared" si="8"/>
        <v>5.944222700000002</v>
      </c>
      <c r="F26" s="41">
        <f t="shared" si="8"/>
        <v>6.1225493810000025</v>
      </c>
      <c r="G26" s="41">
        <f t="shared" si="8"/>
        <v>6.3062258624300025</v>
      </c>
      <c r="H26" s="41">
        <f t="shared" si="8"/>
        <v>6.495412638302903</v>
      </c>
      <c r="I26" s="41">
        <f t="shared" si="8"/>
        <v>6.690275017451991</v>
      </c>
      <c r="J26" s="41">
        <f t="shared" si="8"/>
        <v>6.8909832679755505</v>
      </c>
      <c r="K26" s="41">
        <f t="shared" si="8"/>
        <v>7.0977127660148165</v>
      </c>
      <c r="L26" s="41">
        <f t="shared" si="8"/>
        <v>7.310644148995261</v>
      </c>
    </row>
    <row r="27" ht="12.75"/>
    <row r="28" spans="1:12" ht="12.75">
      <c r="A28" s="34" t="s">
        <v>111</v>
      </c>
      <c r="C28" s="36">
        <f>+(C23*C26)/100</f>
        <v>3775560.0000000005</v>
      </c>
      <c r="D28" s="36">
        <f aca="true" t="shared" si="9" ref="D28:L28">+(D23*D26)/100</f>
        <v>4044379.8720000004</v>
      </c>
      <c r="E28" s="36">
        <f t="shared" si="9"/>
        <v>4165711.268160001</v>
      </c>
      <c r="F28" s="36">
        <f t="shared" si="9"/>
        <v>4290682.606204802</v>
      </c>
      <c r="G28" s="36">
        <f t="shared" si="9"/>
        <v>4419403.084390946</v>
      </c>
      <c r="H28" s="36">
        <f t="shared" si="9"/>
        <v>4551985.176922674</v>
      </c>
      <c r="I28" s="36">
        <f t="shared" si="9"/>
        <v>4688544.732230355</v>
      </c>
      <c r="J28" s="36">
        <f t="shared" si="9"/>
        <v>4829201.074197265</v>
      </c>
      <c r="K28" s="36">
        <f t="shared" si="9"/>
        <v>4974077.106423183</v>
      </c>
      <c r="L28" s="36">
        <f t="shared" si="9"/>
        <v>5123299.419615879</v>
      </c>
    </row>
    <row r="29" ht="12.75">
      <c r="C29" s="36"/>
    </row>
    <row r="30" spans="2:3" ht="15.75">
      <c r="B30" s="35" t="s">
        <v>115</v>
      </c>
      <c r="C30" s="36"/>
    </row>
    <row r="31" ht="13.5" thickBot="1">
      <c r="B31" s="44">
        <v>0.074</v>
      </c>
    </row>
    <row r="32" spans="1:12" ht="13.5" thickBot="1">
      <c r="A32" s="34" t="s">
        <v>114</v>
      </c>
      <c r="B32" s="62">
        <f>NPV(B31,C32:L32,C64:L64)</f>
        <v>11536540.554634437</v>
      </c>
      <c r="C32" s="36">
        <f>+C28-C15</f>
        <v>755414.0448000007</v>
      </c>
      <c r="D32" s="36">
        <f aca="true" t="shared" si="10" ref="D32:L32">+D28-D15</f>
        <v>933629.5381440008</v>
      </c>
      <c r="E32" s="36">
        <f t="shared" si="10"/>
        <v>961638.4242883208</v>
      </c>
      <c r="F32" s="36">
        <f t="shared" si="10"/>
        <v>990487.577016972</v>
      </c>
      <c r="G32" s="36">
        <f t="shared" si="10"/>
        <v>1020202.2043274804</v>
      </c>
      <c r="H32" s="36">
        <f t="shared" si="10"/>
        <v>1050808.270457305</v>
      </c>
      <c r="I32" s="36">
        <f t="shared" si="10"/>
        <v>1082332.5185710243</v>
      </c>
      <c r="J32" s="36">
        <f t="shared" si="10"/>
        <v>1114802.4941281541</v>
      </c>
      <c r="K32" s="36">
        <f t="shared" si="10"/>
        <v>1148246.5689519993</v>
      </c>
      <c r="L32" s="36">
        <f t="shared" si="10"/>
        <v>1182693.966020559</v>
      </c>
    </row>
    <row r="33" ht="12.75"/>
    <row r="34" ht="12.75">
      <c r="A34" s="34" t="s">
        <v>116</v>
      </c>
    </row>
    <row r="37" spans="3:12" ht="12.75">
      <c r="C37" s="35">
        <v>11</v>
      </c>
      <c r="D37" s="35">
        <v>12</v>
      </c>
      <c r="E37" s="35">
        <v>13</v>
      </c>
      <c r="F37" s="35">
        <v>14</v>
      </c>
      <c r="G37" s="35">
        <v>15</v>
      </c>
      <c r="H37" s="35">
        <v>16</v>
      </c>
      <c r="I37" s="35">
        <v>17</v>
      </c>
      <c r="J37" s="35">
        <v>18</v>
      </c>
      <c r="K37" s="35">
        <v>19</v>
      </c>
      <c r="L37" s="35">
        <v>20</v>
      </c>
    </row>
    <row r="38" spans="1:12" ht="12.75">
      <c r="A38" s="68" t="s">
        <v>128</v>
      </c>
      <c r="B38" s="35"/>
      <c r="C38" s="35">
        <v>2018</v>
      </c>
      <c r="D38" s="35">
        <v>2019</v>
      </c>
      <c r="E38" s="35">
        <v>2020</v>
      </c>
      <c r="F38" s="35">
        <v>2021</v>
      </c>
      <c r="G38" s="35">
        <v>2022</v>
      </c>
      <c r="H38" s="35">
        <v>2023</v>
      </c>
      <c r="I38" s="35">
        <v>2024</v>
      </c>
      <c r="J38" s="35">
        <v>2025</v>
      </c>
      <c r="K38" s="35">
        <v>2026</v>
      </c>
      <c r="L38" s="35">
        <v>2027</v>
      </c>
    </row>
    <row r="39" spans="1:12" ht="12.75">
      <c r="A39" s="34" t="s">
        <v>105</v>
      </c>
      <c r="C39" s="36">
        <f>+L7</f>
        <v>9999</v>
      </c>
      <c r="D39" s="36">
        <f aca="true" t="shared" si="11" ref="D39:L41">+C39</f>
        <v>9999</v>
      </c>
      <c r="E39" s="36">
        <f t="shared" si="11"/>
        <v>9999</v>
      </c>
      <c r="F39" s="36">
        <f t="shared" si="11"/>
        <v>9999</v>
      </c>
      <c r="G39" s="36">
        <f t="shared" si="11"/>
        <v>9999</v>
      </c>
      <c r="H39" s="36">
        <f t="shared" si="11"/>
        <v>9999</v>
      </c>
      <c r="I39" s="36">
        <f t="shared" si="11"/>
        <v>9999</v>
      </c>
      <c r="J39" s="36">
        <f t="shared" si="11"/>
        <v>9999</v>
      </c>
      <c r="K39" s="36">
        <f t="shared" si="11"/>
        <v>9999</v>
      </c>
      <c r="L39" s="36">
        <f t="shared" si="11"/>
        <v>9999</v>
      </c>
    </row>
    <row r="40" spans="1:12" ht="12.75">
      <c r="A40" s="34" t="s">
        <v>106</v>
      </c>
      <c r="C40" s="36">
        <f>+L8</f>
        <v>8760</v>
      </c>
      <c r="D40" s="36">
        <f t="shared" si="11"/>
        <v>8760</v>
      </c>
      <c r="E40" s="36">
        <f t="shared" si="11"/>
        <v>8760</v>
      </c>
      <c r="F40" s="36">
        <f t="shared" si="11"/>
        <v>8760</v>
      </c>
      <c r="G40" s="36">
        <f t="shared" si="11"/>
        <v>8760</v>
      </c>
      <c r="H40" s="36">
        <f t="shared" si="11"/>
        <v>8760</v>
      </c>
      <c r="I40" s="36">
        <f t="shared" si="11"/>
        <v>8760</v>
      </c>
      <c r="J40" s="36">
        <f t="shared" si="11"/>
        <v>8760</v>
      </c>
      <c r="K40" s="36">
        <f t="shared" si="11"/>
        <v>8760</v>
      </c>
      <c r="L40" s="36">
        <f t="shared" si="11"/>
        <v>8760</v>
      </c>
    </row>
    <row r="41" spans="1:12" ht="12.75">
      <c r="A41" s="34" t="s">
        <v>107</v>
      </c>
      <c r="C41" s="38">
        <f>+L9</f>
        <v>0.8</v>
      </c>
      <c r="D41" s="38">
        <f t="shared" si="11"/>
        <v>0.8</v>
      </c>
      <c r="E41" s="38">
        <f t="shared" si="11"/>
        <v>0.8</v>
      </c>
      <c r="F41" s="38">
        <f t="shared" si="11"/>
        <v>0.8</v>
      </c>
      <c r="G41" s="38">
        <f t="shared" si="11"/>
        <v>0.8</v>
      </c>
      <c r="H41" s="38">
        <f t="shared" si="11"/>
        <v>0.8</v>
      </c>
      <c r="I41" s="38">
        <f t="shared" si="11"/>
        <v>0.8</v>
      </c>
      <c r="J41" s="38">
        <f t="shared" si="11"/>
        <v>0.8</v>
      </c>
      <c r="K41" s="38">
        <f t="shared" si="11"/>
        <v>0.8</v>
      </c>
      <c r="L41" s="38">
        <f t="shared" si="11"/>
        <v>0.8</v>
      </c>
    </row>
    <row r="42" spans="1:12" ht="12.75">
      <c r="A42" s="34" t="s">
        <v>108</v>
      </c>
      <c r="C42" s="36">
        <f aca="true" t="shared" si="12" ref="C42:L42">+C40*C41*C39</f>
        <v>70072992</v>
      </c>
      <c r="D42" s="36">
        <f t="shared" si="12"/>
        <v>70072992</v>
      </c>
      <c r="E42" s="36">
        <f t="shared" si="12"/>
        <v>70072992</v>
      </c>
      <c r="F42" s="36">
        <f t="shared" si="12"/>
        <v>70072992</v>
      </c>
      <c r="G42" s="36">
        <f t="shared" si="12"/>
        <v>70072992</v>
      </c>
      <c r="H42" s="36">
        <f t="shared" si="12"/>
        <v>70072992</v>
      </c>
      <c r="I42" s="36">
        <f t="shared" si="12"/>
        <v>70072992</v>
      </c>
      <c r="J42" s="36">
        <f t="shared" si="12"/>
        <v>70072992</v>
      </c>
      <c r="K42" s="36">
        <f t="shared" si="12"/>
        <v>70072992</v>
      </c>
      <c r="L42" s="36">
        <f t="shared" si="12"/>
        <v>70072992</v>
      </c>
    </row>
    <row r="44" spans="1:12" ht="12.75">
      <c r="A44" s="34" t="s">
        <v>109</v>
      </c>
      <c r="C44" s="40">
        <f>+L12</f>
        <v>0.03</v>
      </c>
      <c r="D44" s="40">
        <f aca="true" t="shared" si="13" ref="D44:L44">+C44</f>
        <v>0.03</v>
      </c>
      <c r="E44" s="40">
        <f t="shared" si="13"/>
        <v>0.03</v>
      </c>
      <c r="F44" s="40">
        <f t="shared" si="13"/>
        <v>0.03</v>
      </c>
      <c r="G44" s="40">
        <f t="shared" si="13"/>
        <v>0.03</v>
      </c>
      <c r="H44" s="40">
        <f t="shared" si="13"/>
        <v>0.03</v>
      </c>
      <c r="I44" s="40">
        <f t="shared" si="13"/>
        <v>0.03</v>
      </c>
      <c r="J44" s="40">
        <f t="shared" si="13"/>
        <v>0.03</v>
      </c>
      <c r="K44" s="40">
        <f t="shared" si="13"/>
        <v>0.03</v>
      </c>
      <c r="L44" s="40">
        <f t="shared" si="13"/>
        <v>0.03</v>
      </c>
    </row>
    <row r="45" spans="1:12" ht="12.75">
      <c r="A45" s="34" t="s">
        <v>110</v>
      </c>
      <c r="C45" s="41">
        <f>+L13*(1+C44)</f>
        <v>5.7922795949731665</v>
      </c>
      <c r="D45" s="41">
        <f aca="true" t="shared" si="14" ref="D45:L45">+C45*(1+D44)</f>
        <v>5.966047982822362</v>
      </c>
      <c r="E45" s="41">
        <f t="shared" si="14"/>
        <v>6.145029422307033</v>
      </c>
      <c r="F45" s="41">
        <f t="shared" si="14"/>
        <v>6.329380304976244</v>
      </c>
      <c r="G45" s="41">
        <f t="shared" si="14"/>
        <v>6.519261714125531</v>
      </c>
      <c r="H45" s="41">
        <f t="shared" si="14"/>
        <v>6.714839565549298</v>
      </c>
      <c r="I45" s="41">
        <f t="shared" si="14"/>
        <v>6.916284752515777</v>
      </c>
      <c r="J45" s="41">
        <f t="shared" si="14"/>
        <v>7.12377329509125</v>
      </c>
      <c r="K45" s="41">
        <f t="shared" si="14"/>
        <v>7.337486493943988</v>
      </c>
      <c r="L45" s="41">
        <f t="shared" si="14"/>
        <v>7.557611088762308</v>
      </c>
    </row>
    <row r="47" spans="1:12" ht="12.75">
      <c r="A47" s="34" t="s">
        <v>111</v>
      </c>
      <c r="C47" s="36">
        <f aca="true" t="shared" si="15" ref="C47:L47">+(C42*C45)/100</f>
        <v>4058823.6172031797</v>
      </c>
      <c r="D47" s="36">
        <f t="shared" si="15"/>
        <v>4180588.325719275</v>
      </c>
      <c r="E47" s="36">
        <f t="shared" si="15"/>
        <v>4306005.975490853</v>
      </c>
      <c r="F47" s="36">
        <f t="shared" si="15"/>
        <v>4435186.154755578</v>
      </c>
      <c r="G47" s="36">
        <f t="shared" si="15"/>
        <v>4568241.739398247</v>
      </c>
      <c r="H47" s="36">
        <f t="shared" si="15"/>
        <v>4705288.991580194</v>
      </c>
      <c r="I47" s="36">
        <f t="shared" si="15"/>
        <v>4846447.6613276</v>
      </c>
      <c r="J47" s="36">
        <f t="shared" si="15"/>
        <v>4991841.091167428</v>
      </c>
      <c r="K47" s="36">
        <f t="shared" si="15"/>
        <v>5141596.323902451</v>
      </c>
      <c r="L47" s="36">
        <f t="shared" si="15"/>
        <v>5295844.213619526</v>
      </c>
    </row>
    <row r="50" spans="3:12" ht="12.75">
      <c r="C50" s="35">
        <v>11</v>
      </c>
      <c r="D50" s="35">
        <v>12</v>
      </c>
      <c r="E50" s="35">
        <v>13</v>
      </c>
      <c r="F50" s="35">
        <v>14</v>
      </c>
      <c r="G50" s="35">
        <v>15</v>
      </c>
      <c r="H50" s="35">
        <v>16</v>
      </c>
      <c r="I50" s="35">
        <v>17</v>
      </c>
      <c r="J50" s="35">
        <v>18</v>
      </c>
      <c r="K50" s="35">
        <v>19</v>
      </c>
      <c r="L50" s="35">
        <v>20</v>
      </c>
    </row>
    <row r="51" spans="1:12" ht="12.75">
      <c r="A51" s="68" t="s">
        <v>129</v>
      </c>
      <c r="C51" s="35">
        <v>2018</v>
      </c>
      <c r="D51" s="35">
        <v>2019</v>
      </c>
      <c r="E51" s="35">
        <v>2020</v>
      </c>
      <c r="F51" s="35">
        <v>2021</v>
      </c>
      <c r="G51" s="35">
        <v>2022</v>
      </c>
      <c r="H51" s="35">
        <v>2023</v>
      </c>
      <c r="I51" s="35">
        <v>2024</v>
      </c>
      <c r="J51" s="35">
        <v>2025</v>
      </c>
      <c r="K51" s="35">
        <v>2026</v>
      </c>
      <c r="L51" s="35">
        <v>2027</v>
      </c>
    </row>
    <row r="52" spans="1:12" ht="12.75">
      <c r="A52" s="34" t="s">
        <v>105</v>
      </c>
      <c r="C52" s="36">
        <f>+L20</f>
        <v>10000</v>
      </c>
      <c r="D52" s="36">
        <f aca="true" t="shared" si="16" ref="D52:L54">+C52</f>
        <v>10000</v>
      </c>
      <c r="E52" s="36">
        <f t="shared" si="16"/>
        <v>10000</v>
      </c>
      <c r="F52" s="36">
        <f t="shared" si="16"/>
        <v>10000</v>
      </c>
      <c r="G52" s="36">
        <f t="shared" si="16"/>
        <v>10000</v>
      </c>
      <c r="H52" s="36">
        <f t="shared" si="16"/>
        <v>10000</v>
      </c>
      <c r="I52" s="36">
        <f t="shared" si="16"/>
        <v>10000</v>
      </c>
      <c r="J52" s="36">
        <f t="shared" si="16"/>
        <v>10000</v>
      </c>
      <c r="K52" s="36">
        <f t="shared" si="16"/>
        <v>10000</v>
      </c>
      <c r="L52" s="36">
        <f t="shared" si="16"/>
        <v>10000</v>
      </c>
    </row>
    <row r="53" spans="1:12" ht="12.75">
      <c r="A53" s="34" t="s">
        <v>106</v>
      </c>
      <c r="C53" s="36">
        <f>+L21</f>
        <v>8760</v>
      </c>
      <c r="D53" s="36">
        <f t="shared" si="16"/>
        <v>8760</v>
      </c>
      <c r="E53" s="36">
        <f t="shared" si="16"/>
        <v>8760</v>
      </c>
      <c r="F53" s="36">
        <f t="shared" si="16"/>
        <v>8760</v>
      </c>
      <c r="G53" s="36">
        <f t="shared" si="16"/>
        <v>8760</v>
      </c>
      <c r="H53" s="36">
        <f t="shared" si="16"/>
        <v>8760</v>
      </c>
      <c r="I53" s="36">
        <f t="shared" si="16"/>
        <v>8760</v>
      </c>
      <c r="J53" s="36">
        <f t="shared" si="16"/>
        <v>8760</v>
      </c>
      <c r="K53" s="36">
        <f t="shared" si="16"/>
        <v>8760</v>
      </c>
      <c r="L53" s="36">
        <f t="shared" si="16"/>
        <v>8760</v>
      </c>
    </row>
    <row r="54" spans="1:12" ht="12.75">
      <c r="A54" s="34" t="s">
        <v>107</v>
      </c>
      <c r="C54" s="38">
        <f>+L22</f>
        <v>0.8</v>
      </c>
      <c r="D54" s="38">
        <f t="shared" si="16"/>
        <v>0.8</v>
      </c>
      <c r="E54" s="38">
        <f t="shared" si="16"/>
        <v>0.8</v>
      </c>
      <c r="F54" s="38">
        <f t="shared" si="16"/>
        <v>0.8</v>
      </c>
      <c r="G54" s="38">
        <f t="shared" si="16"/>
        <v>0.8</v>
      </c>
      <c r="H54" s="38">
        <f t="shared" si="16"/>
        <v>0.8</v>
      </c>
      <c r="I54" s="38">
        <f t="shared" si="16"/>
        <v>0.8</v>
      </c>
      <c r="J54" s="38">
        <f t="shared" si="16"/>
        <v>0.8</v>
      </c>
      <c r="K54" s="38">
        <f t="shared" si="16"/>
        <v>0.8</v>
      </c>
      <c r="L54" s="38">
        <f t="shared" si="16"/>
        <v>0.8</v>
      </c>
    </row>
    <row r="55" spans="1:12" ht="12.75">
      <c r="A55" s="34" t="s">
        <v>108</v>
      </c>
      <c r="C55" s="36">
        <f aca="true" t="shared" si="17" ref="C55:L55">+C53*C54*C52</f>
        <v>70080000</v>
      </c>
      <c r="D55" s="36">
        <f t="shared" si="17"/>
        <v>70080000</v>
      </c>
      <c r="E55" s="36">
        <f t="shared" si="17"/>
        <v>70080000</v>
      </c>
      <c r="F55" s="36">
        <f t="shared" si="17"/>
        <v>70080000</v>
      </c>
      <c r="G55" s="36">
        <f t="shared" si="17"/>
        <v>70080000</v>
      </c>
      <c r="H55" s="36">
        <f t="shared" si="17"/>
        <v>70080000</v>
      </c>
      <c r="I55" s="36">
        <f t="shared" si="17"/>
        <v>70080000</v>
      </c>
      <c r="J55" s="36">
        <f t="shared" si="17"/>
        <v>70080000</v>
      </c>
      <c r="K55" s="36">
        <f t="shared" si="17"/>
        <v>70080000</v>
      </c>
      <c r="L55" s="36">
        <f t="shared" si="17"/>
        <v>70080000</v>
      </c>
    </row>
    <row r="56" spans="3:12" ht="12.75"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34" t="s">
        <v>112</v>
      </c>
      <c r="C57" s="42">
        <f>+L25</f>
        <v>0.30000000000000043</v>
      </c>
      <c r="D57" s="42">
        <f aca="true" t="shared" si="18" ref="D57:L57">+C57</f>
        <v>0.30000000000000043</v>
      </c>
      <c r="E57" s="42">
        <f t="shared" si="18"/>
        <v>0.30000000000000043</v>
      </c>
      <c r="F57" s="42">
        <f t="shared" si="18"/>
        <v>0.30000000000000043</v>
      </c>
      <c r="G57" s="42">
        <f t="shared" si="18"/>
        <v>0.30000000000000043</v>
      </c>
      <c r="H57" s="42">
        <f t="shared" si="18"/>
        <v>0.30000000000000043</v>
      </c>
      <c r="I57" s="42">
        <f t="shared" si="18"/>
        <v>0.30000000000000043</v>
      </c>
      <c r="J57" s="42">
        <f t="shared" si="18"/>
        <v>0.30000000000000043</v>
      </c>
      <c r="K57" s="42">
        <f t="shared" si="18"/>
        <v>0.30000000000000043</v>
      </c>
      <c r="L57" s="42">
        <f t="shared" si="18"/>
        <v>0.30000000000000043</v>
      </c>
    </row>
    <row r="58" spans="1:12" ht="12.75">
      <c r="A58" s="43" t="s">
        <v>113</v>
      </c>
      <c r="C58" s="41">
        <f aca="true" t="shared" si="19" ref="C58:L58">+C45*(1+C57)</f>
        <v>7.529963473465119</v>
      </c>
      <c r="D58" s="41">
        <f t="shared" si="19"/>
        <v>7.755862377669073</v>
      </c>
      <c r="E58" s="41">
        <f t="shared" si="19"/>
        <v>7.988538248999146</v>
      </c>
      <c r="F58" s="41">
        <f t="shared" si="19"/>
        <v>8.22819439646912</v>
      </c>
      <c r="G58" s="41">
        <f t="shared" si="19"/>
        <v>8.475040228363193</v>
      </c>
      <c r="H58" s="41">
        <f t="shared" si="19"/>
        <v>8.72929143521409</v>
      </c>
      <c r="I58" s="41">
        <f t="shared" si="19"/>
        <v>8.991170178270513</v>
      </c>
      <c r="J58" s="41">
        <f t="shared" si="19"/>
        <v>9.260905283618628</v>
      </c>
      <c r="K58" s="41">
        <f t="shared" si="19"/>
        <v>9.538732442127188</v>
      </c>
      <c r="L58" s="41">
        <f t="shared" si="19"/>
        <v>9.824894415391004</v>
      </c>
    </row>
    <row r="60" spans="1:12" ht="12.75">
      <c r="A60" s="34" t="s">
        <v>111</v>
      </c>
      <c r="C60" s="36">
        <f aca="true" t="shared" si="20" ref="C60:L60">+(C55*C58)/100</f>
        <v>5276998.402204355</v>
      </c>
      <c r="D60" s="36">
        <f t="shared" si="20"/>
        <v>5435308.354270487</v>
      </c>
      <c r="E60" s="36">
        <f t="shared" si="20"/>
        <v>5598367.604898602</v>
      </c>
      <c r="F60" s="36">
        <f t="shared" si="20"/>
        <v>5766318.63304556</v>
      </c>
      <c r="G60" s="36">
        <f t="shared" si="20"/>
        <v>5939308.192036926</v>
      </c>
      <c r="H60" s="36">
        <f t="shared" si="20"/>
        <v>6117487.437798035</v>
      </c>
      <c r="I60" s="36">
        <f t="shared" si="20"/>
        <v>6301012.060931976</v>
      </c>
      <c r="J60" s="36">
        <f t="shared" si="20"/>
        <v>6490042.422759934</v>
      </c>
      <c r="K60" s="36">
        <f t="shared" si="20"/>
        <v>6684743.695442732</v>
      </c>
      <c r="L60" s="36">
        <f t="shared" si="20"/>
        <v>6885286.006306015</v>
      </c>
    </row>
    <row r="64" spans="1:12" ht="12.75">
      <c r="A64" s="34" t="s">
        <v>114</v>
      </c>
      <c r="C64" s="36">
        <f aca="true" t="shared" si="21" ref="C64:L64">+C60-C47</f>
        <v>1218174.7850011755</v>
      </c>
      <c r="D64" s="36">
        <f t="shared" si="21"/>
        <v>1254720.028551212</v>
      </c>
      <c r="E64" s="36">
        <f t="shared" si="21"/>
        <v>1292361.6294077486</v>
      </c>
      <c r="F64" s="36">
        <f t="shared" si="21"/>
        <v>1331132.4782899814</v>
      </c>
      <c r="G64" s="36">
        <f t="shared" si="21"/>
        <v>1371066.4526386792</v>
      </c>
      <c r="H64" s="36">
        <f t="shared" si="21"/>
        <v>1412198.4462178415</v>
      </c>
      <c r="I64" s="36">
        <f t="shared" si="21"/>
        <v>1454564.3996043764</v>
      </c>
      <c r="J64" s="36">
        <f t="shared" si="21"/>
        <v>1498201.3315925067</v>
      </c>
      <c r="K64" s="36">
        <f t="shared" si="21"/>
        <v>1543147.371540281</v>
      </c>
      <c r="L64" s="36">
        <f t="shared" si="21"/>
        <v>1589441.7926864894</v>
      </c>
    </row>
  </sheetData>
  <sheetProtection/>
  <mergeCells count="3">
    <mergeCell ref="A1:L1"/>
    <mergeCell ref="A2:L2"/>
    <mergeCell ref="A3:L3"/>
  </mergeCells>
  <printOptions horizontalCentered="1"/>
  <pageMargins left="0.75" right="0.75" top="1.25" bottom="0.5" header="0.5" footer="0.5"/>
  <pageSetup fitToHeight="1" fitToWidth="1" horizontalDpi="600" verticalDpi="600" orientation="landscape" scale="59" r:id="rId3"/>
  <headerFooter alignWithMargins="0">
    <oddHeader>&amp;R&amp;"Times New Roman,Bold"&amp;8Utah Association of Energy Users/Wal-Mart
UAE-WM Exhibit COS/RD 1.4
UPSC Docket No. 07-035-93
Witness:  Kevin C. Higgins
Page 1 of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Ntownsend</dc:creator>
  <cp:keywords/>
  <dc:description/>
  <cp:lastModifiedBy>sbintz</cp:lastModifiedBy>
  <cp:lastPrinted>2008-07-21T19:28:46Z</cp:lastPrinted>
  <dcterms:created xsi:type="dcterms:W3CDTF">2008-07-17T23:21:19Z</dcterms:created>
  <dcterms:modified xsi:type="dcterms:W3CDTF">2008-07-22T19:01:43Z</dcterms:modified>
  <cp:category>::ODMA\GRPWISE\ASPOSUPT.PUPSC.PUPSCDocs:58196.1</cp:category>
  <cp:version/>
  <cp:contentType/>
  <cp:contentStatus/>
</cp:coreProperties>
</file>