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125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<sst xmlns="http://schemas.openxmlformats.org/spreadsheetml/2006/main" count="55" uniqueCount="41">
  <si>
    <t>Forecasted</t>
  </si>
  <si>
    <t>Proposed</t>
  </si>
  <si>
    <t>Units</t>
  </si>
  <si>
    <t>Price</t>
  </si>
  <si>
    <t>Revenue</t>
  </si>
  <si>
    <t>12/31/08</t>
  </si>
  <si>
    <t xml:space="preserve">  Customer Charge</t>
  </si>
  <si>
    <t xml:space="preserve">  All kW (May - Sept)</t>
  </si>
  <si>
    <t xml:space="preserve">  All kW (Oct - Apr)</t>
  </si>
  <si>
    <t xml:space="preserve">  Voltage Discount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</si>
  <si>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</si>
  <si>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</si>
  <si>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</si>
  <si>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</si>
  <si>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 xml:space="preserve">  Unbilled</t>
  </si>
  <si>
    <t xml:space="preserve">  Total</t>
  </si>
  <si>
    <t>Company</t>
  </si>
  <si>
    <t>DPU</t>
  </si>
  <si>
    <t>Rocky Mountain Power - State of Utah</t>
  </si>
  <si>
    <t>Blocking Based on Adjusted Actual and Forecasted Loads</t>
  </si>
  <si>
    <t>Historiacal Test Period 12 Months Ending June, 2007</t>
  </si>
  <si>
    <t>Schedule No. 6</t>
  </si>
  <si>
    <t>Schedule No. 6 - Distribution Voltage</t>
  </si>
  <si>
    <t>Rocky Mountain Power</t>
  </si>
  <si>
    <t>Monthly Billing Comparisons</t>
  </si>
  <si>
    <t>Schedule 6</t>
  </si>
  <si>
    <t>General Case (Docket No. 07-035-93)</t>
  </si>
  <si>
    <t>Summer</t>
  </si>
  <si>
    <t>Winter</t>
  </si>
  <si>
    <t>kW</t>
  </si>
  <si>
    <t>Load</t>
  </si>
  <si>
    <t>Monthly Billing</t>
  </si>
  <si>
    <t>Change</t>
  </si>
  <si>
    <t>Load Size</t>
  </si>
  <si>
    <t>Factor (1)</t>
  </si>
  <si>
    <t>kWh</t>
  </si>
  <si>
    <t>$</t>
  </si>
  <si>
    <t>%</t>
  </si>
  <si>
    <t>Present</t>
  </si>
  <si>
    <t>DPU Exhibit 9.10</t>
  </si>
  <si>
    <t>DPU Exhibit 9.9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</si>
</sst>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0_);\(#,##0.0000\)"/>
    <numFmt numFmtId="166" formatCode="0.0000_)"/>
    <numFmt numFmtId="167" formatCode="&quot;$&quot;#,##0.000000_);\(&quot;$&quot;#,##0.000000\)"/>
    <numFmt numFmtId="168" formatCode="0.000000%"/>
    <numFmt numFmtId="169" formatCode="0.0%"/>
    <numFmt numFmtId="170" formatCode="&quot;$&quot;#,##0.000_);\(&quot;$&quot;#,##0.000\)"/>
    <numFmt numFmtId="171" formatCode="0.000000"/>
    <numFmt numFmtId="172" formatCode="&quot;$&quot;#,##0.0000_);\(&quot;$&quot;#,##0.0000\)"/>
    <numFmt numFmtId="173" formatCode="0.000%"/>
    <numFmt numFmtId="174" formatCode="0.0000%"/>
    <numFmt numFmtId="175" formatCode="&quot;$&quot;#,##0.0000"/>
    <numFmt numFmtId="176" formatCode="&quot;$&quot;#,##0.00"/>
    <numFmt numFmtId="177" formatCode="0.0000"/>
    <numFmt numFmtId="178" formatCode="&quot;$&quot;#,##0.00000000_);\(&quot;$&quot;#,##0.00000000\)"/>
    <numFmt numFmtId="179" formatCode="&quot;$&quot;#,##0"/>
    <numFmt numFmtId="180" formatCode="&quot;$&quot;#,##0.000000"/>
    <numFmt numFmtId="181" formatCode="&quot;$&quot;#,##0.000000000_);\(&quot;$&quot;#,##0.000000000\)"/>
    <numFmt numFmtId="182" formatCode="0.0000000"/>
    <numFmt numFmtId="183" formatCode="0.00000%"/>
    <numFmt numFmtId="184" formatCode="#,##0.000000"/>
    <numFmt numFmtId="185" formatCode="&quot;$&quot;#,##0.00000_);\(&quot;$&quot;#,##0.00000\)"/>
    <numFmt numFmtId="186" formatCode="&quot;$&quot;#,##0.0_);\(&quot;$&quot;#,##0.0\)"/>
    <numFmt numFmtId="187" formatCode="&quot;$&quot;#,##0.0000000_);\(&quot;$&quot;#,##0.0000000\)"/>
  </numFmts>
  <fonts count="9">
    <font>
      <sz val="10"/>
      <name val="Arial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19" applyFont="1" applyFill="1">
      <alignment/>
      <protection/>
    </xf>
    <xf numFmtId="164" fontId="2" fillId="0" borderId="0" xfId="19" applyFill="1">
      <alignment/>
      <protection/>
    </xf>
    <xf numFmtId="37" fontId="3" fillId="0" borderId="0" xfId="19" applyNumberFormat="1" applyFont="1" applyFill="1" applyBorder="1" applyAlignment="1" applyProtection="1">
      <alignment horizontal="center"/>
      <protection/>
    </xf>
    <xf numFmtId="37" fontId="3" fillId="0" borderId="1" xfId="19" applyNumberFormat="1" applyFont="1" applyFill="1" applyBorder="1" applyAlignment="1" applyProtection="1" quotePrefix="1">
      <alignment horizontal="center"/>
      <protection/>
    </xf>
    <xf numFmtId="164" fontId="4" fillId="0" borderId="0" xfId="19" applyFont="1" applyFill="1" applyAlignment="1">
      <alignment horizontal="left"/>
      <protection/>
    </xf>
    <xf numFmtId="37" fontId="2" fillId="0" borderId="0" xfId="19" applyNumberFormat="1" applyFill="1" applyProtection="1">
      <alignment/>
      <protection/>
    </xf>
    <xf numFmtId="164" fontId="1" fillId="0" borderId="0" xfId="19" applyFont="1" applyFill="1" applyAlignment="1">
      <alignment horizontal="left"/>
      <protection/>
    </xf>
    <xf numFmtId="7" fontId="1" fillId="0" borderId="0" xfId="19" applyNumberFormat="1" applyFont="1" applyFill="1" applyProtection="1">
      <alignment/>
      <protection locked="0"/>
    </xf>
    <xf numFmtId="5" fontId="2" fillId="0" borderId="0" xfId="19" applyNumberFormat="1" applyFill="1" applyProtection="1">
      <alignment/>
      <protection/>
    </xf>
    <xf numFmtId="37" fontId="2" fillId="0" borderId="2" xfId="19" applyNumberFormat="1" applyFont="1" applyFill="1" applyBorder="1" applyProtection="1">
      <alignment/>
      <protection/>
    </xf>
    <xf numFmtId="37" fontId="2" fillId="0" borderId="3" xfId="19" applyNumberFormat="1" applyFill="1" applyBorder="1" applyProtection="1">
      <alignment/>
      <protection/>
    </xf>
    <xf numFmtId="164" fontId="1" fillId="0" borderId="3" xfId="19" applyFont="1" applyFill="1" applyBorder="1">
      <alignment/>
      <protection/>
    </xf>
    <xf numFmtId="5" fontId="2" fillId="0" borderId="3" xfId="19" applyNumberFormat="1" applyFill="1" applyBorder="1" applyProtection="1">
      <alignment/>
      <protection/>
    </xf>
    <xf numFmtId="0" fontId="5" fillId="0" borderId="0" xfId="0" applyFont="1" applyAlignment="1">
      <alignment/>
    </xf>
    <xf numFmtId="5" fontId="2" fillId="0" borderId="0" xfId="19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7" fontId="0" fillId="0" borderId="0" xfId="0" applyNumberFormat="1" applyAlignment="1">
      <alignment/>
    </xf>
    <xf numFmtId="37" fontId="2" fillId="0" borderId="0" xfId="19" applyNumberFormat="1" applyFill="1" applyBorder="1" applyProtection="1">
      <alignment/>
      <protection/>
    </xf>
    <xf numFmtId="164" fontId="1" fillId="0" borderId="0" xfId="19" applyFont="1" applyFill="1" applyBorder="1">
      <alignment/>
      <protection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center"/>
    </xf>
    <xf numFmtId="169" fontId="6" fillId="0" borderId="0" xfId="20" applyNumberFormat="1" applyFont="1" applyAlignment="1">
      <alignment horizontal="center"/>
    </xf>
    <xf numFmtId="3" fontId="6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7" fontId="2" fillId="0" borderId="0" xfId="19" applyNumberFormat="1" applyFont="1" applyFill="1" applyProtection="1">
      <alignment/>
      <protection locked="0"/>
    </xf>
    <xf numFmtId="165" fontId="2" fillId="0" borderId="0" xfId="19" applyNumberFormat="1" applyFont="1" applyFill="1" applyProtection="1">
      <alignment/>
      <protection locked="0"/>
    </xf>
    <xf numFmtId="166" fontId="2" fillId="0" borderId="0" xfId="19" applyNumberFormat="1" applyFont="1" applyFill="1" applyProtection="1">
      <alignment/>
      <protection/>
    </xf>
    <xf numFmtId="179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2" fillId="0" borderId="5" xfId="19" applyNumberFormat="1" applyFill="1" applyBorder="1" applyProtection="1">
      <alignment/>
      <protection/>
    </xf>
    <xf numFmtId="164" fontId="1" fillId="0" borderId="1" xfId="19" applyFont="1" applyFill="1" applyBorder="1">
      <alignment/>
      <protection/>
    </xf>
    <xf numFmtId="5" fontId="2" fillId="0" borderId="1" xfId="19" applyNumberFormat="1" applyFill="1" applyBorder="1" applyProtection="1">
      <alignment/>
      <protection/>
    </xf>
    <xf numFmtId="5" fontId="0" fillId="0" borderId="1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5" fillId="0" borderId="0" xfId="0" applyNumberFormat="1" applyFont="1" applyAlignment="1">
      <alignment/>
    </xf>
    <xf numFmtId="166" fontId="1" fillId="0" borderId="0" xfId="19" applyNumberFormat="1" applyFont="1" applyFill="1" applyProtection="1">
      <alignment/>
      <protection/>
    </xf>
    <xf numFmtId="180" fontId="5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87" fontId="0" fillId="0" borderId="0" xfId="0" applyNumberFormat="1" applyAlignment="1">
      <alignment/>
    </xf>
    <xf numFmtId="5" fontId="3" fillId="0" borderId="0" xfId="19" applyNumberFormat="1" applyFont="1" applyFill="1" applyBorder="1" applyProtection="1">
      <alignment/>
      <protection/>
    </xf>
    <xf numFmtId="5" fontId="8" fillId="0" borderId="0" xfId="19" applyNumberFormat="1" applyFont="1" applyFill="1" applyBorder="1" applyProtection="1">
      <alignment/>
      <protection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37" fontId="3" fillId="0" borderId="6" xfId="19" applyNumberFormat="1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164" fontId="3" fillId="0" borderId="6" xfId="19" applyFont="1" applyFill="1" applyBorder="1" applyAlignment="1">
      <alignment horizontal="center"/>
      <protection/>
    </xf>
    <xf numFmtId="164" fontId="3" fillId="0" borderId="0" xfId="19" applyFont="1" applyFill="1" applyBorder="1" applyAlignment="1">
      <alignment horizontal="center"/>
      <protection/>
    </xf>
    <xf numFmtId="164" fontId="3" fillId="0" borderId="1" xfId="19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locking 09-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1" sqref="C1"/>
    </sheetView>
  </sheetViews>
  <sheetFormatPr defaultColWidth="9.140625" defaultRowHeight="12.75"/>
  <cols>
    <col min="1" max="1" width="23.28125" style="0" customWidth="1"/>
    <col min="2" max="2" width="15.00390625" style="0" bestFit="1" customWidth="1"/>
    <col min="3" max="3" width="14.421875" style="0" bestFit="1" customWidth="1"/>
    <col min="4" max="4" width="15.421875" style="0" bestFit="1" customWidth="1"/>
    <col min="5" max="5" width="14.57421875" style="0" customWidth="1"/>
    <col min="6" max="6" width="17.57421875" style="0" bestFit="1" customWidth="1"/>
    <col min="7" max="7" width="13.421875" style="0" bestFit="1" customWidth="1"/>
    <col min="8" max="8" width="14.00390625" style="0" bestFit="1" customWidth="1"/>
    <col min="9" max="9" width="15.7109375" style="0" bestFit="1" customWidth="1"/>
    <col min="10" max="10" width="11.8515625" style="0" bestFit="1" customWidth="1"/>
  </cols>
  <sheetData>
    <row r="1" ht="12.75">
      <c r="C1" s="20" t="s">
        <v>40</v>
      </c>
    </row>
    <row r="3" spans="2:5" ht="12.75">
      <c r="B3" s="62" t="s">
        <v>18</v>
      </c>
      <c r="C3" s="63"/>
      <c r="D3" s="63"/>
      <c r="E3" s="63"/>
    </row>
    <row r="4" spans="2:5" ht="12.75">
      <c r="B4" s="62" t="s">
        <v>19</v>
      </c>
      <c r="C4" s="63"/>
      <c r="D4" s="63"/>
      <c r="E4" s="63"/>
    </row>
    <row r="5" spans="2:5" ht="12.75">
      <c r="B5" s="62" t="s">
        <v>20</v>
      </c>
      <c r="C5" s="63"/>
      <c r="D5" s="63"/>
      <c r="E5" s="63"/>
    </row>
    <row r="6" ht="12.75">
      <c r="B6" s="20"/>
    </row>
    <row r="7" spans="2:5" ht="12.75">
      <c r="B7" s="62" t="s">
        <v>22</v>
      </c>
      <c r="C7" s="63"/>
      <c r="D7" s="63"/>
      <c r="E7" s="63"/>
    </row>
    <row r="10" spans="1:6" ht="15.75">
      <c r="A10" s="1"/>
      <c r="B10" s="57" t="s">
        <v>0</v>
      </c>
      <c r="C10" s="58" t="s">
        <v>16</v>
      </c>
      <c r="D10" s="58" t="s">
        <v>16</v>
      </c>
      <c r="E10" s="59" t="s">
        <v>17</v>
      </c>
      <c r="F10" s="59" t="s">
        <v>17</v>
      </c>
    </row>
    <row r="11" spans="1:6" ht="15.75">
      <c r="A11" s="1"/>
      <c r="B11" s="3" t="s">
        <v>2</v>
      </c>
      <c r="C11" s="60" t="s">
        <v>1</v>
      </c>
      <c r="D11" s="60" t="s">
        <v>1</v>
      </c>
      <c r="E11" s="60" t="s">
        <v>1</v>
      </c>
      <c r="F11" s="60" t="s">
        <v>1</v>
      </c>
    </row>
    <row r="12" spans="1:6" ht="15.75">
      <c r="A12" s="1"/>
      <c r="B12" s="4" t="s">
        <v>5</v>
      </c>
      <c r="C12" s="61" t="s">
        <v>3</v>
      </c>
      <c r="D12" s="61" t="s">
        <v>4</v>
      </c>
      <c r="E12" s="61" t="s">
        <v>3</v>
      </c>
      <c r="F12" s="61" t="s">
        <v>4</v>
      </c>
    </row>
    <row r="13" spans="1:8" ht="15.75">
      <c r="A13" s="5" t="s">
        <v>21</v>
      </c>
      <c r="B13" s="6"/>
      <c r="C13" s="2"/>
      <c r="D13" s="2"/>
      <c r="E13" s="2"/>
      <c r="F13" s="14"/>
      <c r="G13" s="14"/>
      <c r="H13" s="14"/>
    </row>
    <row r="14" spans="1:8" ht="15.75">
      <c r="A14" s="7" t="s">
        <v>6</v>
      </c>
      <c r="B14" s="6">
        <v>153016</v>
      </c>
      <c r="C14" s="32">
        <v>25</v>
      </c>
      <c r="D14" s="9">
        <f>B14*C14</f>
        <v>3825400</v>
      </c>
      <c r="E14" s="17">
        <v>25</v>
      </c>
      <c r="F14" s="31">
        <f aca="true" t="shared" si="0" ref="F14:F22">B14*E14</f>
        <v>3825400</v>
      </c>
      <c r="G14" s="14"/>
      <c r="H14" s="14"/>
    </row>
    <row r="15" spans="1:10" ht="15.75">
      <c r="A15" s="7" t="s">
        <v>7</v>
      </c>
      <c r="B15" s="6">
        <v>7307047.76143113</v>
      </c>
      <c r="C15" s="32">
        <v>14.82</v>
      </c>
      <c r="D15" s="9">
        <f>B15*C15</f>
        <v>108290447.82440935</v>
      </c>
      <c r="E15" s="16">
        <f>1.05*13.91</f>
        <v>14.605500000000001</v>
      </c>
      <c r="F15" s="31">
        <f t="shared" si="0"/>
        <v>106723086.07958238</v>
      </c>
      <c r="G15" s="46"/>
      <c r="H15" s="46"/>
      <c r="I15" s="41"/>
      <c r="J15" s="43"/>
    </row>
    <row r="16" spans="1:10" ht="15.75">
      <c r="A16" s="7" t="s">
        <v>8</v>
      </c>
      <c r="B16" s="6">
        <v>8801829.809762066</v>
      </c>
      <c r="C16" s="32">
        <v>11.89</v>
      </c>
      <c r="D16" s="9">
        <f>B16*C16</f>
        <v>104653756.43807097</v>
      </c>
      <c r="E16" s="16">
        <f>1.05*11.16</f>
        <v>11.718</v>
      </c>
      <c r="F16" s="31">
        <f t="shared" si="0"/>
        <v>103139841.71079189</v>
      </c>
      <c r="G16" s="46"/>
      <c r="H16" s="46"/>
      <c r="I16" s="41"/>
      <c r="J16" s="43"/>
    </row>
    <row r="17" spans="1:10" ht="15.75">
      <c r="A17" s="7" t="s">
        <v>9</v>
      </c>
      <c r="B17" s="6">
        <v>422284.7469165508</v>
      </c>
      <c r="C17" s="32">
        <v>-0.77</v>
      </c>
      <c r="D17" s="9">
        <f>B17*C17</f>
        <v>-325159.2551257441</v>
      </c>
      <c r="E17" s="17">
        <v>-0.77</v>
      </c>
      <c r="F17" s="31">
        <f t="shared" si="0"/>
        <v>-325159.2551257441</v>
      </c>
      <c r="G17" s="44"/>
      <c r="H17" s="44"/>
      <c r="I17" s="41"/>
      <c r="J17" s="43"/>
    </row>
    <row r="18" spans="1:10" ht="15.75">
      <c r="A18" s="7" t="s">
        <v>10</v>
      </c>
      <c r="B18" s="6">
        <v>5530767819.222559</v>
      </c>
      <c r="C18" s="33"/>
      <c r="D18" s="9">
        <f>B18*C18</f>
        <v>0</v>
      </c>
      <c r="F18" s="31">
        <f t="shared" si="0"/>
        <v>0</v>
      </c>
      <c r="G18" s="44"/>
      <c r="H18" s="44"/>
      <c r="I18" s="41"/>
      <c r="J18" s="43"/>
    </row>
    <row r="19" spans="1:10" ht="15.75">
      <c r="A19" s="7" t="s">
        <v>11</v>
      </c>
      <c r="B19" s="6">
        <v>2450157286.8133993</v>
      </c>
      <c r="C19" s="34">
        <v>3.1196</v>
      </c>
      <c r="D19" s="9">
        <f>B19*C19/100</f>
        <v>76435106.7194308</v>
      </c>
      <c r="E19" s="56">
        <v>0.031474458498755326</v>
      </c>
      <c r="F19" s="31">
        <f t="shared" si="0"/>
        <v>77117373.83923128</v>
      </c>
      <c r="H19" s="44"/>
      <c r="I19" s="41"/>
      <c r="J19" s="43"/>
    </row>
    <row r="20" spans="1:10" ht="15.75">
      <c r="A20" s="7" t="s">
        <v>12</v>
      </c>
      <c r="B20" s="6">
        <v>3080610532.4091597</v>
      </c>
      <c r="C20" s="34">
        <v>2.8799</v>
      </c>
      <c r="D20" s="9">
        <f>B20*C20/100</f>
        <v>88718502.7228514</v>
      </c>
      <c r="E20" s="46">
        <v>0.029077458498755326</v>
      </c>
      <c r="F20" s="31">
        <f t="shared" si="0"/>
        <v>89576324.90695588</v>
      </c>
      <c r="H20" s="46"/>
      <c r="I20" s="41"/>
      <c r="J20" s="43"/>
    </row>
    <row r="21" spans="1:10" ht="15.75">
      <c r="A21" s="7" t="s">
        <v>13</v>
      </c>
      <c r="B21" s="6">
        <v>0</v>
      </c>
      <c r="C21" s="8">
        <v>300</v>
      </c>
      <c r="D21" s="9">
        <f>B21*C21</f>
        <v>0</v>
      </c>
      <c r="E21" s="16">
        <v>300</v>
      </c>
      <c r="F21" s="31">
        <f t="shared" si="0"/>
        <v>0</v>
      </c>
      <c r="G21" s="46"/>
      <c r="I21" s="42"/>
      <c r="J21" s="43"/>
    </row>
    <row r="22" spans="1:8" ht="15.75">
      <c r="A22" s="7" t="s">
        <v>14</v>
      </c>
      <c r="B22" s="10">
        <v>0</v>
      </c>
      <c r="C22" s="38"/>
      <c r="D22" s="39">
        <f>B22*C22</f>
        <v>0</v>
      </c>
      <c r="E22" s="39"/>
      <c r="F22" s="40">
        <f t="shared" si="0"/>
        <v>0</v>
      </c>
      <c r="G22" s="14"/>
      <c r="H22" s="14"/>
    </row>
    <row r="23" spans="1:8" ht="16.5" thickBot="1">
      <c r="A23" s="7" t="s">
        <v>15</v>
      </c>
      <c r="B23" s="11">
        <v>5530767819.222559</v>
      </c>
      <c r="C23" s="12"/>
      <c r="D23" s="13">
        <f>SUM(D14:D22)</f>
        <v>381598054.4496368</v>
      </c>
      <c r="E23" s="37"/>
      <c r="F23" s="13">
        <f>SUM(F14:F22)</f>
        <v>380056867.2814357</v>
      </c>
      <c r="G23" s="54"/>
      <c r="H23" s="14"/>
    </row>
    <row r="24" spans="1:8" ht="16.5" thickTop="1">
      <c r="A24" s="7"/>
      <c r="B24" s="18"/>
      <c r="C24" s="19"/>
      <c r="D24" s="51"/>
      <c r="E24" s="15"/>
      <c r="F24" s="15"/>
      <c r="G24" s="14"/>
      <c r="H24" s="14"/>
    </row>
    <row r="25" spans="1:9" ht="15.75">
      <c r="A25" s="7"/>
      <c r="B25" s="18"/>
      <c r="C25" s="19"/>
      <c r="D25" s="15"/>
      <c r="E25" s="52"/>
      <c r="F25" s="15"/>
      <c r="G25" s="14"/>
      <c r="H25" s="47"/>
      <c r="I25" s="42"/>
    </row>
    <row r="26" spans="2:9" ht="12.75">
      <c r="B26" s="35"/>
      <c r="F26" s="35"/>
      <c r="H26" s="36"/>
      <c r="I26" s="36"/>
    </row>
    <row r="27" spans="6:9" ht="12.75">
      <c r="F27" s="35"/>
      <c r="H27" s="48"/>
      <c r="I27" s="49"/>
    </row>
    <row r="28" ht="12.75">
      <c r="F28" s="35"/>
    </row>
    <row r="29" spans="3:6" ht="12.75">
      <c r="C29" s="36"/>
      <c r="F29" s="36"/>
    </row>
    <row r="30" spans="1:6" ht="15.75">
      <c r="A30" s="45"/>
      <c r="C30" s="17"/>
      <c r="D30" s="36"/>
      <c r="E30" s="36"/>
      <c r="F30" s="35"/>
    </row>
    <row r="31" spans="1:9" ht="15.75">
      <c r="A31" s="45"/>
      <c r="D31" s="36"/>
      <c r="E31" s="36"/>
      <c r="F31" s="36"/>
      <c r="H31" s="17"/>
      <c r="I31" s="50"/>
    </row>
    <row r="32" spans="3:9" ht="12.75">
      <c r="C32" s="17"/>
      <c r="D32" s="36"/>
      <c r="E32" s="36"/>
      <c r="F32" s="36"/>
      <c r="H32" s="17"/>
      <c r="I32" s="50"/>
    </row>
    <row r="33" spans="3:6" ht="12.75">
      <c r="C33" s="17"/>
      <c r="D33" s="36"/>
      <c r="F33" s="36"/>
    </row>
    <row r="34" ht="12.75">
      <c r="D34" s="36"/>
    </row>
    <row r="35" spans="4:6" ht="12.75">
      <c r="D35" s="53"/>
      <c r="E35" s="55"/>
      <c r="F35" s="36"/>
    </row>
    <row r="36" ht="12.75">
      <c r="F36" s="36"/>
    </row>
  </sheetData>
  <mergeCells count="4">
    <mergeCell ref="B3:E3"/>
    <mergeCell ref="B4:E4"/>
    <mergeCell ref="B5:E5"/>
    <mergeCell ref="B7:E7"/>
  </mergeCells>
  <printOptions/>
  <pageMargins left="0.32" right="0.3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D4" sqref="D4"/>
    </sheetView>
  </sheetViews>
  <sheetFormatPr defaultColWidth="9.140625" defaultRowHeight="12.75"/>
  <cols>
    <col min="1" max="1" width="8.57421875" style="0" customWidth="1"/>
    <col min="3" max="3" width="8.140625" style="0" customWidth="1"/>
    <col min="4" max="5" width="9.57421875" style="0" bestFit="1" customWidth="1"/>
    <col min="8" max="9" width="9.57421875" style="0" bestFit="1" customWidth="1"/>
  </cols>
  <sheetData>
    <row r="1" ht="12.75">
      <c r="E1" s="20" t="s">
        <v>39</v>
      </c>
    </row>
    <row r="2" ht="12.75">
      <c r="E2" s="20"/>
    </row>
    <row r="3" ht="12.75">
      <c r="E3" s="20" t="s">
        <v>23</v>
      </c>
    </row>
    <row r="4" ht="12.75">
      <c r="E4" s="20" t="s">
        <v>24</v>
      </c>
    </row>
    <row r="5" spans="5:6" ht="12.75">
      <c r="E5" s="20" t="s">
        <v>25</v>
      </c>
      <c r="F5" s="21"/>
    </row>
    <row r="6" spans="5:6" ht="12.75">
      <c r="E6" s="20" t="s">
        <v>26</v>
      </c>
      <c r="F6" s="21"/>
    </row>
    <row r="7" ht="12.75">
      <c r="F7" s="21"/>
    </row>
    <row r="8" ht="12.75">
      <c r="F8" s="21"/>
    </row>
    <row r="9" spans="1:11" ht="12.75">
      <c r="A9" s="22"/>
      <c r="B9" s="22"/>
      <c r="C9" s="23"/>
      <c r="D9" s="64" t="s">
        <v>27</v>
      </c>
      <c r="E9" s="64"/>
      <c r="F9" s="64"/>
      <c r="G9" s="64"/>
      <c r="H9" s="64" t="s">
        <v>28</v>
      </c>
      <c r="I9" s="64"/>
      <c r="J9" s="64"/>
      <c r="K9" s="64"/>
    </row>
    <row r="10" spans="1:11" ht="12.75">
      <c r="A10" s="24" t="s">
        <v>29</v>
      </c>
      <c r="B10" s="24" t="s">
        <v>30</v>
      </c>
      <c r="C10" s="24"/>
      <c r="D10" s="65" t="s">
        <v>31</v>
      </c>
      <c r="E10" s="65"/>
      <c r="F10" s="65" t="s">
        <v>32</v>
      </c>
      <c r="G10" s="65"/>
      <c r="H10" s="65" t="s">
        <v>31</v>
      </c>
      <c r="I10" s="65"/>
      <c r="J10" s="65" t="s">
        <v>32</v>
      </c>
      <c r="K10" s="65"/>
    </row>
    <row r="11" spans="1:11" ht="13.5" thickBot="1">
      <c r="A11" s="25" t="s">
        <v>33</v>
      </c>
      <c r="B11" s="25" t="s">
        <v>34</v>
      </c>
      <c r="C11" s="25" t="s">
        <v>35</v>
      </c>
      <c r="D11" s="25" t="s">
        <v>38</v>
      </c>
      <c r="E11" s="25" t="s">
        <v>1</v>
      </c>
      <c r="F11" s="25" t="s">
        <v>36</v>
      </c>
      <c r="G11" s="25" t="s">
        <v>37</v>
      </c>
      <c r="H11" s="25" t="s">
        <v>38</v>
      </c>
      <c r="I11" s="25" t="s">
        <v>1</v>
      </c>
      <c r="J11" s="25" t="s">
        <v>36</v>
      </c>
      <c r="K11" s="25" t="s">
        <v>37</v>
      </c>
    </row>
    <row r="12" spans="1:11" ht="12.75">
      <c r="A12" s="22">
        <v>50</v>
      </c>
      <c r="B12" s="26">
        <v>0.139</v>
      </c>
      <c r="C12" s="27">
        <v>5000</v>
      </c>
      <c r="D12" s="28">
        <f>(A12*13.91)+(C12*0.029271)+25</f>
        <v>866.855</v>
      </c>
      <c r="E12" s="28">
        <f>(A12*14.6006)+(C12*0.031474)+25</f>
        <v>912.4</v>
      </c>
      <c r="F12" s="28">
        <f>E12-D12</f>
        <v>45.54499999999996</v>
      </c>
      <c r="G12" s="29">
        <f>F12/D12</f>
        <v>0.05254050562089387</v>
      </c>
      <c r="H12" s="28">
        <f>(A12*11.16)+(C12*0.027)+25</f>
        <v>718</v>
      </c>
      <c r="I12" s="28">
        <f>(A12*11.718)+(C12*0.029007)+25</f>
        <v>755.935</v>
      </c>
      <c r="J12" s="28">
        <f>I12-H12</f>
        <v>37.934999999999945</v>
      </c>
      <c r="K12" s="29">
        <f>J12/H12</f>
        <v>0.05283426183844003</v>
      </c>
    </row>
    <row r="13" spans="1:11" ht="12.75">
      <c r="A13" s="22">
        <v>50</v>
      </c>
      <c r="B13" s="26">
        <v>0.278</v>
      </c>
      <c r="C13" s="30">
        <v>10000</v>
      </c>
      <c r="D13" s="28">
        <f>(A13*13.91)+(C13*0.029271)+25</f>
        <v>1013.21</v>
      </c>
      <c r="E13" s="28">
        <f>(A13*14.6006)+(C13*0.031474)+25</f>
        <v>1069.77</v>
      </c>
      <c r="F13" s="28">
        <f aca="true" t="shared" si="0" ref="F13:F38">E13-D13</f>
        <v>56.559999999999945</v>
      </c>
      <c r="G13" s="29">
        <f aca="true" t="shared" si="1" ref="G13:G38">F13/D13</f>
        <v>0.055822583669722904</v>
      </c>
      <c r="H13" s="28">
        <f>(A13*11.16)+(C13*0.027)+25</f>
        <v>853</v>
      </c>
      <c r="I13" s="28">
        <f>(A13*11.718)+(C13*0.029007)+25</f>
        <v>900.97</v>
      </c>
      <c r="J13" s="28">
        <f aca="true" t="shared" si="2" ref="J13:J38">I13-H13</f>
        <v>47.97000000000003</v>
      </c>
      <c r="K13" s="29">
        <f aca="true" t="shared" si="3" ref="K13:K38">J13/H13</f>
        <v>0.05623681125439628</v>
      </c>
    </row>
    <row r="14" spans="1:11" ht="12.75">
      <c r="A14" s="22">
        <v>50</v>
      </c>
      <c r="B14" s="26">
        <v>0.556</v>
      </c>
      <c r="C14" s="30">
        <v>20000</v>
      </c>
      <c r="D14" s="28">
        <f>(A14*13.91)+(C14*0.029271)+25</f>
        <v>1305.92</v>
      </c>
      <c r="E14" s="28">
        <f>(A14*14.6006)+(C14*0.031474)+25</f>
        <v>1384.51</v>
      </c>
      <c r="F14" s="28">
        <f t="shared" si="0"/>
        <v>78.58999999999992</v>
      </c>
      <c r="G14" s="29">
        <f t="shared" si="1"/>
        <v>0.0601797966184758</v>
      </c>
      <c r="H14" s="28">
        <f>(A14*11.16)+(C14*0.027)+25</f>
        <v>1123</v>
      </c>
      <c r="I14" s="28">
        <f>(A14*11.718)+(C14*0.029007)+25</f>
        <v>1191.04</v>
      </c>
      <c r="J14" s="28">
        <f t="shared" si="2"/>
        <v>68.03999999999996</v>
      </c>
      <c r="K14" s="29">
        <f t="shared" si="3"/>
        <v>0.06058771148708812</v>
      </c>
    </row>
    <row r="15" spans="1:11" ht="12.75">
      <c r="A15" s="22"/>
      <c r="B15" s="22"/>
      <c r="C15" s="30"/>
      <c r="D15" s="28"/>
      <c r="E15" s="28"/>
      <c r="F15" s="28"/>
      <c r="G15" s="29"/>
      <c r="H15" s="28"/>
      <c r="I15" s="28"/>
      <c r="J15" s="28"/>
      <c r="K15" s="29"/>
    </row>
    <row r="16" spans="1:11" ht="12.75">
      <c r="A16" s="22">
        <v>100</v>
      </c>
      <c r="B16" s="26">
        <v>0.278</v>
      </c>
      <c r="C16" s="30">
        <v>20000</v>
      </c>
      <c r="D16" s="28">
        <f>(A16*13.91)+(C16*0.029271)+25</f>
        <v>2001.42</v>
      </c>
      <c r="E16" s="28">
        <f>(A16*14.6006)+(C16*0.031474)+25</f>
        <v>2114.54</v>
      </c>
      <c r="F16" s="28">
        <f t="shared" si="0"/>
        <v>113.11999999999989</v>
      </c>
      <c r="G16" s="29">
        <f t="shared" si="1"/>
        <v>0.05651987089166686</v>
      </c>
      <c r="H16" s="28">
        <f>(A16*11.16)+(C16*0.027)+25</f>
        <v>1681</v>
      </c>
      <c r="I16" s="28">
        <f>(A16*11.718)+(C16*0.029007)+25</f>
        <v>1776.94</v>
      </c>
      <c r="J16" s="28">
        <f t="shared" si="2"/>
        <v>95.94000000000005</v>
      </c>
      <c r="K16" s="29">
        <f t="shared" si="3"/>
        <v>0.05707317073170735</v>
      </c>
    </row>
    <row r="17" spans="1:11" ht="12.75">
      <c r="A17" s="22">
        <v>100</v>
      </c>
      <c r="B17" s="26">
        <v>0.556</v>
      </c>
      <c r="C17" s="30">
        <v>40000</v>
      </c>
      <c r="D17" s="28">
        <f>(A17*13.91)+(C17*0.029271)+25</f>
        <v>2586.84</v>
      </c>
      <c r="E17" s="28">
        <f>(A17*14.6006)+(C17*0.031474)+25</f>
        <v>2744.02</v>
      </c>
      <c r="F17" s="28">
        <f t="shared" si="0"/>
        <v>157.17999999999984</v>
      </c>
      <c r="G17" s="29">
        <f t="shared" si="1"/>
        <v>0.06076139227783699</v>
      </c>
      <c r="H17" s="28">
        <f>(A17*11.16)+(C17*0.027)+25</f>
        <v>2221</v>
      </c>
      <c r="I17" s="28">
        <f>(A17*11.718)+(C17*0.029007)+25</f>
        <v>2357.08</v>
      </c>
      <c r="J17" s="28">
        <f t="shared" si="2"/>
        <v>136.07999999999993</v>
      </c>
      <c r="K17" s="29">
        <f t="shared" si="3"/>
        <v>0.061269698334083716</v>
      </c>
    </row>
    <row r="18" spans="1:11" ht="12.75">
      <c r="A18" s="22">
        <v>100</v>
      </c>
      <c r="B18" s="26">
        <v>0.833</v>
      </c>
      <c r="C18" s="30">
        <v>60000</v>
      </c>
      <c r="D18" s="28">
        <f>(A18*13.91)+(C18*0.029271)+25</f>
        <v>3172.26</v>
      </c>
      <c r="E18" s="28">
        <f>(A18*14.6006)+(C18*0.031474)+25</f>
        <v>3373.5</v>
      </c>
      <c r="F18" s="28">
        <f t="shared" si="0"/>
        <v>201.23999999999978</v>
      </c>
      <c r="G18" s="29">
        <f t="shared" si="1"/>
        <v>0.06343742316203582</v>
      </c>
      <c r="H18" s="28">
        <f>(A18*11.16)+(C18*0.027)+25</f>
        <v>2761</v>
      </c>
      <c r="I18" s="28">
        <f>(A18*11.718)+(C18*0.029007)+25</f>
        <v>2937.2200000000003</v>
      </c>
      <c r="J18" s="28">
        <f t="shared" si="2"/>
        <v>176.22000000000025</v>
      </c>
      <c r="K18" s="29">
        <f t="shared" si="3"/>
        <v>0.06382470119521921</v>
      </c>
    </row>
    <row r="19" spans="1:11" ht="12.75">
      <c r="A19" s="22"/>
      <c r="B19" s="22"/>
      <c r="C19" s="22"/>
      <c r="D19" s="28"/>
      <c r="E19" s="28"/>
      <c r="F19" s="28"/>
      <c r="G19" s="29"/>
      <c r="H19" s="28"/>
      <c r="I19" s="28"/>
      <c r="J19" s="28"/>
      <c r="K19" s="29"/>
    </row>
    <row r="20" spans="1:11" ht="12.75">
      <c r="A20" s="22">
        <v>200</v>
      </c>
      <c r="B20" s="26">
        <v>0.278</v>
      </c>
      <c r="C20" s="30">
        <v>40000</v>
      </c>
      <c r="D20" s="28">
        <f>(A20*13.91)+(C20*0.029271)+25</f>
        <v>3977.84</v>
      </c>
      <c r="E20" s="28">
        <f>(A20*14.6006)+(C20*0.031474)+25</f>
        <v>4204.08</v>
      </c>
      <c r="F20" s="28">
        <f t="shared" si="0"/>
        <v>226.23999999999978</v>
      </c>
      <c r="G20" s="29">
        <f t="shared" si="1"/>
        <v>0.05687508798745042</v>
      </c>
      <c r="H20" s="28">
        <f>(A20*11.16)+(C20*0.027)+25</f>
        <v>3337</v>
      </c>
      <c r="I20" s="28">
        <f>(A20*11.718)+(C20*0.029007)+25</f>
        <v>3528.88</v>
      </c>
      <c r="J20" s="28">
        <f t="shared" si="2"/>
        <v>191.8800000000001</v>
      </c>
      <c r="K20" s="29">
        <f t="shared" si="3"/>
        <v>0.057500749175906536</v>
      </c>
    </row>
    <row r="21" spans="1:11" ht="12.75">
      <c r="A21" s="22">
        <v>200</v>
      </c>
      <c r="B21" s="26">
        <v>0.556</v>
      </c>
      <c r="C21" s="30">
        <v>80000</v>
      </c>
      <c r="D21" s="28">
        <f>(A21*13.91)+(C21*0.029271)+25</f>
        <v>5148.68</v>
      </c>
      <c r="E21" s="28">
        <f>(A21*14.6006)+(C21*0.031474)+25</f>
        <v>5463.04</v>
      </c>
      <c r="F21" s="28">
        <f t="shared" si="0"/>
        <v>314.3599999999997</v>
      </c>
      <c r="G21" s="29">
        <f t="shared" si="1"/>
        <v>0.06105642611310077</v>
      </c>
      <c r="H21" s="28">
        <f>(A21*11.16)+(C21*0.027)+25</f>
        <v>4417</v>
      </c>
      <c r="I21" s="28">
        <f>(A21*11.718)+(C21*0.029007)+25</f>
        <v>4689.16</v>
      </c>
      <c r="J21" s="28">
        <f t="shared" si="2"/>
        <v>272.15999999999985</v>
      </c>
      <c r="K21" s="29">
        <f t="shared" si="3"/>
        <v>0.06161648177496035</v>
      </c>
    </row>
    <row r="22" spans="1:11" ht="12.75">
      <c r="A22" s="22">
        <v>200</v>
      </c>
      <c r="B22" s="26">
        <v>0.833</v>
      </c>
      <c r="C22" s="30">
        <v>120000</v>
      </c>
      <c r="D22" s="28">
        <f>(A22*13.91)+(C22*0.029271)+25</f>
        <v>6319.52</v>
      </c>
      <c r="E22" s="28">
        <f>(A22*14.6006)+(C22*0.031474)+25</f>
        <v>6722</v>
      </c>
      <c r="F22" s="28">
        <f t="shared" si="0"/>
        <v>402.47999999999956</v>
      </c>
      <c r="G22" s="29">
        <f t="shared" si="1"/>
        <v>0.06368838139605533</v>
      </c>
      <c r="H22" s="28">
        <f>(A22*11.16)+(C22*0.027)+25</f>
        <v>5497</v>
      </c>
      <c r="I22" s="28">
        <f>(A22*11.718)+(C22*0.029007)+25</f>
        <v>5849.4400000000005</v>
      </c>
      <c r="J22" s="28">
        <f t="shared" si="2"/>
        <v>352.4400000000005</v>
      </c>
      <c r="K22" s="29">
        <f t="shared" si="3"/>
        <v>0.06411497180280162</v>
      </c>
    </row>
    <row r="23" spans="1:11" ht="12.75">
      <c r="A23" s="22"/>
      <c r="B23" s="22"/>
      <c r="C23" s="22"/>
      <c r="D23" s="28"/>
      <c r="E23" s="28"/>
      <c r="F23" s="28"/>
      <c r="G23" s="29"/>
      <c r="H23" s="28"/>
      <c r="I23" s="28"/>
      <c r="J23" s="28"/>
      <c r="K23" s="29"/>
    </row>
    <row r="24" spans="1:11" ht="12.75">
      <c r="A24" s="22">
        <v>500</v>
      </c>
      <c r="B24" s="26">
        <v>0.278</v>
      </c>
      <c r="C24" s="30">
        <v>100000</v>
      </c>
      <c r="D24" s="28">
        <f>(A24*13.91)+(C24*0.029271)+25</f>
        <v>9907.1</v>
      </c>
      <c r="E24" s="28">
        <f>(A24*14.6006)+(C24*0.031474)+25</f>
        <v>10472.7</v>
      </c>
      <c r="F24" s="28">
        <f t="shared" si="0"/>
        <v>565.6000000000004</v>
      </c>
      <c r="G24" s="29">
        <f t="shared" si="1"/>
        <v>0.057090369532961247</v>
      </c>
      <c r="H24" s="28">
        <f>(A24*11.16)+(C24*0.027)+25</f>
        <v>8305</v>
      </c>
      <c r="I24" s="28">
        <f>(A24*11.718)+(C24*0.029007)+25</f>
        <v>8784.7</v>
      </c>
      <c r="J24" s="28">
        <f t="shared" si="2"/>
        <v>479.7000000000007</v>
      </c>
      <c r="K24" s="29">
        <f t="shared" si="3"/>
        <v>0.05776038531005427</v>
      </c>
    </row>
    <row r="25" spans="1:11" ht="12.75">
      <c r="A25" s="22">
        <v>500</v>
      </c>
      <c r="B25" s="26">
        <v>0.556</v>
      </c>
      <c r="C25" s="30">
        <v>200000</v>
      </c>
      <c r="D25" s="28">
        <f>(A25*13.91)+(C25*0.029271)+25</f>
        <v>12834.2</v>
      </c>
      <c r="E25" s="28">
        <f>(A25*14.6006)+(C25*0.031474)+25</f>
        <v>13620.1</v>
      </c>
      <c r="F25" s="28">
        <f t="shared" si="0"/>
        <v>785.8999999999996</v>
      </c>
      <c r="G25" s="29">
        <f t="shared" si="1"/>
        <v>0.06123482570008256</v>
      </c>
      <c r="H25" s="28">
        <f>(A25*11.16)+(C25*0.027)+25</f>
        <v>11005</v>
      </c>
      <c r="I25" s="28">
        <f>(A25*11.718)+(C25*0.029007)+25</f>
        <v>11685.400000000001</v>
      </c>
      <c r="J25" s="28">
        <f t="shared" si="2"/>
        <v>680.4000000000015</v>
      </c>
      <c r="K25" s="29">
        <f t="shared" si="3"/>
        <v>0.06182644252612462</v>
      </c>
    </row>
    <row r="26" spans="1:11" ht="12.75">
      <c r="A26" s="22">
        <v>500</v>
      </c>
      <c r="B26" s="26">
        <v>0.833</v>
      </c>
      <c r="C26" s="30">
        <v>300000</v>
      </c>
      <c r="D26" s="28">
        <f>(A26*13.91)+(C26*0.029271)+25</f>
        <v>15761.3</v>
      </c>
      <c r="E26" s="28">
        <f>(A26*14.6006)+(C26*0.031474)+25</f>
        <v>16767.5</v>
      </c>
      <c r="F26" s="28">
        <f t="shared" si="0"/>
        <v>1006.2000000000007</v>
      </c>
      <c r="G26" s="29">
        <f t="shared" si="1"/>
        <v>0.06383991168241203</v>
      </c>
      <c r="H26" s="28">
        <f>(A26*11.16)+(C26*0.027)+25</f>
        <v>13705</v>
      </c>
      <c r="I26" s="28">
        <f>(A26*11.718)+(C26*0.029007)+25</f>
        <v>14586.1</v>
      </c>
      <c r="J26" s="28">
        <f t="shared" si="2"/>
        <v>881.1000000000004</v>
      </c>
      <c r="K26" s="29">
        <f t="shared" si="3"/>
        <v>0.06429040496169285</v>
      </c>
    </row>
    <row r="27" spans="1:11" ht="12.75">
      <c r="A27" s="22"/>
      <c r="B27" s="22"/>
      <c r="C27" s="22"/>
      <c r="D27" s="28"/>
      <c r="E27" s="28"/>
      <c r="F27" s="28"/>
      <c r="G27" s="29"/>
      <c r="H27" s="28"/>
      <c r="I27" s="28"/>
      <c r="J27" s="28"/>
      <c r="K27" s="29"/>
    </row>
    <row r="28" spans="1:11" ht="12.75">
      <c r="A28" s="22">
        <v>1000</v>
      </c>
      <c r="B28" s="26">
        <v>0.278</v>
      </c>
      <c r="C28" s="30">
        <v>200000</v>
      </c>
      <c r="D28" s="28">
        <f>(A28*13.91)+(C28*0.029271)+25</f>
        <v>19789.2</v>
      </c>
      <c r="E28" s="28">
        <f>(A28*14.6006)+(C28*0.031474)+25</f>
        <v>20920.4</v>
      </c>
      <c r="F28" s="28">
        <f t="shared" si="0"/>
        <v>1131.2000000000007</v>
      </c>
      <c r="G28" s="29">
        <f t="shared" si="1"/>
        <v>0.05716249267277104</v>
      </c>
      <c r="H28" s="28">
        <f>(A28*11.16)+(C28*0.027)+25</f>
        <v>16585</v>
      </c>
      <c r="I28" s="28">
        <f>(A28*11.718)+(C28*0.029007)+25</f>
        <v>17544.4</v>
      </c>
      <c r="J28" s="28">
        <f t="shared" si="2"/>
        <v>959.4000000000015</v>
      </c>
      <c r="K28" s="29">
        <f t="shared" si="3"/>
        <v>0.05784745251733503</v>
      </c>
    </row>
    <row r="29" spans="1:11" ht="12.75">
      <c r="A29" s="22">
        <v>1000</v>
      </c>
      <c r="B29" s="26">
        <v>0.556</v>
      </c>
      <c r="C29" s="30">
        <v>400000</v>
      </c>
      <c r="D29" s="28">
        <f>(A29*13.91)+(C29*0.029271)+25</f>
        <v>25643.4</v>
      </c>
      <c r="E29" s="28">
        <f>(A29*14.6006)+(C29*0.031474)+25</f>
        <v>27215.2</v>
      </c>
      <c r="F29" s="28">
        <f t="shared" si="0"/>
        <v>1571.7999999999993</v>
      </c>
      <c r="G29" s="29">
        <f t="shared" si="1"/>
        <v>0.0612945241270658</v>
      </c>
      <c r="H29" s="28">
        <f>(A29*11.16)+(C29*0.027)+25</f>
        <v>21985</v>
      </c>
      <c r="I29" s="28">
        <f>(A29*11.718)+(C29*0.029007)+25</f>
        <v>23345.800000000003</v>
      </c>
      <c r="J29" s="28">
        <f t="shared" si="2"/>
        <v>1360.800000000003</v>
      </c>
      <c r="K29" s="29">
        <f t="shared" si="3"/>
        <v>0.06189674778257916</v>
      </c>
    </row>
    <row r="30" spans="1:11" ht="12.75">
      <c r="A30" s="22">
        <v>1000</v>
      </c>
      <c r="B30" s="26">
        <v>0.833</v>
      </c>
      <c r="C30" s="30">
        <v>600000</v>
      </c>
      <c r="D30" s="28">
        <f>(A30*13.91)+(C30*0.029271)+25</f>
        <v>31497.6</v>
      </c>
      <c r="E30" s="28">
        <f>(A30*14.6006)+(C30*0.031474)+25</f>
        <v>33510</v>
      </c>
      <c r="F30" s="28">
        <f t="shared" si="0"/>
        <v>2012.4000000000015</v>
      </c>
      <c r="G30" s="29">
        <f t="shared" si="1"/>
        <v>0.06389058213959163</v>
      </c>
      <c r="H30" s="28">
        <f>(A30*11.16)+(C30*0.027)+25</f>
        <v>27385</v>
      </c>
      <c r="I30" s="28">
        <f>(A30*11.718)+(C30*0.029007)+25</f>
        <v>29147.2</v>
      </c>
      <c r="J30" s="28">
        <f t="shared" si="2"/>
        <v>1762.2000000000007</v>
      </c>
      <c r="K30" s="29">
        <f t="shared" si="3"/>
        <v>0.06434909622055873</v>
      </c>
    </row>
    <row r="31" spans="1:11" ht="12.75">
      <c r="A31" s="22"/>
      <c r="B31" s="22"/>
      <c r="C31" s="22"/>
      <c r="D31" s="28"/>
      <c r="E31" s="28"/>
      <c r="F31" s="28"/>
      <c r="G31" s="29"/>
      <c r="H31" s="28"/>
      <c r="I31" s="28"/>
      <c r="J31" s="28"/>
      <c r="K31" s="29"/>
    </row>
    <row r="32" spans="1:11" ht="12.75">
      <c r="A32" s="22">
        <v>2000</v>
      </c>
      <c r="B32" s="26">
        <v>0.278</v>
      </c>
      <c r="C32" s="30">
        <v>400000</v>
      </c>
      <c r="D32" s="28">
        <f>(A32*13.91)+(C32*0.029271)+25</f>
        <v>39553.4</v>
      </c>
      <c r="E32" s="28">
        <f>(A32*14.6006)+(C32*0.031474)+25</f>
        <v>41815.8</v>
      </c>
      <c r="F32" s="28">
        <f t="shared" si="0"/>
        <v>2262.4000000000015</v>
      </c>
      <c r="G32" s="29">
        <f t="shared" si="1"/>
        <v>0.05719862262156986</v>
      </c>
      <c r="H32" s="28">
        <f>(A32*11.16)+(C32*0.027)+25</f>
        <v>33145</v>
      </c>
      <c r="I32" s="28">
        <f>(A32*11.718)+(C32*0.029007)+25</f>
        <v>35063.8</v>
      </c>
      <c r="J32" s="28">
        <f t="shared" si="2"/>
        <v>1918.800000000003</v>
      </c>
      <c r="K32" s="29">
        <f t="shared" si="3"/>
        <v>0.05789108462814913</v>
      </c>
    </row>
    <row r="33" spans="1:11" ht="12.75">
      <c r="A33" s="22">
        <v>2000</v>
      </c>
      <c r="B33" s="26">
        <v>0.556</v>
      </c>
      <c r="C33" s="30">
        <v>800000</v>
      </c>
      <c r="D33" s="28">
        <f>(A33*13.91)+(C33*0.029271)+25</f>
        <v>51261.8</v>
      </c>
      <c r="E33" s="28">
        <f>(A33*14.6006)+(C33*0.031474)+25</f>
        <v>54405.4</v>
      </c>
      <c r="F33" s="28">
        <f t="shared" si="0"/>
        <v>3143.5999999999985</v>
      </c>
      <c r="G33" s="29">
        <f t="shared" si="1"/>
        <v>0.061324417012278115</v>
      </c>
      <c r="H33" s="28">
        <f>(A33*11.16)+(C33*0.027)+25</f>
        <v>43945</v>
      </c>
      <c r="I33" s="28">
        <f>(A33*11.718)+(C33*0.029007)+25</f>
        <v>46666.600000000006</v>
      </c>
      <c r="J33" s="28">
        <f t="shared" si="2"/>
        <v>2721.600000000006</v>
      </c>
      <c r="K33" s="29">
        <f t="shared" si="3"/>
        <v>0.0619319604050519</v>
      </c>
    </row>
    <row r="34" spans="1:11" ht="12.75">
      <c r="A34" s="22">
        <v>2000</v>
      </c>
      <c r="B34" s="26">
        <v>0.833</v>
      </c>
      <c r="C34" s="30">
        <v>1200000</v>
      </c>
      <c r="D34" s="28">
        <f>(A34*13.91)+(C34*0.029271)+25</f>
        <v>62970.2</v>
      </c>
      <c r="E34" s="28">
        <f>(A34*14.6006)+(C34*0.031474)+25</f>
        <v>66995</v>
      </c>
      <c r="F34" s="28">
        <f t="shared" si="0"/>
        <v>4024.800000000003</v>
      </c>
      <c r="G34" s="29">
        <f t="shared" si="1"/>
        <v>0.06391594754344124</v>
      </c>
      <c r="H34" s="28">
        <f>(A34*11.16)+(C34*0.027)+25</f>
        <v>54745</v>
      </c>
      <c r="I34" s="28">
        <f>(A34*11.718)+(C34*0.029007)+25</f>
        <v>58269.4</v>
      </c>
      <c r="J34" s="28">
        <f t="shared" si="2"/>
        <v>3524.4000000000015</v>
      </c>
      <c r="K34" s="29">
        <f t="shared" si="3"/>
        <v>0.06437848205315556</v>
      </c>
    </row>
    <row r="35" spans="1:11" ht="12.75">
      <c r="A35" s="22"/>
      <c r="B35" s="22"/>
      <c r="C35" s="22"/>
      <c r="D35" s="28"/>
      <c r="E35" s="28"/>
      <c r="F35" s="28"/>
      <c r="G35" s="29"/>
      <c r="H35" s="28"/>
      <c r="I35" s="28"/>
      <c r="J35" s="28"/>
      <c r="K35" s="29"/>
    </row>
    <row r="36" spans="1:11" ht="12.75">
      <c r="A36" s="22">
        <v>4000</v>
      </c>
      <c r="B36" s="26">
        <v>0.278</v>
      </c>
      <c r="C36" s="30">
        <v>800000</v>
      </c>
      <c r="D36" s="28">
        <f>(A36*13.91)+(C36*0.029271)+25</f>
        <v>79081.8</v>
      </c>
      <c r="E36" s="28">
        <f>(A36*14.6006)+(C36*0.031474)+25</f>
        <v>83606.6</v>
      </c>
      <c r="F36" s="28">
        <f t="shared" si="0"/>
        <v>4524.800000000003</v>
      </c>
      <c r="G36" s="29">
        <f t="shared" si="1"/>
        <v>0.05721670472852164</v>
      </c>
      <c r="H36" s="28">
        <f>(A36*11.16)+(C36*0.027)+25</f>
        <v>66265</v>
      </c>
      <c r="I36" s="28">
        <f>(A36*11.718)+(C36*0.029007)+25</f>
        <v>70102.6</v>
      </c>
      <c r="J36" s="28">
        <f t="shared" si="2"/>
        <v>3837.600000000006</v>
      </c>
      <c r="K36" s="29">
        <f t="shared" si="3"/>
        <v>0.057912925375386795</v>
      </c>
    </row>
    <row r="37" spans="1:11" ht="12.75">
      <c r="A37" s="22">
        <v>4000</v>
      </c>
      <c r="B37" s="26">
        <v>0.556</v>
      </c>
      <c r="C37" s="30">
        <v>1600000</v>
      </c>
      <c r="D37" s="28">
        <f>(A37*13.91)+(C37*0.029271)+25</f>
        <v>102498.6</v>
      </c>
      <c r="E37" s="28">
        <f>(A37*14.6006)+(C37*0.031474)+25</f>
        <v>108785.8</v>
      </c>
      <c r="F37" s="28">
        <f t="shared" si="0"/>
        <v>6287.199999999997</v>
      </c>
      <c r="G37" s="29">
        <f t="shared" si="1"/>
        <v>0.06133937439145507</v>
      </c>
      <c r="H37" s="28">
        <f>(A37*11.16)+(C37*0.027)+25</f>
        <v>87865</v>
      </c>
      <c r="I37" s="28">
        <f>(A37*11.718)+(C37*0.029007)+25</f>
        <v>93308.20000000001</v>
      </c>
      <c r="J37" s="28">
        <f t="shared" si="2"/>
        <v>5443.200000000012</v>
      </c>
      <c r="K37" s="29">
        <f t="shared" si="3"/>
        <v>0.06194958174472215</v>
      </c>
    </row>
    <row r="38" spans="1:11" ht="12.75">
      <c r="A38" s="22">
        <v>4000</v>
      </c>
      <c r="B38" s="26">
        <v>0.833</v>
      </c>
      <c r="C38" s="30">
        <v>2400000</v>
      </c>
      <c r="D38" s="28">
        <f>(A38*13.91)+(C38*0.029271)+25</f>
        <v>125915.4</v>
      </c>
      <c r="E38" s="28">
        <f>(A38*14.6006)+(C38*0.031474)+25</f>
        <v>133965</v>
      </c>
      <c r="F38" s="28">
        <f t="shared" si="0"/>
        <v>8049.600000000006</v>
      </c>
      <c r="G38" s="29">
        <f t="shared" si="1"/>
        <v>0.06392863779966554</v>
      </c>
      <c r="H38" s="28">
        <f>(A38*11.16)+(C38*0.027)+25</f>
        <v>109465</v>
      </c>
      <c r="I38" s="28">
        <f>(A38*11.718)+(C38*0.029007)+25</f>
        <v>116513.8</v>
      </c>
      <c r="J38" s="28">
        <f t="shared" si="2"/>
        <v>7048.800000000003</v>
      </c>
      <c r="K38" s="29">
        <f t="shared" si="3"/>
        <v>0.064393185036313</v>
      </c>
    </row>
  </sheetData>
  <mergeCells count="6">
    <mergeCell ref="D9:G9"/>
    <mergeCell ref="H9:K9"/>
    <mergeCell ref="D10:E10"/>
    <mergeCell ref="F10:G10"/>
    <mergeCell ref="H10:I10"/>
    <mergeCell ref="J10:K10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sbintz</cp:lastModifiedBy>
  <cp:lastPrinted>2008-07-21T18:09:07Z</cp:lastPrinted>
  <dcterms:created xsi:type="dcterms:W3CDTF">2008-07-11T22:47:59Z</dcterms:created>
  <dcterms:modified xsi:type="dcterms:W3CDTF">2008-07-23T15:18:33Z</dcterms:modified>
  <cp:category>::ODMA\GRPWISE\ASPOSUPT.PUPSC.PUPSCDocs:58218.1</cp:category>
  <cp:version/>
  <cp:contentType/>
  <cp:contentStatus/>
</cp:coreProperties>
</file>