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50" windowWidth="11970" windowHeight="3210" tabRatio="743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Backup1-DO NOT PRINT" sheetId="6" r:id="rId6"/>
    <sheet name="Backup2-DO NOT PRINT" sheetId="7" r:id="rId7"/>
  </sheets>
  <definedNames>
    <definedName name="cg" localSheetId="1">'Page 2'!$A$1:$J$35</definedName>
    <definedName name="cg" localSheetId="2">'Page 3'!$A$1:$G$35</definedName>
    <definedName name="cg">#REF!</definedName>
    <definedName name="COLS">'Page 5'!$A$2:$O$49</definedName>
    <definedName name="DCF2" localSheetId="1">'Page 2'!$A$4:$J$31</definedName>
    <definedName name="DCF2" localSheetId="2">'Page 3'!$A$5:$G$31</definedName>
    <definedName name="DCF2">#REF!</definedName>
    <definedName name="DCF3" localSheetId="3">'Page 4'!$A$6:$M$32</definedName>
    <definedName name="DCF3">#REF!</definedName>
    <definedName name="EXTRACT">'Backup2-DO NOT PRINT'!$B$3:$R$3</definedName>
    <definedName name="Header">'Backup2-DO NOT PRINT'!$C$28</definedName>
    <definedName name="inputs">#REF!</definedName>
    <definedName name="notes">'Page 5'!$A$1:$N$49</definedName>
    <definedName name="_xlnm.Print_Area" localSheetId="5">'Backup1-DO NOT PRINT'!$A$1:$N$24</definedName>
    <definedName name="_xlnm.Print_Area" localSheetId="0">'Page 1'!$A$1:$F$33</definedName>
    <definedName name="_xlnm.Print_Area" localSheetId="3">'Page 4'!$A$1:$M$35</definedName>
    <definedName name="sum">'Page 1'!$A$1:$E$29</definedName>
    <definedName name="tv" localSheetId="3">'Page 4'!$A$1:$M$30</definedName>
    <definedName name="tv">#REF!</definedName>
  </definedNames>
  <calcPr fullCalcOnLoad="1"/>
</workbook>
</file>

<file path=xl/sharedStrings.xml><?xml version="1.0" encoding="utf-8"?>
<sst xmlns="http://schemas.openxmlformats.org/spreadsheetml/2006/main" count="359" uniqueCount="300">
  <si>
    <t>Company</t>
  </si>
  <si>
    <t>GROUP AVERAGE</t>
  </si>
  <si>
    <t>GROUP MEDIAN</t>
  </si>
  <si>
    <t>Group Average Check</t>
  </si>
  <si>
    <t>Group Median Check</t>
  </si>
  <si>
    <t>Next</t>
  </si>
  <si>
    <t>Average</t>
  </si>
  <si>
    <t xml:space="preserve">ROE   </t>
  </si>
  <si>
    <t>Recent</t>
  </si>
  <si>
    <t>Year's</t>
  </si>
  <si>
    <t>Dividend</t>
  </si>
  <si>
    <t>Growth</t>
  </si>
  <si>
    <t xml:space="preserve">K=Div Yld+G </t>
  </si>
  <si>
    <t>Price(P0)</t>
  </si>
  <si>
    <t>Div(D1)</t>
  </si>
  <si>
    <t>Yield</t>
  </si>
  <si>
    <t>Annual</t>
  </si>
  <si>
    <t>CASH FLOWS</t>
  </si>
  <si>
    <t>ROE=Internal</t>
  </si>
  <si>
    <t>Change</t>
  </si>
  <si>
    <t>Year 1</t>
  </si>
  <si>
    <t>Year 2</t>
  </si>
  <si>
    <t>Year 3</t>
  </si>
  <si>
    <t>Year 4</t>
  </si>
  <si>
    <t>Rate of Return</t>
  </si>
  <si>
    <t>Div</t>
  </si>
  <si>
    <t>Price</t>
  </si>
  <si>
    <t>Column 3:  Column 2 Divided by Column 1</t>
  </si>
  <si>
    <t>EXTRACT RANGE</t>
  </si>
  <si>
    <t>Name</t>
  </si>
  <si>
    <t>Ticker</t>
  </si>
  <si>
    <t>S&amp;P_Rating</t>
  </si>
  <si>
    <t>VL_Growth</t>
  </si>
  <si>
    <t>Moody_Rating</t>
  </si>
  <si>
    <t>Median</t>
  </si>
  <si>
    <t>Constant Growth</t>
  </si>
  <si>
    <t>DCF Model</t>
  </si>
  <si>
    <t>Summary Of DCF Model Results</t>
  </si>
  <si>
    <t>Zacks</t>
  </si>
  <si>
    <t>IRR</t>
  </si>
  <si>
    <t>P0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</si>
  <si>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</si>
  <si>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</si>
  <si>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</si>
  <si>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</si>
  <si>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</si>
  <si>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</si>
  <si>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</si>
  <si>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</si>
  <si>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</si>
  <si>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</si>
  <si>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</si>
  <si>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</si>
  <si>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</si>
  <si>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</si>
  <si>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</si>
  <si>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</si>
  <si>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</si>
  <si>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</si>
  <si>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</si>
  <si>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</si>
  <si>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</si>
  <si>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</si>
  <si>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</si>
  <si>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</si>
  <si>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</si>
  <si>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</si>
  <si>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</si>
  <si>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</si>
  <si>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</si>
  <si>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</si>
  <si>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</si>
  <si>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</si>
  <si>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</si>
  <si>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</si>
  <si>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</si>
  <si>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</si>
  <si>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</si>
  <si>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</si>
  <si>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</si>
  <si>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</si>
  <si>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</si>
  <si>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</si>
  <si>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</si>
  <si>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</si>
  <si>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</si>
  <si>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</si>
  <si>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</si>
  <si>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</si>
  <si>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</si>
  <si>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</si>
  <si>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</si>
  <si>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</si>
  <si>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</si>
  <si>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</si>
  <si>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</si>
  <si>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</si>
  <si>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</si>
  <si>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</si>
  <si>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</si>
  <si>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</si>
  <si>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</si>
  <si>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</si>
  <si>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</si>
  <si>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</si>
  <si>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</si>
  <si>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</si>
  <si>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</si>
  <si>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</si>
  <si>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</si>
  <si>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</si>
  <si>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</si>
  <si>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</si>
  <si>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</si>
  <si>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</si>
  <si>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</si>
  <si>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</si>
  <si>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</si>
  <si>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</si>
  <si>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</si>
  <si>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</si>
  <si>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</si>
  <si>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</si>
  <si>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</si>
  <si>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</si>
  <si>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</si>
  <si>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</si>
  <si>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</si>
  <si>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</si>
  <si>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</si>
  <si>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</si>
  <si>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</si>
  <si>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</si>
  <si>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</si>
  <si>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</si>
  <si>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</si>
  <si>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</si>
  <si>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</si>
  <si>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</si>
  <si>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</si>
  <si>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</si>
  <si>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</si>
  <si>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</si>
  <si>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</si>
  <si>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</si>
  <si>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</si>
  <si>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</si>
  <si>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</si>
  <si>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</si>
  <si>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</si>
  <si>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</si>
  <si>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</si>
  <si>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</si>
  <si>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</si>
  <si>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</si>
  <si>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</si>
  <si>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</si>
  <si>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</si>
  <si>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</si>
  <si>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</si>
  <si>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</si>
  <si>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</si>
  <si>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</si>
  <si>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</si>
  <si>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</si>
  <si>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</si>
  <si>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</si>
  <si>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</si>
  <si>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</si>
  <si>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D129</t>
  </si>
  <si>
    <t>D130</t>
  </si>
  <si>
    <t>D131</t>
  </si>
  <si>
    <t>D132</t>
  </si>
  <si>
    <t>D133</t>
  </si>
  <si>
    <t>D134</t>
  </si>
  <si>
    <t>D135</t>
  </si>
  <si>
    <t>D136</t>
  </si>
  <si>
    <t>D137</t>
  </si>
  <si>
    <t>D138</t>
  </si>
  <si>
    <t>D139</t>
  </si>
  <si>
    <t>D140</t>
  </si>
  <si>
    <t>D141</t>
  </si>
  <si>
    <t>D142</t>
  </si>
  <si>
    <t>D143</t>
  </si>
  <si>
    <t>D144</t>
  </si>
  <si>
    <t>D145</t>
  </si>
  <si>
    <t>D146</t>
  </si>
  <si>
    <t>D147</t>
  </si>
  <si>
    <t>D148</t>
  </si>
  <si>
    <t>D149</t>
  </si>
  <si>
    <t>D150</t>
  </si>
  <si>
    <t>Two-Stage Growth</t>
  </si>
  <si>
    <t>Year 5</t>
  </si>
  <si>
    <t>Div  Growth</t>
  </si>
  <si>
    <t xml:space="preserve">(Yrs 0-150) </t>
  </si>
  <si>
    <t>Year 5-150</t>
  </si>
  <si>
    <t xml:space="preserve">                          for the Years 6-150 Implied by the Growth</t>
  </si>
  <si>
    <t>Low Near-Term Growth</t>
  </si>
  <si>
    <t>Near-Term Growth</t>
  </si>
  <si>
    <t>Long-Term Growth</t>
  </si>
  <si>
    <t>Two-Stage Growth DCF Model</t>
  </si>
  <si>
    <t>Con. Edison</t>
  </si>
  <si>
    <t>ED</t>
  </si>
  <si>
    <t>NSTAR</t>
  </si>
  <si>
    <t>NST</t>
  </si>
  <si>
    <t>Southern Co.</t>
  </si>
  <si>
    <t>SO</t>
  </si>
  <si>
    <t>Vectren Corp.</t>
  </si>
  <si>
    <t>VVC</t>
  </si>
  <si>
    <t>GDP</t>
  </si>
  <si>
    <t xml:space="preserve">                          Reported by Zacks.com</t>
  </si>
  <si>
    <t>Xcel Energy Inc.</t>
  </si>
  <si>
    <t>XEL</t>
  </si>
  <si>
    <t>Long-Term GDP Growth</t>
  </si>
  <si>
    <t>3-Mo Avg Prices</t>
  </si>
  <si>
    <t>Alliant Energy Co.</t>
  </si>
  <si>
    <t>LNT</t>
  </si>
  <si>
    <t>Progress Energy</t>
  </si>
  <si>
    <t>PGN</t>
  </si>
  <si>
    <t>DTE Energy Co.</t>
  </si>
  <si>
    <t>DTE</t>
  </si>
  <si>
    <t>NOTE:  SEE PAGE 5 OF THIS SCHEDULE FOR FURTHER EXPLANATION OF EACH COLUMN.</t>
  </si>
  <si>
    <t>Header:</t>
  </si>
  <si>
    <t>cntl-h</t>
  </si>
  <si>
    <t>Discounted Cash Flow Analysis</t>
  </si>
  <si>
    <t>EPS07</t>
  </si>
  <si>
    <t>DPS08</t>
  </si>
  <si>
    <t>ALLETE</t>
  </si>
  <si>
    <t>ALE</t>
  </si>
  <si>
    <t>Analysts' Estimated Growth</t>
  </si>
  <si>
    <t>Analysts' Growth Rates</t>
  </si>
  <si>
    <t>Column Descriptions</t>
  </si>
  <si>
    <t>Cleco Corporation</t>
  </si>
  <si>
    <t>CNL</t>
  </si>
  <si>
    <t>Zacks_Gr</t>
  </si>
  <si>
    <t xml:space="preserve">                          30 year, 40 year, 50 year, and 60 year growth periods.</t>
  </si>
  <si>
    <t>% Elec Revs</t>
  </si>
  <si>
    <t>Thomson</t>
  </si>
  <si>
    <t xml:space="preserve">                          by Thomson Financial Network (at Yahoo Finance)</t>
  </si>
  <si>
    <t>Column 5:  "Next 5 Years" Company Growth Estimate as</t>
  </si>
  <si>
    <t>Column 2:  Estimated 2009 Dividends per Share from Value Line</t>
  </si>
  <si>
    <t>Column 4:  "Est'd 05-07 to 11-13" Earnings Growth</t>
  </si>
  <si>
    <t xml:space="preserve">                          Reported by Value Line</t>
  </si>
  <si>
    <t>to 2012</t>
  </si>
  <si>
    <t>EPS08</t>
  </si>
  <si>
    <t>EPS12</t>
  </si>
  <si>
    <t>DPS09</t>
  </si>
  <si>
    <t>DPS12</t>
  </si>
  <si>
    <t>NBV12</t>
  </si>
  <si>
    <t>Thomson_Gr</t>
  </si>
  <si>
    <t>Edison Internat.</t>
  </si>
  <si>
    <t>EIX</t>
  </si>
  <si>
    <t>Entergy Corp.</t>
  </si>
  <si>
    <t>ETR</t>
  </si>
  <si>
    <t>FPL Group, Inc.</t>
  </si>
  <si>
    <t>FPL</t>
  </si>
  <si>
    <t>IDACORP</t>
  </si>
  <si>
    <t>IDA</t>
  </si>
  <si>
    <t>PG&amp;E Corp.</t>
  </si>
  <si>
    <t>PCG</t>
  </si>
  <si>
    <t>Wisconsin Energy</t>
  </si>
  <si>
    <t>WEC</t>
  </si>
  <si>
    <t>A/A-</t>
  </si>
  <si>
    <t>A2/A3</t>
  </si>
  <si>
    <t>Value</t>
  </si>
  <si>
    <t>Line</t>
  </si>
  <si>
    <t>Exhibit RMP__(SCH-4)</t>
  </si>
  <si>
    <t>Rocky Mountain Power</t>
  </si>
  <si>
    <t xml:space="preserve">                          See Exhibit RMP__(SCH-3)</t>
  </si>
  <si>
    <t>Area</t>
  </si>
  <si>
    <t>C</t>
  </si>
  <si>
    <t>E</t>
  </si>
  <si>
    <t>W</t>
  </si>
  <si>
    <t>Sources:  Value Line Investment Survey, Electric Utility (East), May 30, 2008; (Central), Jun 27, 2008; (West), May 9, 2008.</t>
  </si>
  <si>
    <t>Column 1:  Three-month Average Price per Share (Apr 2008-Jun 2008)</t>
  </si>
  <si>
    <t>Column 6:  "Next 5 Years (per annum) Growth Estimate Reported</t>
  </si>
  <si>
    <t>Column 7:  Average of Columns 4-6</t>
  </si>
  <si>
    <t>Column 8:  Column 3 Plus Column 7</t>
  </si>
  <si>
    <t>Column 9:  See Column 1</t>
  </si>
  <si>
    <t>Column 10:  See Column 2</t>
  </si>
  <si>
    <t>Column 11:  Column 10 Divided by Column 9</t>
  </si>
  <si>
    <t>Column 12:  Average of GDP Growth During the Last 10 year, 20 year,</t>
  </si>
  <si>
    <t>Column 13:  Column 11 Plus Column 12</t>
  </si>
  <si>
    <t>Column 14:  See Column 2</t>
  </si>
  <si>
    <t>Column 15:  Estimated 2012 Dividends per Share from Value Line</t>
  </si>
  <si>
    <t>Column 16:  (Column 15 Minus Column 14) Divided by Three</t>
  </si>
  <si>
    <t>Column 17:  See Column 1</t>
  </si>
  <si>
    <t>Column 18:  See Column 14</t>
  </si>
  <si>
    <t>Column 19:  Column 18 Plus Column 16</t>
  </si>
  <si>
    <t>Column 20:  Column 19 Plus Column 19</t>
  </si>
  <si>
    <t>Column 21:  Column 20 Plus Column 16</t>
  </si>
  <si>
    <t>Column 22:  Column 21 Increased by the Growth</t>
  </si>
  <si>
    <t xml:space="preserve">                          Rate Shown in Column 23</t>
  </si>
  <si>
    <t>Column 23:  See Column 12</t>
  </si>
  <si>
    <t>Column 24:  The Internal Rate of Return of the Cash Flows</t>
  </si>
  <si>
    <t xml:space="preserve">                          in Columns 17-22 along with the Dividends</t>
  </si>
  <si>
    <t xml:space="preserve">                          Rates shown in Column 23</t>
  </si>
  <si>
    <t xml:space="preserve">(Cols 4-6) </t>
  </si>
  <si>
    <t>(Cols 3+7)</t>
  </si>
  <si>
    <t>(Cols 11+12)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</si>
</sst>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%"/>
    <numFmt numFmtId="167" formatCode="0.0_)"/>
    <numFmt numFmtId="168" formatCode="#,##0.0_);\(#,##0.0\)"/>
    <numFmt numFmtId="169" formatCode="0.00_);\(0.00\)"/>
    <numFmt numFmtId="170" formatCode="0_);\(0\)"/>
    <numFmt numFmtId="171" formatCode="0.000%"/>
    <numFmt numFmtId="172" formatCode="0.0000%"/>
    <numFmt numFmtId="173" formatCode="0.00000"/>
    <numFmt numFmtId="174" formatCode="0.0000"/>
    <numFmt numFmtId="175" formatCode="0.000"/>
    <numFmt numFmtId="176" formatCode="0.000_)"/>
    <numFmt numFmtId="177" formatCode="0.0000_)"/>
    <numFmt numFmtId="178" formatCode="0.0"/>
    <numFmt numFmtId="179" formatCode="0.00000%"/>
    <numFmt numFmtId="180" formatCode="0.000000%"/>
    <numFmt numFmtId="181" formatCode="0.0000000%"/>
    <numFmt numFmtId="182" formatCode="0.00000000%"/>
    <numFmt numFmtId="183" formatCode="0.000000000%"/>
    <numFmt numFmtId="184" formatCode="0.0000000000%"/>
    <numFmt numFmtId="185" formatCode="0.00000000000%"/>
    <numFmt numFmtId="186" formatCode="[$-409]dddd\,\ mmmm\ dd\,\ yyyy"/>
    <numFmt numFmtId="187" formatCode="mm/dd/yy;@"/>
  </numFmts>
  <fonts count="39">
    <font>
      <sz val="12"/>
      <name val="Arial MT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6"/>
      <name val="Arial"/>
      <family val="2"/>
    </font>
    <font>
      <i/>
      <sz val="12"/>
      <color indexed="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8"/>
      <name val="Arial"/>
      <family val="2"/>
    </font>
    <font>
      <b/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Arial MT"/>
      <family val="0"/>
    </font>
    <font>
      <sz val="12"/>
      <color indexed="10"/>
      <name val="Arial"/>
      <family val="2"/>
    </font>
    <font>
      <sz val="12"/>
      <color indexed="9"/>
      <name val="Arial MT"/>
      <family val="0"/>
    </font>
    <font>
      <sz val="12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 applyProtection="0">
      <alignment/>
    </xf>
    <xf numFmtId="0" fontId="25" fillId="0" borderId="0" applyNumberFormat="0" applyFill="0" applyBorder="0" applyAlignment="0" applyProtection="0"/>
    <xf numFmtId="0" fontId="12" fillId="0" borderId="0" applyProtection="0">
      <alignment/>
    </xf>
    <xf numFmtId="0" fontId="13" fillId="0" borderId="0" applyProtection="0">
      <alignment/>
    </xf>
    <xf numFmtId="0" fontId="2" fillId="0" borderId="0" applyProtection="0">
      <alignment/>
    </xf>
    <xf numFmtId="0" fontId="14" fillId="0" borderId="0" applyProtection="0">
      <alignment/>
    </xf>
    <xf numFmtId="0" fontId="15" fillId="0" borderId="0" applyProtection="0">
      <alignment/>
    </xf>
    <xf numFmtId="0" fontId="16" fillId="0" borderId="0" applyProtection="0">
      <alignment/>
    </xf>
    <xf numFmtId="0" fontId="17" fillId="0" borderId="0" applyProtection="0">
      <alignment/>
    </xf>
    <xf numFmtId="2" fontId="4" fillId="0" borderId="0" applyProtection="0">
      <alignment/>
    </xf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0" applyProtection="0">
      <alignment/>
    </xf>
    <xf numFmtId="0" fontId="1" fillId="0" borderId="0" applyProtection="0">
      <alignment/>
    </xf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7" borderId="0" applyNumberFormat="0" applyBorder="0" applyAlignment="0" applyProtection="0"/>
    <xf numFmtId="0" fontId="4" fillId="0" borderId="0">
      <alignment vertical="top"/>
      <protection/>
    </xf>
    <xf numFmtId="0" fontId="0" fillId="4" borderId="7" applyNumberFormat="0" applyFont="0" applyAlignment="0" applyProtection="0"/>
    <xf numFmtId="0" fontId="33" fillId="16" borderId="8" applyNumberFormat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9" applyProtection="0">
      <alignment/>
    </xf>
    <xf numFmtId="0" fontId="31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3" xfId="0" applyFont="1" applyBorder="1" applyAlignment="1" applyProtection="1">
      <alignment horizontal="right"/>
      <protection/>
    </xf>
    <xf numFmtId="0" fontId="6" fillId="0" borderId="14" xfId="0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 horizontal="right"/>
      <protection/>
    </xf>
    <xf numFmtId="164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15" xfId="0" applyFont="1" applyBorder="1" applyAlignment="1" applyProtection="1">
      <alignment horizontal="right"/>
      <protection/>
    </xf>
    <xf numFmtId="0" fontId="6" fillId="0" borderId="16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/>
    </xf>
    <xf numFmtId="165" fontId="6" fillId="0" borderId="13" xfId="0" applyNumberFormat="1" applyFont="1" applyBorder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0" fontId="6" fillId="0" borderId="13" xfId="0" applyNumberFormat="1" applyFont="1" applyBorder="1" applyAlignment="1" applyProtection="1">
      <alignment/>
      <protection/>
    </xf>
    <xf numFmtId="166" fontId="6" fillId="0" borderId="14" xfId="0" applyNumberFormat="1" applyFont="1" applyBorder="1" applyAlignment="1" applyProtection="1">
      <alignment/>
      <protection/>
    </xf>
    <xf numFmtId="164" fontId="6" fillId="0" borderId="13" xfId="0" applyNumberFormat="1" applyFont="1" applyBorder="1" applyAlignment="1" applyProtection="1">
      <alignment/>
      <protection/>
    </xf>
    <xf numFmtId="165" fontId="6" fillId="0" borderId="13" xfId="0" applyNumberFormat="1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 horizontal="left"/>
      <protection/>
    </xf>
    <xf numFmtId="10" fontId="6" fillId="0" borderId="12" xfId="0" applyNumberFormat="1" applyFont="1" applyBorder="1" applyAlignment="1" applyProtection="1">
      <alignment/>
      <protection/>
    </xf>
    <xf numFmtId="166" fontId="6" fillId="0" borderId="18" xfId="0" applyNumberFormat="1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left"/>
      <protection/>
    </xf>
    <xf numFmtId="10" fontId="6" fillId="0" borderId="16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Continuous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right"/>
    </xf>
    <xf numFmtId="164" fontId="6" fillId="0" borderId="20" xfId="0" applyNumberFormat="1" applyFont="1" applyBorder="1" applyAlignment="1" applyProtection="1">
      <alignment/>
      <protection/>
    </xf>
    <xf numFmtId="164" fontId="6" fillId="0" borderId="10" xfId="0" applyNumberFormat="1" applyFont="1" applyBorder="1" applyAlignment="1" applyProtection="1">
      <alignment/>
      <protection/>
    </xf>
    <xf numFmtId="165" fontId="6" fillId="0" borderId="20" xfId="0" applyNumberFormat="1" applyFont="1" applyBorder="1" applyAlignment="1" applyProtection="1">
      <alignment/>
      <protection/>
    </xf>
    <xf numFmtId="165" fontId="6" fillId="0" borderId="10" xfId="0" applyNumberFormat="1" applyFont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9" xfId="0" applyFont="1" applyBorder="1" applyAlignment="1">
      <alignment horizontal="left"/>
    </xf>
    <xf numFmtId="164" fontId="6" fillId="0" borderId="0" xfId="0" applyNumberFormat="1" applyFont="1" applyAlignment="1" applyProtection="1">
      <alignment horizontal="right"/>
      <protection/>
    </xf>
    <xf numFmtId="10" fontId="6" fillId="0" borderId="0" xfId="0" applyNumberFormat="1" applyFont="1" applyAlignment="1" applyProtection="1">
      <alignment horizontal="centerContinuous"/>
      <protection/>
    </xf>
    <xf numFmtId="0" fontId="6" fillId="0" borderId="1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166" fontId="6" fillId="0" borderId="14" xfId="0" applyNumberFormat="1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/>
      <protection/>
    </xf>
    <xf numFmtId="166" fontId="6" fillId="0" borderId="23" xfId="0" applyNumberFormat="1" applyFont="1" applyBorder="1" applyAlignment="1" applyProtection="1">
      <alignment horizontal="center"/>
      <protection/>
    </xf>
    <xf numFmtId="166" fontId="6" fillId="0" borderId="24" xfId="0" applyNumberFormat="1" applyFont="1" applyBorder="1" applyAlignment="1" applyProtection="1">
      <alignment horizontal="center"/>
      <protection/>
    </xf>
    <xf numFmtId="166" fontId="6" fillId="0" borderId="25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16" xfId="0" applyFont="1" applyBorder="1" applyAlignment="1" quotePrefix="1">
      <alignment horizontal="right"/>
    </xf>
    <xf numFmtId="166" fontId="6" fillId="0" borderId="14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164" fontId="6" fillId="0" borderId="13" xfId="0" applyNumberFormat="1" applyFont="1" applyBorder="1" applyAlignment="1" applyProtection="1" quotePrefix="1">
      <alignment horizontal="right"/>
      <protection/>
    </xf>
    <xf numFmtId="0" fontId="6" fillId="0" borderId="15" xfId="0" applyFont="1" applyBorder="1" applyAlignment="1" applyProtection="1" quotePrefix="1">
      <alignment horizontal="right"/>
      <protection/>
    </xf>
    <xf numFmtId="0" fontId="6" fillId="0" borderId="0" xfId="0" applyFont="1" applyAlignment="1" applyProtection="1" quotePrefix="1">
      <alignment horizontal="right"/>
      <protection/>
    </xf>
    <xf numFmtId="0" fontId="6" fillId="0" borderId="16" xfId="0" applyFont="1" applyBorder="1" applyAlignment="1" applyProtection="1" quotePrefix="1">
      <alignment horizontal="right"/>
      <protection/>
    </xf>
    <xf numFmtId="0" fontId="8" fillId="0" borderId="14" xfId="0" applyFont="1" applyBorder="1" applyAlignment="1" applyProtection="1" quotePrefix="1">
      <alignment horizontal="right"/>
      <protection/>
    </xf>
    <xf numFmtId="0" fontId="6" fillId="0" borderId="14" xfId="0" applyFont="1" applyBorder="1" applyAlignment="1" quotePrefix="1">
      <alignment horizontal="right"/>
    </xf>
    <xf numFmtId="0" fontId="4" fillId="0" borderId="14" xfId="0" applyFont="1" applyBorder="1" applyAlignment="1" quotePrefix="1">
      <alignment horizontal="right"/>
    </xf>
    <xf numFmtId="0" fontId="11" fillId="0" borderId="22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left"/>
      <protection/>
    </xf>
    <xf numFmtId="10" fontId="6" fillId="0" borderId="0" xfId="0" applyNumberFormat="1" applyFont="1" applyAlignment="1" applyProtection="1">
      <alignment horizontal="right"/>
      <protection/>
    </xf>
    <xf numFmtId="0" fontId="6" fillId="0" borderId="0" xfId="0" applyFont="1" applyBorder="1" applyAlignment="1">
      <alignment horizontal="right"/>
    </xf>
    <xf numFmtId="37" fontId="6" fillId="0" borderId="26" xfId="0" applyNumberFormat="1" applyFont="1" applyBorder="1" applyAlignment="1" applyProtection="1">
      <alignment/>
      <protection/>
    </xf>
    <xf numFmtId="37" fontId="6" fillId="0" borderId="27" xfId="0" applyNumberFormat="1" applyFont="1" applyBorder="1" applyAlignment="1" applyProtection="1">
      <alignment/>
      <protection/>
    </xf>
    <xf numFmtId="37" fontId="8" fillId="0" borderId="27" xfId="0" applyNumberFormat="1" applyFont="1" applyBorder="1" applyAlignment="1" applyProtection="1">
      <alignment horizontal="right"/>
      <protection/>
    </xf>
    <xf numFmtId="37" fontId="4" fillId="0" borderId="0" xfId="0" applyNumberFormat="1" applyFont="1" applyAlignment="1">
      <alignment/>
    </xf>
    <xf numFmtId="37" fontId="8" fillId="0" borderId="26" xfId="0" applyNumberFormat="1" applyFont="1" applyBorder="1" applyAlignment="1">
      <alignment/>
    </xf>
    <xf numFmtId="37" fontId="6" fillId="0" borderId="27" xfId="0" applyNumberFormat="1" applyFont="1" applyBorder="1" applyAlignment="1">
      <alignment/>
    </xf>
    <xf numFmtId="37" fontId="8" fillId="0" borderId="27" xfId="0" applyNumberFormat="1" applyFont="1" applyBorder="1" applyAlignment="1">
      <alignment horizontal="right"/>
    </xf>
    <xf numFmtId="37" fontId="8" fillId="0" borderId="28" xfId="0" applyNumberFormat="1" applyFont="1" applyBorder="1" applyAlignment="1">
      <alignment horizontal="right"/>
    </xf>
    <xf numFmtId="39" fontId="4" fillId="0" borderId="0" xfId="0" applyNumberFormat="1" applyFont="1" applyFill="1" applyAlignment="1">
      <alignment/>
    </xf>
    <xf numFmtId="0" fontId="6" fillId="0" borderId="12" xfId="0" applyFont="1" applyBorder="1" applyAlignment="1" applyProtection="1">
      <alignment horizontal="left"/>
      <protection/>
    </xf>
    <xf numFmtId="166" fontId="6" fillId="0" borderId="29" xfId="0" applyNumberFormat="1" applyFont="1" applyBorder="1" applyAlignment="1" applyProtection="1">
      <alignment horizontal="left"/>
      <protection/>
    </xf>
    <xf numFmtId="0" fontId="4" fillId="0" borderId="10" xfId="0" applyFont="1" applyFill="1" applyBorder="1" applyAlignment="1">
      <alignment horizontal="center"/>
    </xf>
    <xf numFmtId="39" fontId="4" fillId="0" borderId="0" xfId="0" applyNumberFormat="1" applyFont="1" applyFill="1" applyAlignment="1" applyProtection="1">
      <alignment/>
      <protection/>
    </xf>
    <xf numFmtId="171" fontId="0" fillId="0" borderId="0" xfId="0" applyNumberFormat="1" applyAlignment="1">
      <alignment/>
    </xf>
    <xf numFmtId="7" fontId="4" fillId="0" borderId="0" xfId="0" applyNumberFormat="1" applyFont="1" applyFill="1" applyAlignment="1" applyProtection="1">
      <alignment/>
      <protection/>
    </xf>
    <xf numFmtId="10" fontId="4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0" fontId="4" fillId="0" borderId="10" xfId="0" applyFont="1" applyFill="1" applyBorder="1" applyAlignment="1" quotePrefix="1">
      <alignment horizontal="right"/>
    </xf>
    <xf numFmtId="0" fontId="4" fillId="0" borderId="0" xfId="0" applyFont="1" applyFill="1" applyAlignment="1">
      <alignment horizontal="right"/>
    </xf>
    <xf numFmtId="164" fontId="6" fillId="0" borderId="0" xfId="0" applyNumberFormat="1" applyFont="1" applyAlignment="1" applyProtection="1" quotePrefix="1">
      <alignment horizontal="right"/>
      <protection/>
    </xf>
    <xf numFmtId="0" fontId="4" fillId="0" borderId="0" xfId="66" applyAlignment="1">
      <alignment/>
      <protection/>
    </xf>
    <xf numFmtId="10" fontId="4" fillId="0" borderId="0" xfId="69" applyNumberFormat="1" applyAlignment="1">
      <alignment/>
    </xf>
    <xf numFmtId="2" fontId="4" fillId="0" borderId="0" xfId="66" applyNumberFormat="1" applyAlignment="1">
      <alignment/>
      <protection/>
    </xf>
    <xf numFmtId="0" fontId="4" fillId="0" borderId="30" xfId="66" applyFont="1" applyBorder="1" applyAlignment="1">
      <alignment horizontal="right"/>
      <protection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 applyProtection="1">
      <alignment horizontal="right"/>
      <protection/>
    </xf>
    <xf numFmtId="164" fontId="6" fillId="0" borderId="0" xfId="0" applyNumberFormat="1" applyFont="1" applyBorder="1" applyAlignment="1" applyProtection="1" quotePrefix="1">
      <alignment horizontal="right"/>
      <protection/>
    </xf>
    <xf numFmtId="164" fontId="6" fillId="0" borderId="0" xfId="0" applyNumberFormat="1" applyFont="1" applyBorder="1" applyAlignment="1" applyProtection="1">
      <alignment/>
      <protection/>
    </xf>
    <xf numFmtId="165" fontId="6" fillId="0" borderId="0" xfId="0" applyNumberFormat="1" applyFont="1" applyBorder="1" applyAlignment="1" applyProtection="1">
      <alignment/>
      <protection/>
    </xf>
    <xf numFmtId="0" fontId="4" fillId="0" borderId="0" xfId="66" applyBorder="1" applyAlignment="1">
      <alignment/>
      <protection/>
    </xf>
    <xf numFmtId="0" fontId="6" fillId="0" borderId="30" xfId="0" applyFont="1" applyBorder="1" applyAlignment="1">
      <alignment horizontal="right"/>
    </xf>
    <xf numFmtId="0" fontId="6" fillId="0" borderId="30" xfId="0" applyFont="1" applyBorder="1" applyAlignment="1">
      <alignment/>
    </xf>
    <xf numFmtId="0" fontId="4" fillId="0" borderId="0" xfId="66" applyFont="1" applyBorder="1" applyAlignment="1">
      <alignment/>
      <protection/>
    </xf>
    <xf numFmtId="10" fontId="4" fillId="0" borderId="31" xfId="66" applyNumberFormat="1" applyBorder="1" applyAlignment="1">
      <alignment/>
      <protection/>
    </xf>
    <xf numFmtId="10" fontId="4" fillId="0" borderId="0" xfId="66" applyNumberFormat="1" applyBorder="1" applyAlignment="1">
      <alignment/>
      <protection/>
    </xf>
    <xf numFmtId="10" fontId="4" fillId="0" borderId="0" xfId="69" applyNumberFormat="1" applyFont="1" applyAlignment="1">
      <alignment/>
    </xf>
    <xf numFmtId="2" fontId="0" fillId="0" borderId="0" xfId="0" applyNumberFormat="1" applyFill="1" applyAlignment="1" applyProtection="1">
      <alignment/>
      <protection/>
    </xf>
    <xf numFmtId="0" fontId="4" fillId="0" borderId="0" xfId="66" applyFont="1" applyAlignment="1">
      <alignment/>
      <protection/>
    </xf>
    <xf numFmtId="10" fontId="4" fillId="0" borderId="32" xfId="66" applyNumberFormat="1" applyBorder="1" applyAlignment="1">
      <alignment/>
      <protection/>
    </xf>
    <xf numFmtId="0" fontId="19" fillId="0" borderId="0" xfId="0" applyFont="1" applyAlignment="1">
      <alignment/>
    </xf>
    <xf numFmtId="10" fontId="1" fillId="0" borderId="0" xfId="66" applyNumberFormat="1" applyFont="1" applyAlignment="1">
      <alignment/>
      <protection/>
    </xf>
    <xf numFmtId="0" fontId="1" fillId="0" borderId="0" xfId="0" applyFont="1" applyAlignment="1">
      <alignment horizontal="left"/>
    </xf>
    <xf numFmtId="0" fontId="8" fillId="0" borderId="0" xfId="0" applyFont="1" applyBorder="1" applyAlignment="1" applyProtection="1">
      <alignment horizontal="left"/>
      <protection/>
    </xf>
    <xf numFmtId="0" fontId="6" fillId="0" borderId="20" xfId="0" applyFont="1" applyBorder="1" applyAlignment="1">
      <alignment horizontal="centerContinuous"/>
    </xf>
    <xf numFmtId="164" fontId="4" fillId="0" borderId="0" xfId="0" applyNumberFormat="1" applyFont="1" applyFill="1" applyAlignment="1">
      <alignment horizontal="center"/>
    </xf>
    <xf numFmtId="7" fontId="4" fillId="0" borderId="0" xfId="0" applyNumberFormat="1" applyFont="1" applyFill="1" applyAlignment="1">
      <alignment/>
    </xf>
    <xf numFmtId="0" fontId="4" fillId="0" borderId="14" xfId="0" applyFont="1" applyBorder="1" applyAlignment="1">
      <alignment horizontal="center"/>
    </xf>
    <xf numFmtId="0" fontId="0" fillId="0" borderId="30" xfId="0" applyFill="1" applyBorder="1" applyAlignment="1">
      <alignment horizontal="right"/>
    </xf>
    <xf numFmtId="166" fontId="4" fillId="0" borderId="0" xfId="69" applyNumberFormat="1" applyFont="1" applyFill="1" applyAlignment="1">
      <alignment/>
    </xf>
    <xf numFmtId="166" fontId="4" fillId="0" borderId="0" xfId="69" applyNumberFormat="1" applyFont="1" applyFill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8" fillId="0" borderId="17" xfId="0" applyFont="1" applyBorder="1" applyAlignment="1" applyProtection="1" quotePrefix="1">
      <alignment horizontal="right"/>
      <protection/>
    </xf>
    <xf numFmtId="0" fontId="6" fillId="0" borderId="17" xfId="0" applyFont="1" applyBorder="1" applyAlignment="1" applyProtection="1">
      <alignment horizontal="right"/>
      <protection/>
    </xf>
    <xf numFmtId="0" fontId="11" fillId="0" borderId="19" xfId="0" applyFont="1" applyBorder="1" applyAlignment="1" applyProtection="1" quotePrefix="1">
      <alignment horizontal="right"/>
      <protection/>
    </xf>
    <xf numFmtId="166" fontId="6" fillId="0" borderId="17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 quotePrefix="1">
      <alignment horizontal="centerContinuous"/>
      <protection/>
    </xf>
    <xf numFmtId="0" fontId="6" fillId="0" borderId="0" xfId="0" applyFont="1" applyBorder="1" applyAlignment="1" applyProtection="1">
      <alignment horizontal="right"/>
      <protection/>
    </xf>
    <xf numFmtId="10" fontId="6" fillId="0" borderId="0" xfId="0" applyNumberFormat="1" applyFont="1" applyBorder="1" applyAlignment="1" applyProtection="1">
      <alignment/>
      <protection/>
    </xf>
    <xf numFmtId="10" fontId="6" fillId="0" borderId="10" xfId="0" applyNumberFormat="1" applyFont="1" applyBorder="1" applyAlignment="1" applyProtection="1">
      <alignment/>
      <protection/>
    </xf>
    <xf numFmtId="37" fontId="8" fillId="0" borderId="28" xfId="0" applyNumberFormat="1" applyFont="1" applyBorder="1" applyAlignment="1" applyProtection="1">
      <alignment horizontal="right"/>
      <protection/>
    </xf>
    <xf numFmtId="10" fontId="6" fillId="0" borderId="13" xfId="0" applyNumberFormat="1" applyFont="1" applyBorder="1" applyAlignment="1" applyProtection="1">
      <alignment horizontal="right"/>
      <protection/>
    </xf>
    <xf numFmtId="0" fontId="6" fillId="0" borderId="22" xfId="0" applyFont="1" applyBorder="1" applyAlignment="1" applyProtection="1" quotePrefix="1">
      <alignment horizontal="center"/>
      <protection/>
    </xf>
    <xf numFmtId="10" fontId="4" fillId="0" borderId="0" xfId="0" applyNumberFormat="1" applyFont="1" applyFill="1" applyAlignment="1">
      <alignment horizontal="right"/>
    </xf>
    <xf numFmtId="10" fontId="4" fillId="0" borderId="0" xfId="0" applyNumberFormat="1" applyFont="1" applyFill="1" applyAlignment="1">
      <alignment/>
    </xf>
    <xf numFmtId="164" fontId="6" fillId="0" borderId="13" xfId="0" applyNumberFormat="1" applyFont="1" applyFill="1" applyBorder="1" applyAlignment="1" applyProtection="1" quotePrefix="1">
      <alignment horizontal="right"/>
      <protection/>
    </xf>
    <xf numFmtId="0" fontId="6" fillId="0" borderId="15" xfId="0" applyFont="1" applyFill="1" applyBorder="1" applyAlignment="1" applyProtection="1" quotePrefix="1">
      <alignment horizontal="right"/>
      <protection/>
    </xf>
    <xf numFmtId="10" fontId="6" fillId="0" borderId="0" xfId="69" applyNumberFormat="1" applyFont="1" applyFill="1" applyAlignment="1" applyProtection="1" quotePrefix="1">
      <alignment/>
      <protection/>
    </xf>
    <xf numFmtId="0" fontId="0" fillId="0" borderId="30" xfId="0" applyFill="1" applyBorder="1" applyAlignment="1">
      <alignment/>
    </xf>
    <xf numFmtId="166" fontId="0" fillId="0" borderId="0" xfId="69" applyNumberFormat="1" applyFont="1" applyFill="1" applyAlignment="1">
      <alignment/>
    </xf>
    <xf numFmtId="169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right"/>
    </xf>
    <xf numFmtId="166" fontId="0" fillId="0" borderId="0" xfId="0" applyNumberFormat="1" applyFill="1" applyAlignment="1">
      <alignment/>
    </xf>
    <xf numFmtId="37" fontId="8" fillId="0" borderId="13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 horizontal="right"/>
    </xf>
    <xf numFmtId="37" fontId="8" fillId="0" borderId="11" xfId="0" applyNumberFormat="1" applyFont="1" applyBorder="1" applyAlignment="1">
      <alignment horizontal="right"/>
    </xf>
    <xf numFmtId="37" fontId="8" fillId="0" borderId="21" xfId="0" applyNumberFormat="1" applyFont="1" applyBorder="1" applyAlignment="1">
      <alignment horizontal="right"/>
    </xf>
    <xf numFmtId="166" fontId="6" fillId="0" borderId="19" xfId="0" applyNumberFormat="1" applyFont="1" applyBorder="1" applyAlignment="1" applyProtection="1">
      <alignment/>
      <protection/>
    </xf>
    <xf numFmtId="0" fontId="6" fillId="0" borderId="23" xfId="0" applyFont="1" applyBorder="1" applyAlignment="1">
      <alignment horizontal="right"/>
    </xf>
    <xf numFmtId="0" fontId="0" fillId="0" borderId="0" xfId="0" applyFill="1" applyAlignment="1">
      <alignment horizontal="center"/>
    </xf>
    <xf numFmtId="10" fontId="0" fillId="0" borderId="0" xfId="0" applyNumberFormat="1" applyFill="1" applyAlignment="1" applyProtection="1">
      <alignment horizontal="right"/>
      <protection/>
    </xf>
    <xf numFmtId="166" fontId="6" fillId="0" borderId="18" xfId="0" applyNumberFormat="1" applyFont="1" applyBorder="1" applyAlignment="1" applyProtection="1">
      <alignment horizontal="right"/>
      <protection/>
    </xf>
    <xf numFmtId="2" fontId="0" fillId="0" borderId="11" xfId="0" applyNumberFormat="1" applyFill="1" applyBorder="1" applyAlignment="1" applyProtection="1">
      <alignment/>
      <protection/>
    </xf>
    <xf numFmtId="165" fontId="6" fillId="0" borderId="12" xfId="0" applyNumberFormat="1" applyFont="1" applyBorder="1" applyAlignment="1" applyProtection="1">
      <alignment/>
      <protection/>
    </xf>
    <xf numFmtId="10" fontId="6" fillId="0" borderId="12" xfId="0" applyNumberFormat="1" applyFont="1" applyBorder="1" applyAlignment="1" applyProtection="1">
      <alignment horizontal="right"/>
      <protection/>
    </xf>
    <xf numFmtId="2" fontId="6" fillId="0" borderId="11" xfId="0" applyNumberFormat="1" applyFont="1" applyBorder="1" applyAlignment="1" applyProtection="1">
      <alignment/>
      <protection/>
    </xf>
    <xf numFmtId="2" fontId="6" fillId="0" borderId="12" xfId="0" applyNumberFormat="1" applyFont="1" applyBorder="1" applyAlignment="1" applyProtection="1">
      <alignment/>
      <protection/>
    </xf>
    <xf numFmtId="166" fontId="6" fillId="0" borderId="19" xfId="0" applyNumberFormat="1" applyFont="1" applyBorder="1" applyAlignment="1" applyProtection="1">
      <alignment horizontal="right"/>
      <protection/>
    </xf>
    <xf numFmtId="165" fontId="6" fillId="0" borderId="11" xfId="0" applyNumberFormat="1" applyFont="1" applyBorder="1" applyAlignment="1" applyProtection="1">
      <alignment/>
      <protection/>
    </xf>
    <xf numFmtId="0" fontId="4" fillId="0" borderId="0" xfId="0" applyFont="1" applyFill="1" applyAlignment="1" quotePrefix="1">
      <alignment horizontal="left"/>
    </xf>
    <xf numFmtId="10" fontId="4" fillId="0" borderId="0" xfId="0" applyNumberFormat="1" applyFont="1" applyFill="1" applyAlignment="1" quotePrefix="1">
      <alignment horizontal="right"/>
    </xf>
    <xf numFmtId="0" fontId="6" fillId="0" borderId="20" xfId="0" applyFont="1" applyBorder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10" fontId="0" fillId="0" borderId="0" xfId="0" applyNumberFormat="1" applyFill="1" applyAlignment="1">
      <alignment/>
    </xf>
    <xf numFmtId="10" fontId="0" fillId="0" borderId="0" xfId="0" applyNumberFormat="1" applyFill="1" applyAlignment="1" applyProtection="1">
      <alignment/>
      <protection/>
    </xf>
    <xf numFmtId="39" fontId="4" fillId="0" borderId="0" xfId="0" applyNumberFormat="1" applyFont="1" applyFill="1" applyAlignment="1">
      <alignment horizontal="right"/>
    </xf>
    <xf numFmtId="39" fontId="4" fillId="0" borderId="30" xfId="0" applyNumberFormat="1" applyFont="1" applyFill="1" applyBorder="1" applyAlignment="1">
      <alignment horizontal="right"/>
    </xf>
    <xf numFmtId="39" fontId="4" fillId="0" borderId="30" xfId="0" applyNumberFormat="1" applyFont="1" applyFill="1" applyBorder="1" applyAlignment="1" applyProtection="1">
      <alignment horizontal="right"/>
      <protection/>
    </xf>
    <xf numFmtId="7" fontId="4" fillId="0" borderId="30" xfId="0" applyNumberFormat="1" applyFont="1" applyFill="1" applyBorder="1" applyAlignment="1" applyProtection="1">
      <alignment horizontal="right"/>
      <protection/>
    </xf>
    <xf numFmtId="0" fontId="6" fillId="0" borderId="26" xfId="0" applyFont="1" applyBorder="1" applyAlignment="1" applyProtection="1">
      <alignment horizontal="centerContinuous"/>
      <protection/>
    </xf>
    <xf numFmtId="0" fontId="6" fillId="0" borderId="27" xfId="0" applyFont="1" applyBorder="1" applyAlignment="1" applyProtection="1">
      <alignment horizontal="centerContinuous"/>
      <protection/>
    </xf>
    <xf numFmtId="166" fontId="4" fillId="0" borderId="0" xfId="0" applyNumberFormat="1" applyFont="1" applyAlignment="1">
      <alignment/>
    </xf>
    <xf numFmtId="2" fontId="0" fillId="0" borderId="0" xfId="0" applyNumberFormat="1" applyFill="1" applyAlignment="1">
      <alignment horizontal="center"/>
    </xf>
    <xf numFmtId="0" fontId="6" fillId="0" borderId="1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Continuous"/>
      <protection/>
    </xf>
    <xf numFmtId="0" fontId="4" fillId="0" borderId="11" xfId="0" applyFont="1" applyBorder="1" applyAlignment="1">
      <alignment/>
    </xf>
    <xf numFmtId="0" fontId="6" fillId="0" borderId="18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37" fontId="6" fillId="0" borderId="13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right"/>
      <protection/>
    </xf>
    <xf numFmtId="37" fontId="8" fillId="0" borderId="17" xfId="0" applyNumberFormat="1" applyFont="1" applyBorder="1" applyAlignment="1" applyProtection="1">
      <alignment horizontal="right"/>
      <protection/>
    </xf>
    <xf numFmtId="37" fontId="8" fillId="0" borderId="11" xfId="0" applyNumberFormat="1" applyFont="1" applyBorder="1" applyAlignment="1" applyProtection="1">
      <alignment horizontal="right"/>
      <protection/>
    </xf>
    <xf numFmtId="164" fontId="0" fillId="0" borderId="0" xfId="0" applyNumberFormat="1" applyFill="1" applyAlignment="1">
      <alignment/>
    </xf>
    <xf numFmtId="0" fontId="4" fillId="0" borderId="10" xfId="0" applyFont="1" applyFill="1" applyBorder="1" applyAlignment="1" quotePrefix="1">
      <alignment horizontal="right"/>
    </xf>
    <xf numFmtId="0" fontId="4" fillId="0" borderId="10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6" fillId="0" borderId="0" xfId="0" applyFont="1" applyFill="1" applyAlignment="1" applyProtection="1">
      <alignment/>
      <protection/>
    </xf>
    <xf numFmtId="10" fontId="6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11" fillId="0" borderId="19" xfId="0" applyFont="1" applyFill="1" applyBorder="1" applyAlignment="1" applyProtection="1" quotePrefix="1">
      <alignment horizontal="right"/>
      <protection/>
    </xf>
    <xf numFmtId="0" fontId="11" fillId="0" borderId="22" xfId="0" applyFont="1" applyFill="1" applyBorder="1" applyAlignment="1" applyProtection="1" quotePrefix="1">
      <alignment horizontal="right"/>
      <protection/>
    </xf>
    <xf numFmtId="0" fontId="38" fillId="16" borderId="0" xfId="0" applyFont="1" applyFill="1" applyAlignment="1" applyProtection="1">
      <alignment/>
      <protection/>
    </xf>
    <xf numFmtId="166" fontId="38" fillId="16" borderId="0" xfId="0" applyNumberFormat="1" applyFont="1" applyFill="1" applyAlignment="1">
      <alignment horizontal="center"/>
    </xf>
    <xf numFmtId="0" fontId="38" fillId="0" borderId="0" xfId="0" applyFont="1" applyAlignment="1" applyProtection="1">
      <alignment/>
      <protection/>
    </xf>
    <xf numFmtId="10" fontId="6" fillId="0" borderId="0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30" xfId="0" applyFont="1" applyBorder="1" applyAlignment="1" applyProtection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Fixed" xfId="55"/>
    <cellStyle name="Good" xfId="56"/>
    <cellStyle name="Heading 1" xfId="57"/>
    <cellStyle name="Heading 2" xfId="58"/>
    <cellStyle name="Heading 3" xfId="59"/>
    <cellStyle name="Heading 4" xfId="60"/>
    <cellStyle name="HEADING1" xfId="61"/>
    <cellStyle name="HEADING2" xfId="62"/>
    <cellStyle name="Input" xfId="63"/>
    <cellStyle name="Linked Cell" xfId="64"/>
    <cellStyle name="Neutral" xfId="65"/>
    <cellStyle name="Normal_Zepp DCF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G56"/>
  <sheetViews>
    <sheetView showGridLines="0" tabSelected="1" defaultGridColor="0" zoomScale="80" zoomScaleNormal="80" colorId="22" workbookViewId="0" topLeftCell="A1">
      <selection activeCell="A1" sqref="A1:E1"/>
    </sheetView>
  </sheetViews>
  <sheetFormatPr defaultColWidth="9.77734375" defaultRowHeight="15"/>
  <cols>
    <col min="1" max="1" width="3.77734375" style="1" customWidth="1"/>
    <col min="2" max="5" width="21.77734375" style="1" customWidth="1"/>
    <col min="6" max="16384" width="9.77734375" style="1" customWidth="1"/>
  </cols>
  <sheetData>
    <row r="1" spans="1:5" ht="20.25">
      <c r="A1" s="224" t="s">
        <v>267</v>
      </c>
      <c r="B1" s="224"/>
      <c r="C1" s="224"/>
      <c r="D1" s="224"/>
      <c r="E1" s="224"/>
    </row>
    <row r="2" spans="1:5" ht="18">
      <c r="A2" s="225" t="s">
        <v>224</v>
      </c>
      <c r="B2" s="225"/>
      <c r="C2" s="225"/>
      <c r="D2" s="225"/>
      <c r="E2" s="225"/>
    </row>
    <row r="3" spans="1:5" ht="18">
      <c r="A3" s="226" t="s">
        <v>37</v>
      </c>
      <c r="B3" s="226"/>
      <c r="C3" s="226"/>
      <c r="D3" s="226"/>
      <c r="E3" s="226"/>
    </row>
    <row r="4" spans="1:5" ht="15">
      <c r="A4"/>
      <c r="B4" s="14"/>
      <c r="C4" s="14"/>
      <c r="D4" s="14"/>
      <c r="E4" s="14"/>
    </row>
    <row r="5" spans="1:5" ht="15">
      <c r="A5" s="8"/>
      <c r="B5" s="9"/>
      <c r="C5" s="60"/>
      <c r="D5" s="60"/>
      <c r="E5" s="60"/>
    </row>
    <row r="6" spans="1:5" ht="15">
      <c r="A6" s="12"/>
      <c r="B6" s="6"/>
      <c r="C6" s="61" t="s">
        <v>35</v>
      </c>
      <c r="D6" s="61" t="s">
        <v>35</v>
      </c>
      <c r="E6" s="133" t="s">
        <v>197</v>
      </c>
    </row>
    <row r="7" spans="1:5" ht="15">
      <c r="A7" s="12"/>
      <c r="B7" s="6"/>
      <c r="C7" s="61" t="s">
        <v>36</v>
      </c>
      <c r="D7" s="61" t="s">
        <v>36</v>
      </c>
      <c r="E7" s="61" t="s">
        <v>191</v>
      </c>
    </row>
    <row r="8" spans="1:5" ht="15.75" thickBot="1">
      <c r="A8" s="20"/>
      <c r="B8" s="21" t="s">
        <v>0</v>
      </c>
      <c r="C8" s="62" t="s">
        <v>230</v>
      </c>
      <c r="D8" s="149" t="s">
        <v>213</v>
      </c>
      <c r="E8" s="62" t="s">
        <v>36</v>
      </c>
    </row>
    <row r="9" spans="1:5" ht="15.75" thickTop="1">
      <c r="A9" s="15"/>
      <c r="B9" s="72"/>
      <c r="C9" s="61"/>
      <c r="D9" s="61"/>
      <c r="E9" s="61"/>
    </row>
    <row r="10" spans="1:5" ht="15">
      <c r="A10" s="23">
        <f>A9+1</f>
        <v>1</v>
      </c>
      <c r="B10" s="24" t="str">
        <f>'Backup2-DO NOT PRINT'!B4</f>
        <v>ALLETE</v>
      </c>
      <c r="C10" s="63">
        <f>'Page 2'!J12</f>
        <v>0.08407448855381475</v>
      </c>
      <c r="D10" s="63">
        <f>'Page 3'!G12</f>
        <v>0.10740782188714808</v>
      </c>
      <c r="E10" s="63">
        <f>'Backup1-DO NOT PRINT'!G6</f>
        <v>0.10406886085893875</v>
      </c>
    </row>
    <row r="11" spans="1:5" ht="15">
      <c r="A11" s="23">
        <f aca="true" t="shared" si="0" ref="A11:A25">A10+1</f>
        <v>2</v>
      </c>
      <c r="B11" s="24" t="str">
        <f>'Backup2-DO NOT PRINT'!B5</f>
        <v>Alliant Energy Co.</v>
      </c>
      <c r="C11" s="63">
        <f>'Page 2'!J13</f>
        <v>0.10301513500423778</v>
      </c>
      <c r="D11" s="63">
        <f>'Page 3'!G13</f>
        <v>0.10668180167090446</v>
      </c>
      <c r="E11" s="63">
        <f>'Backup1-DO NOT PRINT'!G7</f>
        <v>0.10808356130278082</v>
      </c>
    </row>
    <row r="12" spans="1:5" ht="15">
      <c r="A12" s="23">
        <f t="shared" si="0"/>
        <v>3</v>
      </c>
      <c r="B12" s="24" t="str">
        <f>'Backup2-DO NOT PRINT'!B6</f>
        <v>Cleco Corporation</v>
      </c>
      <c r="C12" s="63">
        <f>'Page 2'!J14</f>
        <v>0.1505984039118</v>
      </c>
      <c r="D12" s="63">
        <f>'Page 3'!G14</f>
        <v>0.10236507057846664</v>
      </c>
      <c r="E12" s="63">
        <f>'Backup1-DO NOT PRINT'!G8</f>
        <v>0.11532648625568236</v>
      </c>
    </row>
    <row r="13" spans="1:5" ht="15">
      <c r="A13" s="23">
        <f t="shared" si="0"/>
        <v>4</v>
      </c>
      <c r="B13" s="24" t="str">
        <f>'Backup2-DO NOT PRINT'!B7</f>
        <v>Con. Edison</v>
      </c>
      <c r="C13" s="63">
        <f>'Page 2'!J15</f>
        <v>0.0849538616229143</v>
      </c>
      <c r="D13" s="63">
        <f>'Page 3'!G15</f>
        <v>0.12272052828958097</v>
      </c>
      <c r="E13" s="63">
        <f>'Backup1-DO NOT PRINT'!G9</f>
        <v>0.11468810243066058</v>
      </c>
    </row>
    <row r="14" spans="1:5" ht="15">
      <c r="A14" s="23">
        <f t="shared" si="0"/>
        <v>5</v>
      </c>
      <c r="B14" s="24" t="str">
        <f>'Backup2-DO NOT PRINT'!B8</f>
        <v>DTE Energy Co.</v>
      </c>
      <c r="C14" s="63">
        <f>'Page 2'!J16</f>
        <v>0.10778684476667061</v>
      </c>
      <c r="D14" s="63">
        <f>'Page 3'!G16</f>
        <v>0.11512017810000394</v>
      </c>
      <c r="E14" s="63">
        <f>'Backup1-DO NOT PRINT'!G10</f>
        <v>0.11033183281411643</v>
      </c>
    </row>
    <row r="15" spans="1:5" ht="15">
      <c r="A15" s="23">
        <f t="shared" si="0"/>
        <v>6</v>
      </c>
      <c r="B15" s="24" t="str">
        <f>'Backup2-DO NOT PRINT'!B9</f>
        <v>Edison Internat.</v>
      </c>
      <c r="C15" s="63">
        <f>'Page 2'!J17</f>
        <v>0.09912371782486422</v>
      </c>
      <c r="D15" s="63">
        <f>'Page 3'!G17</f>
        <v>0.09089038449153089</v>
      </c>
      <c r="E15" s="63">
        <f>'Backup1-DO NOT PRINT'!G11</f>
        <v>0.09046358005660717</v>
      </c>
    </row>
    <row r="16" spans="1:5" ht="15">
      <c r="A16" s="23">
        <f t="shared" si="0"/>
        <v>7</v>
      </c>
      <c r="B16" s="24" t="str">
        <f>'Backup2-DO NOT PRINT'!B10</f>
        <v>Entergy Corp.</v>
      </c>
      <c r="C16" s="63">
        <f>'Page 2'!J18</f>
        <v>0.1499441004088401</v>
      </c>
      <c r="D16" s="63">
        <f>'Page 3'!G18</f>
        <v>0.09587743374217343</v>
      </c>
      <c r="E16" s="63">
        <f>'Backup1-DO NOT PRINT'!G12</f>
        <v>0.09858222603466098</v>
      </c>
    </row>
    <row r="17" spans="1:5" ht="15">
      <c r="A17" s="23">
        <f t="shared" si="0"/>
        <v>8</v>
      </c>
      <c r="B17" s="24" t="str">
        <f>'Backup2-DO NOT PRINT'!B11</f>
        <v>FPL Group, Inc.</v>
      </c>
      <c r="C17" s="63">
        <f>'Page 2'!J19</f>
        <v>0.12661414289815423</v>
      </c>
      <c r="D17" s="63">
        <f>'Page 3'!G19</f>
        <v>0.09418080956482092</v>
      </c>
      <c r="E17" s="63">
        <f>'Backup1-DO NOT PRINT'!G13</f>
        <v>0.09390436213816122</v>
      </c>
    </row>
    <row r="18" spans="1:5" ht="15">
      <c r="A18" s="23">
        <f t="shared" si="0"/>
        <v>9</v>
      </c>
      <c r="B18" s="24" t="str">
        <f>'Backup2-DO NOT PRINT'!B12</f>
        <v>IDACORP</v>
      </c>
      <c r="C18" s="63">
        <f>'Page 2'!J20</f>
        <v>0.08831009896775566</v>
      </c>
      <c r="D18" s="63">
        <f>'Page 3'!G20</f>
        <v>0.10331009896775567</v>
      </c>
      <c r="E18" s="63">
        <f>'Backup1-DO NOT PRINT'!G14</f>
        <v>0.09669120863204268</v>
      </c>
    </row>
    <row r="19" spans="1:5" ht="15">
      <c r="A19" s="23">
        <f t="shared" si="0"/>
        <v>10</v>
      </c>
      <c r="B19" s="24" t="str">
        <f>'Backup2-DO NOT PRINT'!B13</f>
        <v>NSTAR</v>
      </c>
      <c r="C19" s="63">
        <f>'Page 2'!J21</f>
        <v>0.11233672258939163</v>
      </c>
      <c r="D19" s="63">
        <f>'Page 3'!G21</f>
        <v>0.11167005592272497</v>
      </c>
      <c r="E19" s="63">
        <f>'Backup1-DO NOT PRINT'!G15</f>
        <v>0.11165215081339003</v>
      </c>
    </row>
    <row r="20" spans="1:5" ht="15">
      <c r="A20" s="23">
        <f t="shared" si="0"/>
        <v>11</v>
      </c>
      <c r="B20" s="24" t="str">
        <f>'Backup2-DO NOT PRINT'!B14</f>
        <v>PG&amp;E Corp.</v>
      </c>
      <c r="C20" s="63">
        <f>'Page 2'!J22</f>
        <v>0.10847543859649122</v>
      </c>
      <c r="D20" s="63">
        <f>'Page 3'!G22</f>
        <v>0.1074421052631579</v>
      </c>
      <c r="E20" s="63">
        <f>'Backup1-DO NOT PRINT'!G16</f>
        <v>0.10754116225733044</v>
      </c>
    </row>
    <row r="21" spans="1:5" ht="15">
      <c r="A21" s="23">
        <f t="shared" si="0"/>
        <v>12</v>
      </c>
      <c r="B21" s="24" t="str">
        <f>'Backup2-DO NOT PRINT'!B15</f>
        <v>Progress Energy</v>
      </c>
      <c r="C21" s="63">
        <f>'Page 2'!J23</f>
        <v>0.11189574970484062</v>
      </c>
      <c r="D21" s="63">
        <f>'Page 3'!G23</f>
        <v>0.12379574970484061</v>
      </c>
      <c r="E21" s="63">
        <f>'Backup1-DO NOT PRINT'!G17</f>
        <v>0.11557305123890858</v>
      </c>
    </row>
    <row r="22" spans="1:5" ht="15">
      <c r="A22" s="23">
        <f t="shared" si="0"/>
        <v>13</v>
      </c>
      <c r="B22" s="24" t="str">
        <f>'Backup2-DO NOT PRINT'!B16</f>
        <v>Southern Co.</v>
      </c>
      <c r="C22" s="63">
        <f>'Page 2'!J24</f>
        <v>0.09924760391235585</v>
      </c>
      <c r="D22" s="63">
        <f>'Page 3'!G24</f>
        <v>0.11281427057902252</v>
      </c>
      <c r="E22" s="63">
        <f>'Backup1-DO NOT PRINT'!G18</f>
        <v>0.11085117049695448</v>
      </c>
    </row>
    <row r="23" spans="1:5" ht="15">
      <c r="A23" s="23">
        <f t="shared" si="0"/>
        <v>14</v>
      </c>
      <c r="B23" s="24" t="str">
        <f>'Backup2-DO NOT PRINT'!B17</f>
        <v>Vectren Corp.</v>
      </c>
      <c r="C23" s="63">
        <f>'Page 2'!J25</f>
        <v>0.09836093839623725</v>
      </c>
      <c r="D23" s="63">
        <f>'Page 3'!G25</f>
        <v>0.11146093839623725</v>
      </c>
      <c r="E23" s="63">
        <f>'Backup1-DO NOT PRINT'!G19</f>
        <v>0.10709486059769058</v>
      </c>
    </row>
    <row r="24" spans="1:5" ht="15">
      <c r="A24" s="23">
        <f t="shared" si="0"/>
        <v>15</v>
      </c>
      <c r="B24" s="24" t="str">
        <f>'Backup2-DO NOT PRINT'!B18</f>
        <v>Wisconsin Energy</v>
      </c>
      <c r="C24" s="63">
        <f>'Page 2'!J26</f>
        <v>0.11765267034990792</v>
      </c>
      <c r="D24" s="63">
        <f>'Page 3'!G26</f>
        <v>0.09151933701657458</v>
      </c>
      <c r="E24" s="63">
        <f>'Backup1-DO NOT PRINT'!G20</f>
        <v>0.09263993296909911</v>
      </c>
    </row>
    <row r="25" spans="1:5" ht="15">
      <c r="A25" s="23">
        <f t="shared" si="0"/>
        <v>16</v>
      </c>
      <c r="B25" s="24" t="str">
        <f>'Backup2-DO NOT PRINT'!B19</f>
        <v>Xcel Energy Inc.</v>
      </c>
      <c r="C25" s="63">
        <f>'Page 2'!J27</f>
        <v>0.11165519414623726</v>
      </c>
      <c r="D25" s="63">
        <f>'Page 3'!G27</f>
        <v>0.11258852747957057</v>
      </c>
      <c r="E25" s="63">
        <f>'Backup1-DO NOT PRINT'!G21</f>
        <v>0.11083580488950998</v>
      </c>
    </row>
    <row r="26" spans="1:5" ht="15">
      <c r="A26" s="64"/>
      <c r="B26" s="59"/>
      <c r="C26" s="66"/>
      <c r="D26" s="65"/>
      <c r="E26" s="65"/>
    </row>
    <row r="27" spans="1:5" ht="15">
      <c r="A27" s="64"/>
      <c r="B27" s="93" t="s">
        <v>1</v>
      </c>
      <c r="C27" s="66">
        <f>'Page 2'!J29</f>
        <v>0.10962781947840708</v>
      </c>
      <c r="D27" s="67">
        <f>'Page 3'!G29</f>
        <v>0.10686531947840708</v>
      </c>
      <c r="E27" s="67">
        <f>'Page 4'!M29</f>
        <v>0.10552052211165835</v>
      </c>
    </row>
    <row r="28" spans="1:6" ht="15.75" thickBot="1">
      <c r="A28" s="36"/>
      <c r="B28" s="94" t="s">
        <v>2</v>
      </c>
      <c r="C28" s="68">
        <f>'Page 2'!J30</f>
        <v>0.10813114168158092</v>
      </c>
      <c r="D28" s="68">
        <f>'Page 3'!G30</f>
        <v>0.10742496357515299</v>
      </c>
      <c r="E28" s="68">
        <f>'Page 4'!M30</f>
        <v>0.10781236178005563</v>
      </c>
      <c r="F28"/>
    </row>
    <row r="29" spans="1:5" ht="15" customHeight="1" thickTop="1">
      <c r="A29"/>
      <c r="B29"/>
      <c r="C29" s="97"/>
      <c r="D29" s="97"/>
      <c r="E29" s="97"/>
    </row>
    <row r="30" spans="2:5" ht="15" customHeight="1">
      <c r="B30"/>
      <c r="C30" s="97"/>
      <c r="D30" s="97"/>
      <c r="E30"/>
    </row>
    <row r="31" spans="1:5" ht="15" customHeight="1">
      <c r="A31" s="69" t="s">
        <v>273</v>
      </c>
      <c r="B31"/>
      <c r="C31" s="97"/>
      <c r="D31" s="97"/>
      <c r="E31"/>
    </row>
    <row r="32" spans="1:5" ht="15" customHeight="1">
      <c r="A32" s="69"/>
      <c r="B32"/>
      <c r="C32" s="97"/>
      <c r="D32" s="97"/>
      <c r="E32"/>
    </row>
    <row r="33" spans="1:5" ht="15" customHeight="1">
      <c r="A33" s="6" t="s">
        <v>221</v>
      </c>
      <c r="B33"/>
      <c r="C33"/>
      <c r="D33"/>
      <c r="E33"/>
    </row>
    <row r="34" spans="1:5" ht="15" customHeight="1">
      <c r="A34"/>
      <c r="B34"/>
      <c r="C34"/>
      <c r="D34"/>
      <c r="E34"/>
    </row>
    <row r="35" spans="1:7" ht="15" customHeight="1">
      <c r="A35"/>
      <c r="B35" s="206"/>
      <c r="C35" s="206"/>
      <c r="D35" s="206"/>
      <c r="E35" s="206"/>
      <c r="F35" s="207"/>
      <c r="G35" s="207"/>
    </row>
    <row r="36" spans="1:7" ht="15" customHeight="1">
      <c r="A36" s="208"/>
      <c r="B36" s="208"/>
      <c r="C36" s="209"/>
      <c r="D36" s="208"/>
      <c r="E36" s="208"/>
      <c r="F36" s="209"/>
      <c r="G36" s="207"/>
    </row>
    <row r="37" spans="1:7" ht="15">
      <c r="A37" s="208"/>
      <c r="B37" s="208"/>
      <c r="C37" s="208"/>
      <c r="D37" s="208"/>
      <c r="E37" s="208"/>
      <c r="F37" s="209"/>
      <c r="G37" s="207"/>
    </row>
    <row r="38" spans="1:7" ht="15">
      <c r="A38" s="208"/>
      <c r="B38" s="208"/>
      <c r="C38" s="208"/>
      <c r="D38" s="208"/>
      <c r="E38" s="208"/>
      <c r="F38" s="209"/>
      <c r="G38" s="207"/>
    </row>
    <row r="39" spans="1:7" ht="15">
      <c r="A39" s="209"/>
      <c r="B39" s="218" t="s">
        <v>3</v>
      </c>
      <c r="C39" s="219">
        <f>AVERAGE(C10:C26)</f>
        <v>0.10962781947840708</v>
      </c>
      <c r="D39" s="219">
        <f>AVERAGE(D10:D26)</f>
        <v>0.10686531947840708</v>
      </c>
      <c r="E39" s="219">
        <f>AVERAGE(E10:E26)</f>
        <v>0.10552052211165835</v>
      </c>
      <c r="F39" s="209"/>
      <c r="G39" s="207"/>
    </row>
    <row r="40" spans="1:7" ht="15">
      <c r="A40" s="209"/>
      <c r="B40" s="218" t="s">
        <v>4</v>
      </c>
      <c r="C40" s="219">
        <f>MEDIAN(C10:C26)</f>
        <v>0.10813114168158092</v>
      </c>
      <c r="D40" s="219">
        <f>MEDIAN(D10:D26)</f>
        <v>0.10742496357515299</v>
      </c>
      <c r="E40" s="219">
        <f>MEDIAN(E10:E26)</f>
        <v>0.10781236178005563</v>
      </c>
      <c r="F40" s="209"/>
      <c r="G40" s="207"/>
    </row>
    <row r="41" spans="1:7" ht="15">
      <c r="A41" s="209"/>
      <c r="B41" s="220"/>
      <c r="C41" s="209"/>
      <c r="D41" s="208"/>
      <c r="E41" s="219"/>
      <c r="F41" s="209"/>
      <c r="G41" s="207"/>
    </row>
    <row r="42" spans="1:7" ht="15">
      <c r="A42" s="209"/>
      <c r="B42" s="209"/>
      <c r="C42" s="209"/>
      <c r="D42" s="209"/>
      <c r="E42" s="209"/>
      <c r="F42" s="209"/>
      <c r="G42" s="207"/>
    </row>
    <row r="43" spans="1:7" ht="15">
      <c r="A43" s="209"/>
      <c r="B43" s="209"/>
      <c r="C43" s="209"/>
      <c r="D43" s="209"/>
      <c r="E43" s="209"/>
      <c r="F43" s="209"/>
      <c r="G43" s="207"/>
    </row>
    <row r="44" spans="1:7" ht="15">
      <c r="A44" s="209"/>
      <c r="B44" s="207"/>
      <c r="C44" s="207"/>
      <c r="D44" s="207"/>
      <c r="E44" s="207"/>
      <c r="F44" s="207"/>
      <c r="G44" s="207"/>
    </row>
    <row r="45" spans="1:7" ht="15">
      <c r="A45" s="209"/>
      <c r="B45" s="207"/>
      <c r="C45" s="207"/>
      <c r="D45" s="207"/>
      <c r="E45" s="207"/>
      <c r="F45" s="207"/>
      <c r="G45" s="207"/>
    </row>
    <row r="46" spans="1:7" ht="15">
      <c r="A46" s="41"/>
      <c r="B46" s="207"/>
      <c r="C46" s="207"/>
      <c r="D46" s="207"/>
      <c r="E46" s="207"/>
      <c r="F46" s="207"/>
      <c r="G46" s="207"/>
    </row>
    <row r="47" spans="2:7" ht="15">
      <c r="B47" s="207"/>
      <c r="C47" s="207"/>
      <c r="D47" s="207"/>
      <c r="E47" s="207"/>
      <c r="F47" s="207"/>
      <c r="G47" s="207"/>
    </row>
    <row r="48" spans="2:7" ht="15">
      <c r="B48" s="207"/>
      <c r="C48" s="207"/>
      <c r="D48" s="207"/>
      <c r="E48" s="207"/>
      <c r="F48" s="207"/>
      <c r="G48" s="207"/>
    </row>
    <row r="49" spans="2:7" ht="15">
      <c r="B49" s="207"/>
      <c r="C49" s="207"/>
      <c r="D49" s="207"/>
      <c r="E49" s="207"/>
      <c r="F49" s="207"/>
      <c r="G49" s="207"/>
    </row>
    <row r="50" spans="2:7" ht="15">
      <c r="B50" s="207"/>
      <c r="C50" s="207"/>
      <c r="D50" s="207"/>
      <c r="E50" s="207"/>
      <c r="F50" s="207"/>
      <c r="G50" s="207"/>
    </row>
    <row r="51" spans="2:7" ht="15">
      <c r="B51" s="207"/>
      <c r="C51" s="207"/>
      <c r="D51" s="207"/>
      <c r="E51" s="207"/>
      <c r="F51" s="207"/>
      <c r="G51" s="207"/>
    </row>
    <row r="52" spans="2:7" ht="15">
      <c r="B52" s="207"/>
      <c r="C52" s="207"/>
      <c r="D52" s="207"/>
      <c r="E52" s="207"/>
      <c r="F52" s="207"/>
      <c r="G52" s="207"/>
    </row>
    <row r="53" spans="2:7" ht="15">
      <c r="B53" s="207"/>
      <c r="C53" s="207"/>
      <c r="D53" s="207"/>
      <c r="E53" s="207"/>
      <c r="F53" s="207"/>
      <c r="G53" s="207"/>
    </row>
    <row r="54" spans="2:7" ht="15">
      <c r="B54" s="207"/>
      <c r="C54" s="207"/>
      <c r="D54" s="207"/>
      <c r="E54" s="207"/>
      <c r="F54" s="207"/>
      <c r="G54" s="207"/>
    </row>
    <row r="55" spans="2:7" ht="15">
      <c r="B55" s="207"/>
      <c r="C55" s="207"/>
      <c r="D55" s="207"/>
      <c r="E55" s="207"/>
      <c r="F55" s="207"/>
      <c r="G55" s="207"/>
    </row>
    <row r="56" spans="2:7" ht="15">
      <c r="B56" s="207"/>
      <c r="C56" s="207"/>
      <c r="D56" s="207"/>
      <c r="E56" s="207"/>
      <c r="F56" s="207"/>
      <c r="G56" s="207"/>
    </row>
  </sheetData>
  <sheetProtection/>
  <mergeCells count="3">
    <mergeCell ref="A1:E1"/>
    <mergeCell ref="A2:E2"/>
    <mergeCell ref="A3:E3"/>
  </mergeCells>
  <printOptions horizontalCentered="1"/>
  <pageMargins left="0.5" right="0.5" top="1" bottom="0.5" header="0.5" footer="0.5"/>
  <pageSetup horizontalDpi="600" verticalDpi="600" orientation="landscape" scale="70" r:id="rId1"/>
  <headerFooter alignWithMargins="0">
    <oddHeader>&amp;RExhibit RMP__(SCH-4)
Page 1 of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/>
  <dimension ref="A1:K37"/>
  <sheetViews>
    <sheetView showGridLines="0" defaultGridColor="0" zoomScale="75" zoomScaleNormal="75" colorId="22" workbookViewId="0" topLeftCell="A1">
      <selection activeCell="A1" sqref="A1:E1"/>
    </sheetView>
  </sheetViews>
  <sheetFormatPr defaultColWidth="9.77734375" defaultRowHeight="15"/>
  <cols>
    <col min="1" max="1" width="4.77734375" style="1" customWidth="1"/>
    <col min="2" max="2" width="20.6640625" style="1" customWidth="1"/>
    <col min="3" max="3" width="8.6640625" style="1" customWidth="1"/>
    <col min="4" max="4" width="6.99609375" style="1" customWidth="1"/>
    <col min="5" max="5" width="8.10546875" style="1" bestFit="1" customWidth="1"/>
    <col min="6" max="6" width="7.77734375" style="1" customWidth="1"/>
    <col min="7" max="7" width="9.99609375" style="1" bestFit="1" customWidth="1"/>
    <col min="8" max="8" width="9.99609375" style="1" customWidth="1"/>
    <col min="9" max="9" width="10.6640625" style="1" customWidth="1"/>
    <col min="10" max="10" width="11.6640625" style="1" customWidth="1"/>
    <col min="11" max="16384" width="9.77734375" style="1" customWidth="1"/>
  </cols>
  <sheetData>
    <row r="1" spans="1:10" ht="20.25">
      <c r="A1" s="224" t="str">
        <f>'Page 1'!A1:E1</f>
        <v>Rocky Mountain Power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18">
      <c r="A2" s="225" t="str">
        <f>'Page 1'!D6&amp;" "&amp;'Page 1'!D7</f>
        <v>Constant Growth DCF Model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8">
      <c r="A3" s="225" t="str">
        <f>'Page 1'!C8</f>
        <v>Analysts' Growth Rates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5">
      <c r="A4"/>
      <c r="B4" s="4"/>
      <c r="C4" s="4"/>
      <c r="D4" s="4"/>
      <c r="E4" s="4"/>
      <c r="F4" s="4"/>
      <c r="G4" s="4"/>
      <c r="H4" s="4"/>
      <c r="I4" s="4"/>
      <c r="J4" s="4"/>
    </row>
    <row r="5" spans="1:10" s="87" customFormat="1" ht="15.75">
      <c r="A5" s="84"/>
      <c r="B5" s="85"/>
      <c r="C5" s="86">
        <v>-1</v>
      </c>
      <c r="D5" s="86">
        <f aca="true" t="shared" si="0" ref="D5:J5">C5-1</f>
        <v>-2</v>
      </c>
      <c r="E5" s="86">
        <f t="shared" si="0"/>
        <v>-3</v>
      </c>
      <c r="F5" s="86">
        <f t="shared" si="0"/>
        <v>-4</v>
      </c>
      <c r="G5" s="86">
        <f t="shared" si="0"/>
        <v>-5</v>
      </c>
      <c r="H5" s="86">
        <f t="shared" si="0"/>
        <v>-6</v>
      </c>
      <c r="I5" s="86">
        <f t="shared" si="0"/>
        <v>-7</v>
      </c>
      <c r="J5" s="147">
        <f t="shared" si="0"/>
        <v>-8</v>
      </c>
    </row>
    <row r="6" spans="1:10" s="87" customFormat="1" ht="15.75">
      <c r="A6" s="198"/>
      <c r="B6" s="199"/>
      <c r="C6" s="202"/>
      <c r="D6" s="200"/>
      <c r="E6" s="200"/>
      <c r="F6" s="86"/>
      <c r="G6" s="86"/>
      <c r="H6" s="86"/>
      <c r="I6" s="86"/>
      <c r="J6" s="201"/>
    </row>
    <row r="7" spans="1:10" ht="15">
      <c r="A7" s="12"/>
      <c r="B7" s="6"/>
      <c r="C7" s="12"/>
      <c r="D7" s="6"/>
      <c r="E7" s="6"/>
      <c r="F7" s="187" t="s">
        <v>229</v>
      </c>
      <c r="G7" s="188"/>
      <c r="H7" s="188"/>
      <c r="I7" s="193"/>
      <c r="J7" s="13"/>
    </row>
    <row r="8" spans="1:10" ht="15.75">
      <c r="A8" s="12"/>
      <c r="B8" s="6"/>
      <c r="C8" s="12"/>
      <c r="D8" s="19" t="s">
        <v>5</v>
      </c>
      <c r="E8" s="6"/>
      <c r="F8" s="194"/>
      <c r="G8" s="192"/>
      <c r="I8" s="195" t="s">
        <v>6</v>
      </c>
      <c r="J8" s="77" t="s">
        <v>7</v>
      </c>
    </row>
    <row r="9" spans="1:10" ht="15">
      <c r="A9" s="12"/>
      <c r="B9" s="6"/>
      <c r="C9" s="152" t="s">
        <v>8</v>
      </c>
      <c r="D9" s="57" t="s">
        <v>9</v>
      </c>
      <c r="E9" s="75" t="s">
        <v>10</v>
      </c>
      <c r="F9" s="15" t="s">
        <v>264</v>
      </c>
      <c r="G9" s="192"/>
      <c r="H9" s="19"/>
      <c r="I9" s="140" t="s">
        <v>11</v>
      </c>
      <c r="J9" s="16" t="s">
        <v>12</v>
      </c>
    </row>
    <row r="10" spans="1:10" ht="15.75" thickBot="1">
      <c r="A10" s="20"/>
      <c r="B10" s="21" t="s">
        <v>0</v>
      </c>
      <c r="C10" s="153" t="s">
        <v>13</v>
      </c>
      <c r="D10" s="22" t="s">
        <v>14</v>
      </c>
      <c r="E10" s="76" t="s">
        <v>15</v>
      </c>
      <c r="F10" s="20" t="s">
        <v>265</v>
      </c>
      <c r="G10" s="22" t="s">
        <v>38</v>
      </c>
      <c r="H10" s="191" t="s">
        <v>237</v>
      </c>
      <c r="I10" s="216" t="s">
        <v>297</v>
      </c>
      <c r="J10" s="217" t="s">
        <v>298</v>
      </c>
    </row>
    <row r="11" spans="1:10" ht="15.75" thickTop="1">
      <c r="A11" s="12"/>
      <c r="B11" s="6"/>
      <c r="C11" s="12"/>
      <c r="D11" s="6"/>
      <c r="E11" s="6"/>
      <c r="F11" s="12"/>
      <c r="G11" s="72"/>
      <c r="H11" s="6"/>
      <c r="I11" s="12"/>
      <c r="J11" s="13"/>
    </row>
    <row r="12" spans="1:10" ht="15">
      <c r="A12" s="23">
        <f aca="true" t="shared" si="1" ref="A12:A27">A11+1</f>
        <v>1</v>
      </c>
      <c r="B12" s="24" t="str">
        <f>'Backup2-DO NOT PRINT'!B4</f>
        <v>ALLETE</v>
      </c>
      <c r="C12" s="123">
        <f>'Backup2-DO NOT PRINT'!S4</f>
        <v>42.445</v>
      </c>
      <c r="D12" s="25">
        <f>'Backup2-DO NOT PRINT'!L4</f>
        <v>1.8</v>
      </c>
      <c r="E12" s="26">
        <f>D12/C12</f>
        <v>0.042407821887148076</v>
      </c>
      <c r="F12" s="148">
        <f>'Backup2-DO NOT PRINT'!O4</f>
        <v>0.025</v>
      </c>
      <c r="G12" s="221">
        <f>'Backup2-DO NOT PRINT'!P4</f>
        <v>0.05</v>
      </c>
      <c r="H12" s="221">
        <f>'Backup2-DO NOT PRINT'!Q4</f>
        <v>0.05</v>
      </c>
      <c r="I12" s="29">
        <f>AVERAGE(F12:H12)</f>
        <v>0.041666666666666664</v>
      </c>
      <c r="J12" s="30">
        <f aca="true" t="shared" si="2" ref="J12:J27">E12+I12</f>
        <v>0.08407448855381475</v>
      </c>
    </row>
    <row r="13" spans="1:10" ht="15">
      <c r="A13" s="23">
        <f t="shared" si="1"/>
        <v>2</v>
      </c>
      <c r="B13" s="24" t="str">
        <f>'Backup2-DO NOT PRINT'!B5</f>
        <v>Alliant Energy Co.</v>
      </c>
      <c r="C13" s="123">
        <f>'Backup2-DO NOT PRINT'!S5</f>
        <v>36.70666666666667</v>
      </c>
      <c r="D13" s="25">
        <f>'Backup2-DO NOT PRINT'!L5</f>
        <v>1.53</v>
      </c>
      <c r="E13" s="26">
        <f aca="true" t="shared" si="3" ref="E13:E27">D13/C13</f>
        <v>0.04168180167090446</v>
      </c>
      <c r="F13" s="148">
        <f>'Backup2-DO NOT PRINT'!O5</f>
        <v>0.06</v>
      </c>
      <c r="G13" s="221">
        <f>'Backup2-DO NOT PRINT'!P5</f>
        <v>0.07</v>
      </c>
      <c r="H13" s="221">
        <f>'Backup2-DO NOT PRINT'!Q5</f>
        <v>0.054</v>
      </c>
      <c r="I13" s="29">
        <f aca="true" t="shared" si="4" ref="I13:I27">AVERAGE(F13:H13)</f>
        <v>0.06133333333333333</v>
      </c>
      <c r="J13" s="30">
        <f t="shared" si="2"/>
        <v>0.10301513500423778</v>
      </c>
    </row>
    <row r="14" spans="1:10" ht="15">
      <c r="A14" s="23">
        <f t="shared" si="1"/>
        <v>3</v>
      </c>
      <c r="B14" s="24" t="str">
        <f>'Backup2-DO NOT PRINT'!B6</f>
        <v>Cleco Corporation</v>
      </c>
      <c r="C14" s="123">
        <f>'Backup2-DO NOT PRINT'!S6</f>
        <v>24.08666666666667</v>
      </c>
      <c r="D14" s="25">
        <f>'Backup2-DO NOT PRINT'!L6</f>
        <v>0.9</v>
      </c>
      <c r="E14" s="26">
        <f t="shared" si="3"/>
        <v>0.03736507057846664</v>
      </c>
      <c r="F14" s="148">
        <f>'Backup2-DO NOT PRINT'!O6</f>
        <v>0.105</v>
      </c>
      <c r="G14" s="221">
        <f>'Backup2-DO NOT PRINT'!P6</f>
        <v>0.095</v>
      </c>
      <c r="H14" s="221">
        <f>'Backup2-DO NOT PRINT'!Q6</f>
        <v>0.1397</v>
      </c>
      <c r="I14" s="29">
        <f t="shared" si="4"/>
        <v>0.11323333333333334</v>
      </c>
      <c r="J14" s="30">
        <f t="shared" si="2"/>
        <v>0.1505984039118</v>
      </c>
    </row>
    <row r="15" spans="1:10" ht="15">
      <c r="A15" s="23">
        <f t="shared" si="1"/>
        <v>4</v>
      </c>
      <c r="B15" s="24" t="str">
        <f>'Backup2-DO NOT PRINT'!B7</f>
        <v>Con. Edison</v>
      </c>
      <c r="C15" s="123">
        <f>'Backup2-DO NOT PRINT'!S7</f>
        <v>40.88666666666666</v>
      </c>
      <c r="D15" s="25">
        <f>'Backup2-DO NOT PRINT'!L7</f>
        <v>2.36</v>
      </c>
      <c r="E15" s="26">
        <f t="shared" si="3"/>
        <v>0.05772052828958096</v>
      </c>
      <c r="F15" s="148">
        <f>'Backup2-DO NOT PRINT'!O7</f>
        <v>0.02</v>
      </c>
      <c r="G15" s="221">
        <f>'Backup2-DO NOT PRINT'!P7</f>
        <v>0.032</v>
      </c>
      <c r="H15" s="221">
        <f>'Backup2-DO NOT PRINT'!Q7</f>
        <v>0.0297</v>
      </c>
      <c r="I15" s="29">
        <f t="shared" si="4"/>
        <v>0.027233333333333335</v>
      </c>
      <c r="J15" s="30">
        <f t="shared" si="2"/>
        <v>0.0849538616229143</v>
      </c>
    </row>
    <row r="16" spans="1:10" ht="15">
      <c r="A16" s="23">
        <f t="shared" si="1"/>
        <v>5</v>
      </c>
      <c r="B16" s="24" t="str">
        <f>'Backup2-DO NOT PRINT'!B8</f>
        <v>DTE Energy Co.</v>
      </c>
      <c r="C16" s="123">
        <f>'Backup2-DO NOT PRINT'!S8</f>
        <v>42.29833333333334</v>
      </c>
      <c r="D16" s="25">
        <f>'Backup2-DO NOT PRINT'!L8</f>
        <v>2.12</v>
      </c>
      <c r="E16" s="26">
        <f t="shared" si="3"/>
        <v>0.05012017810000394</v>
      </c>
      <c r="F16" s="148">
        <f>'Backup2-DO NOT PRINT'!O8</f>
        <v>0.05</v>
      </c>
      <c r="G16" s="221">
        <f>'Backup2-DO NOT PRINT'!P8</f>
        <v>0.063</v>
      </c>
      <c r="H16" s="221">
        <f>'Backup2-DO NOT PRINT'!Q8</f>
        <v>0.06</v>
      </c>
      <c r="I16" s="29">
        <f t="shared" si="4"/>
        <v>0.057666666666666665</v>
      </c>
      <c r="J16" s="30">
        <f t="shared" si="2"/>
        <v>0.10778684476667061</v>
      </c>
    </row>
    <row r="17" spans="1:10" ht="15">
      <c r="A17" s="23">
        <f t="shared" si="1"/>
        <v>6</v>
      </c>
      <c r="B17" s="24" t="str">
        <f>'Backup2-DO NOT PRINT'!B9</f>
        <v>Edison Internat.</v>
      </c>
      <c r="C17" s="123">
        <f>'Backup2-DO NOT PRINT'!S9</f>
        <v>51.75666666666666</v>
      </c>
      <c r="D17" s="25">
        <f>'Backup2-DO NOT PRINT'!L9</f>
        <v>1.34</v>
      </c>
      <c r="E17" s="26">
        <f t="shared" si="3"/>
        <v>0.025890384491530888</v>
      </c>
      <c r="F17" s="148">
        <f>'Backup2-DO NOT PRINT'!O9</f>
        <v>0.05</v>
      </c>
      <c r="G17" s="221">
        <f>'Backup2-DO NOT PRINT'!P9</f>
        <v>0.083</v>
      </c>
      <c r="H17" s="221">
        <f>'Backup2-DO NOT PRINT'!Q9</f>
        <v>0.0867</v>
      </c>
      <c r="I17" s="29">
        <f t="shared" si="4"/>
        <v>0.07323333333333333</v>
      </c>
      <c r="J17" s="30">
        <f t="shared" si="2"/>
        <v>0.09912371782486422</v>
      </c>
    </row>
    <row r="18" spans="1:10" ht="15">
      <c r="A18" s="23">
        <f t="shared" si="1"/>
        <v>7</v>
      </c>
      <c r="B18" s="24" t="str">
        <f>'Backup2-DO NOT PRINT'!B10</f>
        <v>Entergy Corp.</v>
      </c>
      <c r="C18" s="123">
        <f>'Backup2-DO NOT PRINT'!S10</f>
        <v>116.58999999999999</v>
      </c>
      <c r="D18" s="25">
        <f>'Backup2-DO NOT PRINT'!L10</f>
        <v>3.6</v>
      </c>
      <c r="E18" s="26">
        <f t="shared" si="3"/>
        <v>0.030877433742173433</v>
      </c>
      <c r="F18" s="148">
        <f>'Backup2-DO NOT PRINT'!O10</f>
        <v>0.1</v>
      </c>
      <c r="G18" s="221">
        <f>'Backup2-DO NOT PRINT'!P10</f>
        <v>0.133</v>
      </c>
      <c r="H18" s="221">
        <f>'Backup2-DO NOT PRINT'!Q10</f>
        <v>0.1242</v>
      </c>
      <c r="I18" s="29">
        <f t="shared" si="4"/>
        <v>0.11906666666666667</v>
      </c>
      <c r="J18" s="30">
        <f t="shared" si="2"/>
        <v>0.1499441004088401</v>
      </c>
    </row>
    <row r="19" spans="1:10" ht="15">
      <c r="A19" s="23">
        <f t="shared" si="1"/>
        <v>8</v>
      </c>
      <c r="B19" s="24" t="str">
        <f>'Backup2-DO NOT PRINT'!B11</f>
        <v>FPL Group, Inc.</v>
      </c>
      <c r="C19" s="123">
        <f>'Backup2-DO NOT PRINT'!S11</f>
        <v>65.79666666666667</v>
      </c>
      <c r="D19" s="25">
        <f>'Backup2-DO NOT PRINT'!L11</f>
        <v>1.92</v>
      </c>
      <c r="E19" s="26">
        <f t="shared" si="3"/>
        <v>0.02918080956482091</v>
      </c>
      <c r="F19" s="148">
        <f>'Backup2-DO NOT PRINT'!O11</f>
        <v>0.095</v>
      </c>
      <c r="G19" s="221">
        <f>'Backup2-DO NOT PRINT'!P11</f>
        <v>0.101</v>
      </c>
      <c r="H19" s="221">
        <f>'Backup2-DO NOT PRINT'!Q11</f>
        <v>0.0963</v>
      </c>
      <c r="I19" s="29">
        <f t="shared" si="4"/>
        <v>0.09743333333333333</v>
      </c>
      <c r="J19" s="30">
        <f t="shared" si="2"/>
        <v>0.12661414289815423</v>
      </c>
    </row>
    <row r="20" spans="1:10" ht="15">
      <c r="A20" s="23">
        <f t="shared" si="1"/>
        <v>9</v>
      </c>
      <c r="B20" s="24" t="str">
        <f>'Backup2-DO NOT PRINT'!B12</f>
        <v>IDACORP</v>
      </c>
      <c r="C20" s="123">
        <f>'Backup2-DO NOT PRINT'!S12</f>
        <v>31.323333333333334</v>
      </c>
      <c r="D20" s="25">
        <f>'Backup2-DO NOT PRINT'!L12</f>
        <v>1.2</v>
      </c>
      <c r="E20" s="26">
        <f t="shared" si="3"/>
        <v>0.03831009896775566</v>
      </c>
      <c r="F20" s="148">
        <f>'Backup2-DO NOT PRINT'!O12</f>
        <v>0.03</v>
      </c>
      <c r="G20" s="221">
        <f>'Backup2-DO NOT PRINT'!P12</f>
        <v>0.06</v>
      </c>
      <c r="H20" s="221">
        <f>'Backup2-DO NOT PRINT'!Q12</f>
        <v>0.06</v>
      </c>
      <c r="I20" s="29">
        <f t="shared" si="4"/>
        <v>0.049999999999999996</v>
      </c>
      <c r="J20" s="30">
        <f t="shared" si="2"/>
        <v>0.08831009896775566</v>
      </c>
    </row>
    <row r="21" spans="1:10" ht="15">
      <c r="A21" s="23">
        <f t="shared" si="1"/>
        <v>10</v>
      </c>
      <c r="B21" s="24" t="str">
        <f>'Backup2-DO NOT PRINT'!B13</f>
        <v>NSTAR</v>
      </c>
      <c r="C21" s="123">
        <f>'Backup2-DO NOT PRINT'!S13</f>
        <v>32.78333333333333</v>
      </c>
      <c r="D21" s="25">
        <f>'Backup2-DO NOT PRINT'!L13</f>
        <v>1.53</v>
      </c>
      <c r="E21" s="26">
        <f t="shared" si="3"/>
        <v>0.04667005592272497</v>
      </c>
      <c r="F21" s="148">
        <f>'Backup2-DO NOT PRINT'!O13</f>
        <v>0.075</v>
      </c>
      <c r="G21" s="221">
        <f>'Backup2-DO NOT PRINT'!P13</f>
        <v>0.064</v>
      </c>
      <c r="H21" s="221">
        <f>'Backup2-DO NOT PRINT'!Q13</f>
        <v>0.058</v>
      </c>
      <c r="I21" s="29">
        <f t="shared" si="4"/>
        <v>0.06566666666666666</v>
      </c>
      <c r="J21" s="30">
        <f t="shared" si="2"/>
        <v>0.11233672258939163</v>
      </c>
    </row>
    <row r="22" spans="1:10" ht="15">
      <c r="A22" s="23">
        <f t="shared" si="1"/>
        <v>11</v>
      </c>
      <c r="B22" s="24" t="str">
        <f>'Backup2-DO NOT PRINT'!B14</f>
        <v>PG&amp;E Corp.</v>
      </c>
      <c r="C22" s="123">
        <f>'Backup2-DO NOT PRINT'!S14</f>
        <v>39.583333333333336</v>
      </c>
      <c r="D22" s="25">
        <f>'Backup2-DO NOT PRINT'!L14</f>
        <v>1.68</v>
      </c>
      <c r="E22" s="26">
        <f t="shared" si="3"/>
        <v>0.04244210526315789</v>
      </c>
      <c r="F22" s="148">
        <f>'Backup2-DO NOT PRINT'!O14</f>
        <v>0.05</v>
      </c>
      <c r="G22" s="221">
        <f>'Backup2-DO NOT PRINT'!P14</f>
        <v>0.078</v>
      </c>
      <c r="H22" s="221">
        <f>'Backup2-DO NOT PRINT'!Q14</f>
        <v>0.0701</v>
      </c>
      <c r="I22" s="29">
        <f t="shared" si="4"/>
        <v>0.06603333333333333</v>
      </c>
      <c r="J22" s="30">
        <f t="shared" si="2"/>
        <v>0.10847543859649122</v>
      </c>
    </row>
    <row r="23" spans="1:10" ht="15">
      <c r="A23" s="23">
        <f t="shared" si="1"/>
        <v>12</v>
      </c>
      <c r="B23" s="24" t="str">
        <f>'Backup2-DO NOT PRINT'!B15</f>
        <v>Progress Energy</v>
      </c>
      <c r="C23" s="123">
        <f>'Backup2-DO NOT PRINT'!S15</f>
        <v>42.35</v>
      </c>
      <c r="D23" s="25">
        <f>'Backup2-DO NOT PRINT'!L15</f>
        <v>2.49</v>
      </c>
      <c r="E23" s="26">
        <f t="shared" si="3"/>
        <v>0.05879574970484062</v>
      </c>
      <c r="F23" s="148">
        <f>'Backup2-DO NOT PRINT'!O15</f>
        <v>0.05</v>
      </c>
      <c r="G23" s="221">
        <f>'Backup2-DO NOT PRINT'!P15</f>
        <v>0.047</v>
      </c>
      <c r="H23" s="221">
        <f>'Backup2-DO NOT PRINT'!Q15</f>
        <v>0.0623</v>
      </c>
      <c r="I23" s="29">
        <f t="shared" si="4"/>
        <v>0.0531</v>
      </c>
      <c r="J23" s="30">
        <f t="shared" si="2"/>
        <v>0.11189574970484062</v>
      </c>
    </row>
    <row r="24" spans="1:10" ht="15">
      <c r="A24" s="23">
        <f t="shared" si="1"/>
        <v>13</v>
      </c>
      <c r="B24" s="24" t="str">
        <f>'Backup2-DO NOT PRINT'!B16</f>
        <v>Southern Co.</v>
      </c>
      <c r="C24" s="123">
        <f>'Backup2-DO NOT PRINT'!S16</f>
        <v>36.18166666666667</v>
      </c>
      <c r="D24" s="25">
        <f>'Backup2-DO NOT PRINT'!L16</f>
        <v>1.73</v>
      </c>
      <c r="E24" s="26">
        <f t="shared" si="3"/>
        <v>0.047814270579022516</v>
      </c>
      <c r="F24" s="148">
        <f>'Backup2-DO NOT PRINT'!O16</f>
        <v>0.055</v>
      </c>
      <c r="G24" s="221">
        <f>'Backup2-DO NOT PRINT'!P16</f>
        <v>0.047</v>
      </c>
      <c r="H24" s="221">
        <f>'Backup2-DO NOT PRINT'!Q16</f>
        <v>0.0523</v>
      </c>
      <c r="I24" s="29">
        <f t="shared" si="4"/>
        <v>0.05143333333333333</v>
      </c>
      <c r="J24" s="30">
        <f t="shared" si="2"/>
        <v>0.09924760391235585</v>
      </c>
    </row>
    <row r="25" spans="1:10" ht="15">
      <c r="A25" s="23">
        <f t="shared" si="1"/>
        <v>14</v>
      </c>
      <c r="B25" s="24" t="str">
        <f>'Backup2-DO NOT PRINT'!B17</f>
        <v>Vectren Corp.</v>
      </c>
      <c r="C25" s="123">
        <f>'Backup2-DO NOT PRINT'!S17</f>
        <v>29.05666666666667</v>
      </c>
      <c r="D25" s="25">
        <f>'Backup2-DO NOT PRINT'!L17</f>
        <v>1.35</v>
      </c>
      <c r="E25" s="26">
        <f t="shared" si="3"/>
        <v>0.04646093839623724</v>
      </c>
      <c r="F25" s="148">
        <f>'Backup2-DO NOT PRINT'!O17</f>
        <v>0.035</v>
      </c>
      <c r="G25" s="221">
        <f>'Backup2-DO NOT PRINT'!P17</f>
        <v>0.063</v>
      </c>
      <c r="H25" s="221">
        <f>'Backup2-DO NOT PRINT'!Q17</f>
        <v>0.0577</v>
      </c>
      <c r="I25" s="29">
        <f t="shared" si="4"/>
        <v>0.0519</v>
      </c>
      <c r="J25" s="30">
        <f t="shared" si="2"/>
        <v>0.09836093839623725</v>
      </c>
    </row>
    <row r="26" spans="1:10" ht="15">
      <c r="A26" s="23">
        <f t="shared" si="1"/>
        <v>15</v>
      </c>
      <c r="B26" s="24" t="str">
        <f>'Backup2-DO NOT PRINT'!B18</f>
        <v>Wisconsin Energy</v>
      </c>
      <c r="C26" s="123">
        <f>'Backup2-DO NOT PRINT'!S18</f>
        <v>46.75833333333333</v>
      </c>
      <c r="D26" s="25">
        <f>'Backup2-DO NOT PRINT'!L18</f>
        <v>1.24</v>
      </c>
      <c r="E26" s="26">
        <f t="shared" si="3"/>
        <v>0.026519337016574586</v>
      </c>
      <c r="F26" s="148">
        <f>'Backup2-DO NOT PRINT'!O18</f>
        <v>0.08</v>
      </c>
      <c r="G26" s="221">
        <f>'Backup2-DO NOT PRINT'!P18</f>
        <v>0.096</v>
      </c>
      <c r="H26" s="221">
        <f>'Backup2-DO NOT PRINT'!Q18</f>
        <v>0.0974</v>
      </c>
      <c r="I26" s="29">
        <f t="shared" si="4"/>
        <v>0.09113333333333333</v>
      </c>
      <c r="J26" s="30">
        <f t="shared" si="2"/>
        <v>0.11765267034990792</v>
      </c>
    </row>
    <row r="27" spans="1:10" ht="15">
      <c r="A27" s="23">
        <f t="shared" si="1"/>
        <v>16</v>
      </c>
      <c r="B27" s="24" t="str">
        <f>'Backup2-DO NOT PRINT'!B19</f>
        <v>Xcel Energy Inc.</v>
      </c>
      <c r="C27" s="123">
        <f>'Backup2-DO NOT PRINT'!S19</f>
        <v>20.803333333333335</v>
      </c>
      <c r="D27" s="25">
        <f>'Backup2-DO NOT PRINT'!L19</f>
        <v>0.99</v>
      </c>
      <c r="E27" s="26">
        <f t="shared" si="3"/>
        <v>0.047588527479570576</v>
      </c>
      <c r="F27" s="148">
        <f>'Backup2-DO NOT PRINT'!O19</f>
        <v>0.075</v>
      </c>
      <c r="G27" s="221">
        <f>'Backup2-DO NOT PRINT'!P19</f>
        <v>0.054</v>
      </c>
      <c r="H27" s="221">
        <f>'Backup2-DO NOT PRINT'!Q19</f>
        <v>0.0632</v>
      </c>
      <c r="I27" s="29">
        <f t="shared" si="4"/>
        <v>0.06406666666666667</v>
      </c>
      <c r="J27" s="30">
        <f t="shared" si="2"/>
        <v>0.11165519414623726</v>
      </c>
    </row>
    <row r="28" spans="1:10" ht="15">
      <c r="A28" s="179"/>
      <c r="B28" s="18"/>
      <c r="C28" s="32"/>
      <c r="D28" s="25"/>
      <c r="E28" s="26"/>
      <c r="F28" s="29"/>
      <c r="G28" s="145"/>
      <c r="H28" s="26"/>
      <c r="I28" s="29"/>
      <c r="J28" s="30"/>
    </row>
    <row r="29" spans="1:11" ht="15">
      <c r="A29" s="8"/>
      <c r="B29" s="33" t="s">
        <v>1</v>
      </c>
      <c r="C29" s="170">
        <f aca="true" t="shared" si="5" ref="C29:J29">AVERAGE(C12:C28)</f>
        <v>43.712916666666665</v>
      </c>
      <c r="D29" s="171">
        <f t="shared" si="5"/>
        <v>1.7362499999999998</v>
      </c>
      <c r="E29" s="34">
        <f t="shared" si="5"/>
        <v>0.04186531947840709</v>
      </c>
      <c r="F29" s="172">
        <f t="shared" si="5"/>
        <v>0.059687500000000004</v>
      </c>
      <c r="G29" s="172">
        <f t="shared" si="5"/>
        <v>0.07100000000000002</v>
      </c>
      <c r="H29" s="172">
        <f t="shared" si="5"/>
        <v>0.07260000000000001</v>
      </c>
      <c r="I29" s="34">
        <f t="shared" si="5"/>
        <v>0.0677625</v>
      </c>
      <c r="J29" s="35">
        <f t="shared" si="5"/>
        <v>0.10962781947840708</v>
      </c>
      <c r="K29" s="189"/>
    </row>
    <row r="30" spans="1:11" ht="15.75" thickBot="1">
      <c r="A30" s="36"/>
      <c r="B30" s="37" t="s">
        <v>2</v>
      </c>
      <c r="C30" s="36"/>
      <c r="D30" s="21"/>
      <c r="E30" s="38">
        <f>MEDIAN(E12:E28)</f>
        <v>0.042424963575152984</v>
      </c>
      <c r="F30" s="38"/>
      <c r="G30" s="38"/>
      <c r="H30" s="38"/>
      <c r="I30" s="38"/>
      <c r="J30" s="165">
        <f>MEDIAN(J12:J28)</f>
        <v>0.10813114168158092</v>
      </c>
      <c r="K30" s="189"/>
    </row>
    <row r="31" spans="1:10" ht="15.75" thickTop="1">
      <c r="A31" s="6"/>
      <c r="B31" s="6"/>
      <c r="C31" s="6"/>
      <c r="D31" s="6"/>
      <c r="E31" s="6"/>
      <c r="F31" s="26"/>
      <c r="G31" s="26"/>
      <c r="H31" s="26"/>
      <c r="I31" s="6"/>
      <c r="J31" s="26"/>
    </row>
    <row r="32" spans="1:10" ht="15">
      <c r="A32" s="69"/>
      <c r="B32"/>
      <c r="C32" s="69"/>
      <c r="D32" s="6"/>
      <c r="E32" s="6"/>
      <c r="F32" s="18"/>
      <c r="G32" s="18"/>
      <c r="H32" s="18"/>
      <c r="I32" s="39"/>
      <c r="J32" s="18"/>
    </row>
    <row r="33" spans="1:10" ht="15">
      <c r="A33" s="69" t="s">
        <v>273</v>
      </c>
      <c r="B33"/>
      <c r="C33" s="69"/>
      <c r="D33" s="6"/>
      <c r="E33" s="6"/>
      <c r="F33" s="18"/>
      <c r="G33" s="18"/>
      <c r="H33" s="18"/>
      <c r="I33" s="39"/>
      <c r="J33" s="18"/>
    </row>
    <row r="34" spans="1:10" ht="15">
      <c r="A34" s="69"/>
      <c r="B34"/>
      <c r="C34" s="69"/>
      <c r="D34" s="6"/>
      <c r="E34" s="6"/>
      <c r="F34" s="18"/>
      <c r="G34" s="18"/>
      <c r="H34" s="18"/>
      <c r="I34" s="39"/>
      <c r="J34" s="18"/>
    </row>
    <row r="35" spans="1:10" ht="15">
      <c r="A35" s="6" t="s">
        <v>221</v>
      </c>
      <c r="B35" s="6"/>
      <c r="C35" s="6"/>
      <c r="D35" s="6"/>
      <c r="E35" s="6"/>
      <c r="F35" s="18"/>
      <c r="G35" s="18"/>
      <c r="H35" s="18"/>
      <c r="I35" s="39"/>
      <c r="J35" s="18"/>
    </row>
    <row r="36" spans="1:10" ht="15">
      <c r="A36" s="6"/>
      <c r="B36" s="6"/>
      <c r="C36" s="6"/>
      <c r="D36" s="6"/>
      <c r="E36" s="6"/>
      <c r="F36" s="18"/>
      <c r="G36" s="18"/>
      <c r="H36" s="18"/>
      <c r="I36" s="39"/>
      <c r="J36" s="18"/>
    </row>
    <row r="37" ht="15">
      <c r="A37" s="69"/>
    </row>
  </sheetData>
  <sheetProtection/>
  <mergeCells count="3">
    <mergeCell ref="A2:J2"/>
    <mergeCell ref="A3:J3"/>
    <mergeCell ref="A1:J1"/>
  </mergeCells>
  <printOptions horizontalCentered="1"/>
  <pageMargins left="0.5" right="0.75" top="1" bottom="0.5" header="0.5" footer="0.5"/>
  <pageSetup horizontalDpi="600" verticalDpi="600" orientation="landscape" scale="70" r:id="rId1"/>
  <headerFooter alignWithMargins="0">
    <oddHeader>&amp;RExhibit RMP__(SCH-4)
Page 2 of 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K37"/>
  <sheetViews>
    <sheetView showGridLines="0" defaultGridColor="0" zoomScale="75" zoomScaleNormal="75" colorId="22" workbookViewId="0" topLeftCell="A1">
      <selection activeCell="A1" sqref="A1:E1"/>
    </sheetView>
  </sheetViews>
  <sheetFormatPr defaultColWidth="9.77734375" defaultRowHeight="15"/>
  <cols>
    <col min="1" max="1" width="4.77734375" style="1" customWidth="1"/>
    <col min="2" max="2" width="20.6640625" style="1" customWidth="1"/>
    <col min="3" max="3" width="8.6640625" style="1" customWidth="1"/>
    <col min="4" max="4" width="6.99609375" style="1" customWidth="1"/>
    <col min="5" max="5" width="8.10546875" style="1" bestFit="1" customWidth="1"/>
    <col min="6" max="6" width="7.77734375" style="1" customWidth="1"/>
    <col min="7" max="7" width="11.6640625" style="1" customWidth="1"/>
    <col min="8" max="16384" width="9.77734375" style="1" customWidth="1"/>
  </cols>
  <sheetData>
    <row r="1" spans="1:7" ht="20.25">
      <c r="A1" s="224" t="str">
        <f>'Page 1'!A1:E1</f>
        <v>Rocky Mountain Power</v>
      </c>
      <c r="B1" s="224"/>
      <c r="C1" s="224"/>
      <c r="D1" s="224"/>
      <c r="E1" s="224"/>
      <c r="F1" s="224"/>
      <c r="G1" s="224"/>
    </row>
    <row r="2" spans="1:7" ht="18">
      <c r="A2" s="225" t="str">
        <f>'Page 1'!D6&amp;" "&amp;'Page 1'!D7</f>
        <v>Constant Growth DCF Model</v>
      </c>
      <c r="B2" s="225"/>
      <c r="C2" s="225"/>
      <c r="D2" s="225"/>
      <c r="E2" s="225"/>
      <c r="F2" s="225"/>
      <c r="G2" s="225"/>
    </row>
    <row r="3" spans="1:7" ht="18">
      <c r="A3" s="225" t="str">
        <f>'Page 1'!D8</f>
        <v>Long-Term GDP Growth</v>
      </c>
      <c r="B3" s="225"/>
      <c r="C3" s="225"/>
      <c r="D3" s="225"/>
      <c r="E3" s="225"/>
      <c r="F3" s="225"/>
      <c r="G3" s="225"/>
    </row>
    <row r="4" spans="2:7" ht="18">
      <c r="B4" s="196"/>
      <c r="C4" s="196"/>
      <c r="D4" s="196"/>
      <c r="E4" s="196"/>
      <c r="F4" s="196"/>
      <c r="G4" s="196"/>
    </row>
    <row r="5" spans="1:7" ht="15">
      <c r="A5"/>
      <c r="B5" s="4"/>
      <c r="C5" s="4"/>
      <c r="D5" s="4"/>
      <c r="E5" s="4"/>
      <c r="F5" s="4"/>
      <c r="G5" s="4"/>
    </row>
    <row r="6" spans="1:7" s="87" customFormat="1" ht="15.75">
      <c r="A6" s="84"/>
      <c r="B6" s="85"/>
      <c r="C6" s="86">
        <v>-9</v>
      </c>
      <c r="D6" s="86">
        <f>C6-1</f>
        <v>-10</v>
      </c>
      <c r="E6" s="86">
        <f>D6-1</f>
        <v>-11</v>
      </c>
      <c r="F6" s="86">
        <f>E6-1</f>
        <v>-12</v>
      </c>
      <c r="G6" s="147">
        <f>F6-1</f>
        <v>-13</v>
      </c>
    </row>
    <row r="7" spans="1:7" ht="15.75">
      <c r="A7" s="8"/>
      <c r="B7" s="9"/>
      <c r="C7" s="10"/>
      <c r="D7" s="11"/>
      <c r="E7" s="11"/>
      <c r="F7" s="11"/>
      <c r="G7" s="137"/>
    </row>
    <row r="8" spans="1:7" ht="15.75">
      <c r="A8" s="12"/>
      <c r="B8" s="6"/>
      <c r="C8" s="12"/>
      <c r="D8" s="19" t="s">
        <v>5</v>
      </c>
      <c r="E8" s="6"/>
      <c r="F8" s="143"/>
      <c r="G8" s="139" t="s">
        <v>7</v>
      </c>
    </row>
    <row r="9" spans="1:7" ht="15">
      <c r="A9" s="12"/>
      <c r="B9" s="6"/>
      <c r="C9" s="73" t="s">
        <v>8</v>
      </c>
      <c r="D9" s="57" t="s">
        <v>9</v>
      </c>
      <c r="E9" s="75" t="s">
        <v>10</v>
      </c>
      <c r="F9" s="144" t="s">
        <v>209</v>
      </c>
      <c r="G9" s="140" t="s">
        <v>12</v>
      </c>
    </row>
    <row r="10" spans="1:7" ht="15.75" thickBot="1">
      <c r="A10" s="20"/>
      <c r="B10" s="21" t="s">
        <v>0</v>
      </c>
      <c r="C10" s="74" t="s">
        <v>13</v>
      </c>
      <c r="D10" s="22" t="s">
        <v>14</v>
      </c>
      <c r="E10" s="76" t="s">
        <v>15</v>
      </c>
      <c r="F10" s="22" t="s">
        <v>11</v>
      </c>
      <c r="G10" s="141" t="s">
        <v>299</v>
      </c>
    </row>
    <row r="11" spans="1:7" ht="15.75" thickTop="1">
      <c r="A11" s="12"/>
      <c r="B11" s="6"/>
      <c r="C11" s="12"/>
      <c r="D11" s="6"/>
      <c r="E11" s="6"/>
      <c r="F11" s="72"/>
      <c r="G11" s="138"/>
    </row>
    <row r="12" spans="1:7" ht="15">
      <c r="A12" s="23">
        <f>A11+1</f>
        <v>1</v>
      </c>
      <c r="B12" s="24" t="str">
        <f>'Backup2-DO NOT PRINT'!B4</f>
        <v>ALLETE</v>
      </c>
      <c r="C12" s="123">
        <f>'Page 2'!C12</f>
        <v>42.445</v>
      </c>
      <c r="D12" s="123">
        <f>'Page 2'!D12</f>
        <v>1.8</v>
      </c>
      <c r="E12" s="26">
        <f>D12/C12</f>
        <v>0.042407821887148076</v>
      </c>
      <c r="F12" s="145">
        <v>0.065</v>
      </c>
      <c r="G12" s="142">
        <f>E12+F12</f>
        <v>0.10740782188714808</v>
      </c>
    </row>
    <row r="13" spans="1:7" ht="15">
      <c r="A13" s="23">
        <f aca="true" t="shared" si="0" ref="A13:A27">A12+1</f>
        <v>2</v>
      </c>
      <c r="B13" s="24" t="str">
        <f>'Backup2-DO NOT PRINT'!B5</f>
        <v>Alliant Energy Co.</v>
      </c>
      <c r="C13" s="123">
        <f>'Page 2'!C13</f>
        <v>36.70666666666667</v>
      </c>
      <c r="D13" s="123">
        <f>'Page 2'!D13</f>
        <v>1.53</v>
      </c>
      <c r="E13" s="26">
        <f aca="true" t="shared" si="1" ref="E13:E20">D13/C13</f>
        <v>0.04168180167090446</v>
      </c>
      <c r="F13" s="145">
        <f>F12</f>
        <v>0.065</v>
      </c>
      <c r="G13" s="142">
        <f aca="true" t="shared" si="2" ref="G13:G20">E13+F13</f>
        <v>0.10668180167090446</v>
      </c>
    </row>
    <row r="14" spans="1:7" ht="15">
      <c r="A14" s="23">
        <f t="shared" si="0"/>
        <v>3</v>
      </c>
      <c r="B14" s="24" t="str">
        <f>'Backup2-DO NOT PRINT'!B6</f>
        <v>Cleco Corporation</v>
      </c>
      <c r="C14" s="123">
        <f>'Page 2'!C14</f>
        <v>24.08666666666667</v>
      </c>
      <c r="D14" s="123">
        <f>'Page 2'!D14</f>
        <v>0.9</v>
      </c>
      <c r="E14" s="26">
        <f t="shared" si="1"/>
        <v>0.03736507057846664</v>
      </c>
      <c r="F14" s="145">
        <f aca="true" t="shared" si="3" ref="F14:F27">F13</f>
        <v>0.065</v>
      </c>
      <c r="G14" s="142">
        <f t="shared" si="2"/>
        <v>0.10236507057846664</v>
      </c>
    </row>
    <row r="15" spans="1:7" ht="15">
      <c r="A15" s="23">
        <f t="shared" si="0"/>
        <v>4</v>
      </c>
      <c r="B15" s="24" t="str">
        <f>'Backup2-DO NOT PRINT'!B7</f>
        <v>Con. Edison</v>
      </c>
      <c r="C15" s="123">
        <f>'Page 2'!C15</f>
        <v>40.88666666666666</v>
      </c>
      <c r="D15" s="123">
        <f>'Page 2'!D15</f>
        <v>2.36</v>
      </c>
      <c r="E15" s="26">
        <f t="shared" si="1"/>
        <v>0.05772052828958096</v>
      </c>
      <c r="F15" s="145">
        <f t="shared" si="3"/>
        <v>0.065</v>
      </c>
      <c r="G15" s="142">
        <f t="shared" si="2"/>
        <v>0.12272052828958097</v>
      </c>
    </row>
    <row r="16" spans="1:7" ht="15">
      <c r="A16" s="23">
        <f t="shared" si="0"/>
        <v>5</v>
      </c>
      <c r="B16" s="24" t="str">
        <f>'Backup2-DO NOT PRINT'!B8</f>
        <v>DTE Energy Co.</v>
      </c>
      <c r="C16" s="123">
        <f>'Page 2'!C16</f>
        <v>42.29833333333334</v>
      </c>
      <c r="D16" s="123">
        <f>'Page 2'!D16</f>
        <v>2.12</v>
      </c>
      <c r="E16" s="26">
        <f t="shared" si="1"/>
        <v>0.05012017810000394</v>
      </c>
      <c r="F16" s="145">
        <f t="shared" si="3"/>
        <v>0.065</v>
      </c>
      <c r="G16" s="142">
        <f t="shared" si="2"/>
        <v>0.11512017810000394</v>
      </c>
    </row>
    <row r="17" spans="1:7" ht="15">
      <c r="A17" s="23">
        <f t="shared" si="0"/>
        <v>6</v>
      </c>
      <c r="B17" s="24" t="str">
        <f>'Backup2-DO NOT PRINT'!B9</f>
        <v>Edison Internat.</v>
      </c>
      <c r="C17" s="123">
        <f>'Page 2'!C17</f>
        <v>51.75666666666666</v>
      </c>
      <c r="D17" s="123">
        <f>'Page 2'!D17</f>
        <v>1.34</v>
      </c>
      <c r="E17" s="26">
        <f t="shared" si="1"/>
        <v>0.025890384491530888</v>
      </c>
      <c r="F17" s="145">
        <f t="shared" si="3"/>
        <v>0.065</v>
      </c>
      <c r="G17" s="142">
        <f t="shared" si="2"/>
        <v>0.09089038449153089</v>
      </c>
    </row>
    <row r="18" spans="1:7" ht="15">
      <c r="A18" s="23">
        <f t="shared" si="0"/>
        <v>7</v>
      </c>
      <c r="B18" s="24" t="str">
        <f>'Backup2-DO NOT PRINT'!B10</f>
        <v>Entergy Corp.</v>
      </c>
      <c r="C18" s="123">
        <f>'Page 2'!C18</f>
        <v>116.58999999999999</v>
      </c>
      <c r="D18" s="123">
        <f>'Page 2'!D18</f>
        <v>3.6</v>
      </c>
      <c r="E18" s="26">
        <f t="shared" si="1"/>
        <v>0.030877433742173433</v>
      </c>
      <c r="F18" s="145">
        <f t="shared" si="3"/>
        <v>0.065</v>
      </c>
      <c r="G18" s="142">
        <f t="shared" si="2"/>
        <v>0.09587743374217343</v>
      </c>
    </row>
    <row r="19" spans="1:7" ht="15">
      <c r="A19" s="23">
        <f t="shared" si="0"/>
        <v>8</v>
      </c>
      <c r="B19" s="24" t="str">
        <f>'Backup2-DO NOT PRINT'!B11</f>
        <v>FPL Group, Inc.</v>
      </c>
      <c r="C19" s="123">
        <f>'Page 2'!C19</f>
        <v>65.79666666666667</v>
      </c>
      <c r="D19" s="123">
        <f>'Page 2'!D19</f>
        <v>1.92</v>
      </c>
      <c r="E19" s="26">
        <f t="shared" si="1"/>
        <v>0.02918080956482091</v>
      </c>
      <c r="F19" s="145">
        <f t="shared" si="3"/>
        <v>0.065</v>
      </c>
      <c r="G19" s="142">
        <f t="shared" si="2"/>
        <v>0.09418080956482092</v>
      </c>
    </row>
    <row r="20" spans="1:7" ht="15">
      <c r="A20" s="23">
        <f t="shared" si="0"/>
        <v>9</v>
      </c>
      <c r="B20" s="24" t="str">
        <f>'Backup2-DO NOT PRINT'!B12</f>
        <v>IDACORP</v>
      </c>
      <c r="C20" s="123">
        <f>'Page 2'!C20</f>
        <v>31.323333333333334</v>
      </c>
      <c r="D20" s="123">
        <f>'Page 2'!D20</f>
        <v>1.2</v>
      </c>
      <c r="E20" s="26">
        <f t="shared" si="1"/>
        <v>0.03831009896775566</v>
      </c>
      <c r="F20" s="145">
        <f t="shared" si="3"/>
        <v>0.065</v>
      </c>
      <c r="G20" s="142">
        <f t="shared" si="2"/>
        <v>0.10331009896775567</v>
      </c>
    </row>
    <row r="21" spans="1:7" ht="15">
      <c r="A21" s="23">
        <f t="shared" si="0"/>
        <v>10</v>
      </c>
      <c r="B21" s="24" t="str">
        <f>'Backup2-DO NOT PRINT'!B13</f>
        <v>NSTAR</v>
      </c>
      <c r="C21" s="123">
        <f>'Page 2'!C21</f>
        <v>32.78333333333333</v>
      </c>
      <c r="D21" s="123">
        <f>'Page 2'!D21</f>
        <v>1.53</v>
      </c>
      <c r="E21" s="26">
        <f aca="true" t="shared" si="4" ref="E21:E26">D21/C21</f>
        <v>0.04667005592272497</v>
      </c>
      <c r="F21" s="145">
        <f t="shared" si="3"/>
        <v>0.065</v>
      </c>
      <c r="G21" s="142">
        <f aca="true" t="shared" si="5" ref="G21:G26">E21+F21</f>
        <v>0.11167005592272497</v>
      </c>
    </row>
    <row r="22" spans="1:7" ht="15">
      <c r="A22" s="23">
        <f t="shared" si="0"/>
        <v>11</v>
      </c>
      <c r="B22" s="24" t="str">
        <f>'Backup2-DO NOT PRINT'!B14</f>
        <v>PG&amp;E Corp.</v>
      </c>
      <c r="C22" s="123">
        <f>'Page 2'!C22</f>
        <v>39.583333333333336</v>
      </c>
      <c r="D22" s="123">
        <f>'Page 2'!D22</f>
        <v>1.68</v>
      </c>
      <c r="E22" s="26">
        <f t="shared" si="4"/>
        <v>0.04244210526315789</v>
      </c>
      <c r="F22" s="145">
        <f t="shared" si="3"/>
        <v>0.065</v>
      </c>
      <c r="G22" s="142">
        <f t="shared" si="5"/>
        <v>0.1074421052631579</v>
      </c>
    </row>
    <row r="23" spans="1:7" ht="15">
      <c r="A23" s="23">
        <f t="shared" si="0"/>
        <v>12</v>
      </c>
      <c r="B23" s="24" t="str">
        <f>'Backup2-DO NOT PRINT'!B15</f>
        <v>Progress Energy</v>
      </c>
      <c r="C23" s="123">
        <f>'Page 2'!C23</f>
        <v>42.35</v>
      </c>
      <c r="D23" s="123">
        <f>'Page 2'!D23</f>
        <v>2.49</v>
      </c>
      <c r="E23" s="26">
        <f t="shared" si="4"/>
        <v>0.05879574970484062</v>
      </c>
      <c r="F23" s="145">
        <f t="shared" si="3"/>
        <v>0.065</v>
      </c>
      <c r="G23" s="142">
        <f t="shared" si="5"/>
        <v>0.12379574970484061</v>
      </c>
    </row>
    <row r="24" spans="1:7" ht="15">
      <c r="A24" s="23">
        <f t="shared" si="0"/>
        <v>13</v>
      </c>
      <c r="B24" s="24" t="str">
        <f>'Backup2-DO NOT PRINT'!B16</f>
        <v>Southern Co.</v>
      </c>
      <c r="C24" s="123">
        <f>'Page 2'!C24</f>
        <v>36.18166666666667</v>
      </c>
      <c r="D24" s="123">
        <f>'Page 2'!D24</f>
        <v>1.73</v>
      </c>
      <c r="E24" s="26">
        <f t="shared" si="4"/>
        <v>0.047814270579022516</v>
      </c>
      <c r="F24" s="145">
        <f t="shared" si="3"/>
        <v>0.065</v>
      </c>
      <c r="G24" s="142">
        <f t="shared" si="5"/>
        <v>0.11281427057902252</v>
      </c>
    </row>
    <row r="25" spans="1:7" ht="15">
      <c r="A25" s="23">
        <f t="shared" si="0"/>
        <v>14</v>
      </c>
      <c r="B25" s="24" t="str">
        <f>'Backup2-DO NOT PRINT'!B17</f>
        <v>Vectren Corp.</v>
      </c>
      <c r="C25" s="123">
        <f>'Page 2'!C25</f>
        <v>29.05666666666667</v>
      </c>
      <c r="D25" s="123">
        <f>'Page 2'!D25</f>
        <v>1.35</v>
      </c>
      <c r="E25" s="26">
        <f t="shared" si="4"/>
        <v>0.04646093839623724</v>
      </c>
      <c r="F25" s="145">
        <f t="shared" si="3"/>
        <v>0.065</v>
      </c>
      <c r="G25" s="142">
        <f t="shared" si="5"/>
        <v>0.11146093839623725</v>
      </c>
    </row>
    <row r="26" spans="1:7" ht="15">
      <c r="A26" s="23">
        <f t="shared" si="0"/>
        <v>15</v>
      </c>
      <c r="B26" s="24" t="str">
        <f>'Backup2-DO NOT PRINT'!B18</f>
        <v>Wisconsin Energy</v>
      </c>
      <c r="C26" s="123">
        <f>'Page 2'!C26</f>
        <v>46.75833333333333</v>
      </c>
      <c r="D26" s="123">
        <f>'Page 2'!D26</f>
        <v>1.24</v>
      </c>
      <c r="E26" s="26">
        <f t="shared" si="4"/>
        <v>0.026519337016574586</v>
      </c>
      <c r="F26" s="145">
        <f t="shared" si="3"/>
        <v>0.065</v>
      </c>
      <c r="G26" s="142">
        <f t="shared" si="5"/>
        <v>0.09151933701657458</v>
      </c>
    </row>
    <row r="27" spans="1:7" ht="15">
      <c r="A27" s="23">
        <f t="shared" si="0"/>
        <v>16</v>
      </c>
      <c r="B27" s="24" t="str">
        <f>'Backup2-DO NOT PRINT'!B19</f>
        <v>Xcel Energy Inc.</v>
      </c>
      <c r="C27" s="123">
        <f>'Page 2'!C27</f>
        <v>20.803333333333335</v>
      </c>
      <c r="D27" s="123">
        <f>'Page 2'!D27</f>
        <v>0.99</v>
      </c>
      <c r="E27" s="26">
        <f>D27/C27</f>
        <v>0.047588527479570576</v>
      </c>
      <c r="F27" s="145">
        <f t="shared" si="3"/>
        <v>0.065</v>
      </c>
      <c r="G27" s="142">
        <f>E27+F27</f>
        <v>0.11258852747957057</v>
      </c>
    </row>
    <row r="28" spans="1:7" ht="15">
      <c r="A28" s="31"/>
      <c r="B28" s="18"/>
      <c r="C28" s="32"/>
      <c r="D28" s="25"/>
      <c r="E28" s="26"/>
      <c r="F28" s="146"/>
      <c r="G28" s="142"/>
    </row>
    <row r="29" spans="1:7" ht="15">
      <c r="A29" s="8"/>
      <c r="B29" s="33" t="s">
        <v>1</v>
      </c>
      <c r="C29" s="173">
        <f>AVERAGE(C12:C28)</f>
        <v>43.712916666666665</v>
      </c>
      <c r="D29" s="174">
        <f>AVERAGE(D12:D28)</f>
        <v>1.7362499999999998</v>
      </c>
      <c r="E29" s="34">
        <f>AVERAGE(E12:E28)</f>
        <v>0.04186531947840709</v>
      </c>
      <c r="F29" s="34">
        <f>AVERAGE(F12:F28)</f>
        <v>0.06499999999999997</v>
      </c>
      <c r="G29" s="35">
        <f>AVERAGE(G12:G28)</f>
        <v>0.10686531947840708</v>
      </c>
    </row>
    <row r="30" spans="1:7" ht="15.75" thickBot="1">
      <c r="A30" s="36"/>
      <c r="B30" s="37" t="s">
        <v>2</v>
      </c>
      <c r="C30" s="21"/>
      <c r="D30" s="21"/>
      <c r="E30" s="38">
        <f>MEDIAN(E12:E28)</f>
        <v>0.042424963575152984</v>
      </c>
      <c r="F30" s="38"/>
      <c r="G30" s="165">
        <f>MEDIAN(G12:G28)</f>
        <v>0.10742496357515299</v>
      </c>
    </row>
    <row r="31" spans="1:7" ht="15.75" thickTop="1">
      <c r="A31" s="6"/>
      <c r="B31" s="6"/>
      <c r="C31" s="6"/>
      <c r="D31" s="6"/>
      <c r="E31" s="6"/>
      <c r="F31" s="26"/>
      <c r="G31" s="26"/>
    </row>
    <row r="32" spans="1:7" ht="15">
      <c r="A32" s="69"/>
      <c r="B32"/>
      <c r="C32" s="69"/>
      <c r="D32" s="6"/>
      <c r="E32" s="6"/>
      <c r="F32" s="18"/>
      <c r="G32" s="18"/>
    </row>
    <row r="33" spans="1:11" ht="15">
      <c r="A33" s="69" t="s">
        <v>273</v>
      </c>
      <c r="B33"/>
      <c r="C33" s="69"/>
      <c r="D33" s="6"/>
      <c r="E33" s="6"/>
      <c r="F33" s="18"/>
      <c r="G33" s="18"/>
      <c r="H33" s="18"/>
      <c r="I33" s="18"/>
      <c r="J33" s="39"/>
      <c r="K33" s="18"/>
    </row>
    <row r="34" spans="1:7" ht="15">
      <c r="A34" s="69"/>
      <c r="B34"/>
      <c r="C34" s="69"/>
      <c r="D34" s="6"/>
      <c r="E34" s="6"/>
      <c r="F34" s="18"/>
      <c r="G34" s="18"/>
    </row>
    <row r="35" spans="1:7" ht="15">
      <c r="A35" s="6" t="s">
        <v>221</v>
      </c>
      <c r="B35" s="6"/>
      <c r="C35" s="6"/>
      <c r="D35" s="6"/>
      <c r="E35" s="6"/>
      <c r="F35" s="18"/>
      <c r="G35" s="18"/>
    </row>
    <row r="36" spans="1:7" ht="15">
      <c r="A36" s="6"/>
      <c r="B36" s="6"/>
      <c r="C36" s="6"/>
      <c r="D36" s="6"/>
      <c r="E36" s="6"/>
      <c r="F36" s="18"/>
      <c r="G36" s="18"/>
    </row>
    <row r="37" ht="15">
      <c r="A37" s="69"/>
    </row>
  </sheetData>
  <sheetProtection/>
  <mergeCells count="3">
    <mergeCell ref="A2:G2"/>
    <mergeCell ref="A3:G3"/>
    <mergeCell ref="A1:G1"/>
  </mergeCells>
  <printOptions horizontalCentered="1"/>
  <pageMargins left="0.5" right="0.75" top="1" bottom="0.5" header="0.5" footer="0.5"/>
  <pageSetup horizontalDpi="600" verticalDpi="600" orientation="landscape" scale="70" r:id="rId1"/>
  <headerFooter alignWithMargins="0">
    <oddHeader>&amp;RExhibit RMP__(SCH-4)
Page 3 of 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 transitionEvaluation="1"/>
  <dimension ref="A1:O35"/>
  <sheetViews>
    <sheetView showGridLines="0" defaultGridColor="0" zoomScale="75" zoomScaleNormal="75" colorId="22" workbookViewId="0" topLeftCell="A1">
      <selection activeCell="A1" sqref="A1:E1"/>
    </sheetView>
  </sheetViews>
  <sheetFormatPr defaultColWidth="9.77734375" defaultRowHeight="15"/>
  <cols>
    <col min="1" max="1" width="3.99609375" style="1" customWidth="1"/>
    <col min="2" max="2" width="19.5546875" style="1" customWidth="1"/>
    <col min="3" max="4" width="6.77734375" style="1" customWidth="1"/>
    <col min="5" max="5" width="8.3359375" style="1" customWidth="1"/>
    <col min="6" max="6" width="8.77734375" style="1" customWidth="1"/>
    <col min="7" max="7" width="7.6640625" style="1" customWidth="1"/>
    <col min="8" max="11" width="6.77734375" style="1" customWidth="1"/>
    <col min="12" max="12" width="10.21484375" style="1" bestFit="1" customWidth="1"/>
    <col min="13" max="13" width="12.4453125" style="1" customWidth="1"/>
    <col min="14" max="16384" width="9.77734375" style="1" customWidth="1"/>
  </cols>
  <sheetData>
    <row r="1" spans="1:13" ht="20.25">
      <c r="A1" s="224" t="str">
        <f>'Page 1'!A1:E1</f>
        <v>Rocky Mountain Power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8">
      <c r="A2" s="227" t="str">
        <f>'Page 1'!E6</f>
        <v>Low Near-Term Growth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ht="18">
      <c r="A3" s="227" t="str">
        <f>'Page 1'!E7&amp;" "&amp;'Page 1'!E8</f>
        <v>Two-Stage Growth DCF Model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2:13" ht="18"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3" ht="15">
      <c r="A5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s="87" customFormat="1" ht="15.75">
      <c r="A6" s="88"/>
      <c r="B6" s="89"/>
      <c r="C6" s="90">
        <v>-14</v>
      </c>
      <c r="D6" s="90">
        <f aca="true" t="shared" si="0" ref="D6:M6">C6-1</f>
        <v>-15</v>
      </c>
      <c r="E6" s="90">
        <f t="shared" si="0"/>
        <v>-16</v>
      </c>
      <c r="F6" s="90">
        <f t="shared" si="0"/>
        <v>-17</v>
      </c>
      <c r="G6" s="90">
        <f t="shared" si="0"/>
        <v>-18</v>
      </c>
      <c r="H6" s="90">
        <f t="shared" si="0"/>
        <v>-19</v>
      </c>
      <c r="I6" s="90">
        <f t="shared" si="0"/>
        <v>-20</v>
      </c>
      <c r="J6" s="90">
        <f t="shared" si="0"/>
        <v>-21</v>
      </c>
      <c r="K6" s="90">
        <f t="shared" si="0"/>
        <v>-22</v>
      </c>
      <c r="L6" s="90">
        <f t="shared" si="0"/>
        <v>-23</v>
      </c>
      <c r="M6" s="91">
        <f t="shared" si="0"/>
        <v>-24</v>
      </c>
    </row>
    <row r="7" spans="1:13" s="87" customFormat="1" ht="15.75">
      <c r="A7" s="160"/>
      <c r="B7" s="161"/>
      <c r="C7" s="163"/>
      <c r="D7" s="162"/>
      <c r="E7" s="162"/>
      <c r="F7" s="163"/>
      <c r="G7" s="162"/>
      <c r="H7" s="162"/>
      <c r="I7" s="162"/>
      <c r="J7" s="162"/>
      <c r="K7" s="162"/>
      <c r="L7" s="162"/>
      <c r="M7" s="164"/>
    </row>
    <row r="8" spans="1:13" ht="15">
      <c r="A8" s="42"/>
      <c r="B8" s="41"/>
      <c r="C8" s="15" t="s">
        <v>5</v>
      </c>
      <c r="D8" s="41"/>
      <c r="E8" s="44" t="s">
        <v>16</v>
      </c>
      <c r="F8" s="130" t="s">
        <v>17</v>
      </c>
      <c r="G8" s="45"/>
      <c r="H8" s="2"/>
      <c r="I8" s="2"/>
      <c r="J8" s="2"/>
      <c r="K8" s="2"/>
      <c r="L8" s="2"/>
      <c r="M8" s="78" t="s">
        <v>18</v>
      </c>
    </row>
    <row r="9" spans="1:13" ht="15">
      <c r="A9" s="42"/>
      <c r="B9" s="41"/>
      <c r="C9" s="17" t="s">
        <v>9</v>
      </c>
      <c r="D9" s="106">
        <v>2012</v>
      </c>
      <c r="E9" s="44" t="s">
        <v>19</v>
      </c>
      <c r="F9" s="17" t="s">
        <v>8</v>
      </c>
      <c r="G9" s="83" t="s">
        <v>20</v>
      </c>
      <c r="H9" s="83" t="s">
        <v>21</v>
      </c>
      <c r="I9" s="83" t="s">
        <v>22</v>
      </c>
      <c r="J9" s="83" t="s">
        <v>23</v>
      </c>
      <c r="K9" s="83" t="s">
        <v>192</v>
      </c>
      <c r="L9" s="83" t="s">
        <v>195</v>
      </c>
      <c r="M9" s="79" t="s">
        <v>24</v>
      </c>
    </row>
    <row r="10" spans="1:13" ht="15.75" thickBot="1">
      <c r="A10" s="46"/>
      <c r="B10" s="47" t="s">
        <v>0</v>
      </c>
      <c r="C10" s="46" t="s">
        <v>25</v>
      </c>
      <c r="D10" s="48" t="s">
        <v>25</v>
      </c>
      <c r="E10" s="70" t="s">
        <v>243</v>
      </c>
      <c r="F10" s="46" t="s">
        <v>26</v>
      </c>
      <c r="G10" s="48" t="s">
        <v>25</v>
      </c>
      <c r="H10" s="48" t="s">
        <v>25</v>
      </c>
      <c r="I10" s="48" t="s">
        <v>25</v>
      </c>
      <c r="J10" s="48" t="s">
        <v>25</v>
      </c>
      <c r="K10" s="48" t="s">
        <v>25</v>
      </c>
      <c r="L10" s="70" t="s">
        <v>193</v>
      </c>
      <c r="M10" s="80" t="s">
        <v>194</v>
      </c>
    </row>
    <row r="11" spans="1:13" ht="15.75" thickTop="1">
      <c r="A11" s="42"/>
      <c r="B11" s="41"/>
      <c r="C11" s="42"/>
      <c r="D11" s="41"/>
      <c r="E11" s="41"/>
      <c r="F11" s="42"/>
      <c r="G11" s="41"/>
      <c r="H11" s="41"/>
      <c r="I11" s="41"/>
      <c r="J11" s="41"/>
      <c r="K11" s="41"/>
      <c r="L11" s="41"/>
      <c r="M11" s="43"/>
    </row>
    <row r="12" spans="1:15" ht="15">
      <c r="A12" s="23">
        <f aca="true" t="shared" si="1" ref="A12:A27">A11+1</f>
        <v>1</v>
      </c>
      <c r="B12" s="24" t="str">
        <f>'Backup2-DO NOT PRINT'!B4</f>
        <v>ALLETE</v>
      </c>
      <c r="C12" s="27">
        <f>'Page 2'!D12</f>
        <v>1.8</v>
      </c>
      <c r="D12" s="28">
        <f>'Backup2-DO NOT PRINT'!M4</f>
        <v>2</v>
      </c>
      <c r="E12" s="28">
        <f>(D12-C12)/3</f>
        <v>0.06666666666666665</v>
      </c>
      <c r="F12" s="27">
        <f>-'Page 2'!C12</f>
        <v>-42.445</v>
      </c>
      <c r="G12" s="28">
        <f>'Backup1-DO NOT PRINT'!I6</f>
        <v>1.8</v>
      </c>
      <c r="H12" s="28">
        <f>'Backup1-DO NOT PRINT'!J6</f>
        <v>1.8666666666666667</v>
      </c>
      <c r="I12" s="28">
        <f>'Backup1-DO NOT PRINT'!K6</f>
        <v>1.9333333333333333</v>
      </c>
      <c r="J12" s="28">
        <f>'Backup1-DO NOT PRINT'!L6</f>
        <v>2</v>
      </c>
      <c r="K12" s="28">
        <f>'Backup1-DO NOT PRINT'!M6</f>
        <v>2.13</v>
      </c>
      <c r="L12" s="154">
        <f>'Backup1-DO NOT PRINT'!$M$3</f>
        <v>0.065</v>
      </c>
      <c r="M12" s="71">
        <f>'Backup1-DO NOT PRINT'!G6</f>
        <v>0.10406886085893875</v>
      </c>
      <c r="O12" s="122"/>
    </row>
    <row r="13" spans="1:15" ht="15">
      <c r="A13" s="23">
        <f t="shared" si="1"/>
        <v>2</v>
      </c>
      <c r="B13" s="24" t="str">
        <f>'Backup2-DO NOT PRINT'!B5</f>
        <v>Alliant Energy Co.</v>
      </c>
      <c r="C13" s="27">
        <f>'Page 2'!D13</f>
        <v>1.53</v>
      </c>
      <c r="D13" s="28">
        <f>'Backup2-DO NOT PRINT'!M5</f>
        <v>1.92</v>
      </c>
      <c r="E13" s="28">
        <f aca="true" t="shared" si="2" ref="E13:E20">(D13-C13)/3</f>
        <v>0.12999999999999998</v>
      </c>
      <c r="F13" s="27">
        <f>-'Page 2'!C13</f>
        <v>-36.70666666666667</v>
      </c>
      <c r="G13" s="28">
        <f>'Backup1-DO NOT PRINT'!I7</f>
        <v>1.53</v>
      </c>
      <c r="H13" s="28">
        <f>'Backup1-DO NOT PRINT'!J7</f>
        <v>1.66</v>
      </c>
      <c r="I13" s="28">
        <f>'Backup1-DO NOT PRINT'!K7</f>
        <v>1.7899999999999998</v>
      </c>
      <c r="J13" s="28">
        <f>'Backup1-DO NOT PRINT'!L7</f>
        <v>1.92</v>
      </c>
      <c r="K13" s="28">
        <f>'Backup1-DO NOT PRINT'!M7</f>
        <v>2.0448</v>
      </c>
      <c r="L13" s="154">
        <f>'Backup1-DO NOT PRINT'!$M$3</f>
        <v>0.065</v>
      </c>
      <c r="M13" s="71">
        <f>'Backup1-DO NOT PRINT'!G7</f>
        <v>0.10808356130278082</v>
      </c>
      <c r="O13" s="122"/>
    </row>
    <row r="14" spans="1:15" ht="15">
      <c r="A14" s="23">
        <f t="shared" si="1"/>
        <v>3</v>
      </c>
      <c r="B14" s="24" t="str">
        <f>'Backup2-DO NOT PRINT'!B6</f>
        <v>Cleco Corporation</v>
      </c>
      <c r="C14" s="27">
        <f>'Page 2'!D14</f>
        <v>0.9</v>
      </c>
      <c r="D14" s="28">
        <f>'Backup2-DO NOT PRINT'!M6</f>
        <v>1.5</v>
      </c>
      <c r="E14" s="28">
        <f t="shared" si="2"/>
        <v>0.19999999999999998</v>
      </c>
      <c r="F14" s="27">
        <f>-'Page 2'!C14</f>
        <v>-24.08666666666667</v>
      </c>
      <c r="G14" s="28">
        <f>'Backup1-DO NOT PRINT'!I8</f>
        <v>0.9</v>
      </c>
      <c r="H14" s="28">
        <f>'Backup1-DO NOT PRINT'!J8</f>
        <v>1.1</v>
      </c>
      <c r="I14" s="28">
        <f>'Backup1-DO NOT PRINT'!K8</f>
        <v>1.3</v>
      </c>
      <c r="J14" s="28">
        <f>'Backup1-DO NOT PRINT'!L8</f>
        <v>1.5</v>
      </c>
      <c r="K14" s="28">
        <f>'Backup1-DO NOT PRINT'!M8</f>
        <v>1.5975</v>
      </c>
      <c r="L14" s="154">
        <f>'Backup1-DO NOT PRINT'!$M$3</f>
        <v>0.065</v>
      </c>
      <c r="M14" s="71">
        <f>'Backup1-DO NOT PRINT'!G8</f>
        <v>0.11532648625568236</v>
      </c>
      <c r="O14" s="122"/>
    </row>
    <row r="15" spans="1:15" ht="15">
      <c r="A15" s="23">
        <f t="shared" si="1"/>
        <v>4</v>
      </c>
      <c r="B15" s="24" t="str">
        <f>'Backup2-DO NOT PRINT'!B7</f>
        <v>Con. Edison</v>
      </c>
      <c r="C15" s="27">
        <f>'Page 2'!D15</f>
        <v>2.36</v>
      </c>
      <c r="D15" s="28">
        <f>'Backup2-DO NOT PRINT'!M7</f>
        <v>2.42</v>
      </c>
      <c r="E15" s="28">
        <f t="shared" si="2"/>
        <v>0.020000000000000018</v>
      </c>
      <c r="F15" s="27">
        <f>-'Page 2'!C15</f>
        <v>-40.88666666666666</v>
      </c>
      <c r="G15" s="28">
        <f>'Backup1-DO NOT PRINT'!I9</f>
        <v>2.36</v>
      </c>
      <c r="H15" s="28">
        <f>'Backup1-DO NOT PRINT'!J9</f>
        <v>2.38</v>
      </c>
      <c r="I15" s="28">
        <f>'Backup1-DO NOT PRINT'!K9</f>
        <v>2.4</v>
      </c>
      <c r="J15" s="28">
        <f>'Backup1-DO NOT PRINT'!L9</f>
        <v>2.42</v>
      </c>
      <c r="K15" s="28">
        <f>'Backup1-DO NOT PRINT'!M9</f>
        <v>2.5772999999999997</v>
      </c>
      <c r="L15" s="154">
        <f>'Backup1-DO NOT PRINT'!$M$3</f>
        <v>0.065</v>
      </c>
      <c r="M15" s="71">
        <f>'Backup1-DO NOT PRINT'!G9</f>
        <v>0.11468810243066058</v>
      </c>
      <c r="O15" s="122"/>
    </row>
    <row r="16" spans="1:15" ht="15">
      <c r="A16" s="23">
        <f t="shared" si="1"/>
        <v>5</v>
      </c>
      <c r="B16" s="24" t="str">
        <f>'Backup2-DO NOT PRINT'!B8</f>
        <v>DTE Energy Co.</v>
      </c>
      <c r="C16" s="27">
        <f>'Page 2'!D16</f>
        <v>2.12</v>
      </c>
      <c r="D16" s="28">
        <f>'Backup2-DO NOT PRINT'!M8</f>
        <v>2.3</v>
      </c>
      <c r="E16" s="28">
        <f t="shared" si="2"/>
        <v>0.05999999999999991</v>
      </c>
      <c r="F16" s="27">
        <f>-'Page 2'!C16</f>
        <v>-42.29833333333334</v>
      </c>
      <c r="G16" s="28">
        <f>'Backup1-DO NOT PRINT'!I10</f>
        <v>2.12</v>
      </c>
      <c r="H16" s="28">
        <f>'Backup1-DO NOT PRINT'!J10</f>
        <v>2.18</v>
      </c>
      <c r="I16" s="28">
        <f>'Backup1-DO NOT PRINT'!K10</f>
        <v>2.24</v>
      </c>
      <c r="J16" s="28">
        <f>'Backup1-DO NOT PRINT'!L10</f>
        <v>2.3</v>
      </c>
      <c r="K16" s="28">
        <f>'Backup1-DO NOT PRINT'!M10</f>
        <v>2.4494999999999996</v>
      </c>
      <c r="L16" s="154">
        <f>'Backup1-DO NOT PRINT'!$M$3</f>
        <v>0.065</v>
      </c>
      <c r="M16" s="71">
        <f>'Backup1-DO NOT PRINT'!G10</f>
        <v>0.11033183281411643</v>
      </c>
      <c r="O16" s="122"/>
    </row>
    <row r="17" spans="1:15" ht="15">
      <c r="A17" s="23">
        <f t="shared" si="1"/>
        <v>6</v>
      </c>
      <c r="B17" s="24" t="str">
        <f>'Backup2-DO NOT PRINT'!B9</f>
        <v>Edison Internat.</v>
      </c>
      <c r="C17" s="27">
        <f>'Page 2'!D17</f>
        <v>1.34</v>
      </c>
      <c r="D17" s="28">
        <f>'Backup2-DO NOT PRINT'!M9</f>
        <v>1.64</v>
      </c>
      <c r="E17" s="28">
        <f t="shared" si="2"/>
        <v>0.09999999999999994</v>
      </c>
      <c r="F17" s="27">
        <f>-'Page 2'!C17</f>
        <v>-51.75666666666666</v>
      </c>
      <c r="G17" s="28">
        <f>'Backup1-DO NOT PRINT'!I11</f>
        <v>1.34</v>
      </c>
      <c r="H17" s="28">
        <f>'Backup1-DO NOT PRINT'!J11</f>
        <v>1.44</v>
      </c>
      <c r="I17" s="28">
        <f>'Backup1-DO NOT PRINT'!K11</f>
        <v>1.5399999999999998</v>
      </c>
      <c r="J17" s="28">
        <f>'Backup1-DO NOT PRINT'!L11</f>
        <v>1.64</v>
      </c>
      <c r="K17" s="28">
        <f>'Backup1-DO NOT PRINT'!M11</f>
        <v>1.7465999999999997</v>
      </c>
      <c r="L17" s="154">
        <f>'Backup1-DO NOT PRINT'!$M$3</f>
        <v>0.065</v>
      </c>
      <c r="M17" s="71">
        <f>'Backup1-DO NOT PRINT'!G11</f>
        <v>0.09046358005660717</v>
      </c>
      <c r="O17" s="122"/>
    </row>
    <row r="18" spans="1:15" ht="15">
      <c r="A18" s="23">
        <f t="shared" si="1"/>
        <v>7</v>
      </c>
      <c r="B18" s="24" t="str">
        <f>'Backup2-DO NOT PRINT'!B10</f>
        <v>Entergy Corp.</v>
      </c>
      <c r="C18" s="27">
        <f>'Page 2'!D18</f>
        <v>3.6</v>
      </c>
      <c r="D18" s="28">
        <f>'Backup2-DO NOT PRINT'!M10</f>
        <v>4.8</v>
      </c>
      <c r="E18" s="28">
        <f t="shared" si="2"/>
        <v>0.3999999999999999</v>
      </c>
      <c r="F18" s="27">
        <f>-'Page 2'!C18</f>
        <v>-116.58999999999999</v>
      </c>
      <c r="G18" s="28">
        <f>'Backup1-DO NOT PRINT'!I12</f>
        <v>3.6</v>
      </c>
      <c r="H18" s="28">
        <f>'Backup1-DO NOT PRINT'!J12</f>
        <v>4</v>
      </c>
      <c r="I18" s="28">
        <f>'Backup1-DO NOT PRINT'!K12</f>
        <v>4.4</v>
      </c>
      <c r="J18" s="28">
        <f>'Backup1-DO NOT PRINT'!L12</f>
        <v>4.8</v>
      </c>
      <c r="K18" s="28">
        <f>'Backup1-DO NOT PRINT'!M12</f>
        <v>5.111999999999999</v>
      </c>
      <c r="L18" s="154">
        <f>'Backup1-DO NOT PRINT'!$M$3</f>
        <v>0.065</v>
      </c>
      <c r="M18" s="71">
        <f>'Backup1-DO NOT PRINT'!G12</f>
        <v>0.09858222603466098</v>
      </c>
      <c r="O18" s="122"/>
    </row>
    <row r="19" spans="1:15" ht="15">
      <c r="A19" s="23">
        <f t="shared" si="1"/>
        <v>8</v>
      </c>
      <c r="B19" s="24" t="str">
        <f>'Backup2-DO NOT PRINT'!B11</f>
        <v>FPL Group, Inc.</v>
      </c>
      <c r="C19" s="27">
        <f>'Page 2'!D19</f>
        <v>1.92</v>
      </c>
      <c r="D19" s="28">
        <f>'Backup2-DO NOT PRINT'!M11</f>
        <v>2.34</v>
      </c>
      <c r="E19" s="28">
        <f t="shared" si="2"/>
        <v>0.13999999999999999</v>
      </c>
      <c r="F19" s="27">
        <f>-'Page 2'!C19</f>
        <v>-65.79666666666667</v>
      </c>
      <c r="G19" s="28">
        <f>'Backup1-DO NOT PRINT'!I13</f>
        <v>1.92</v>
      </c>
      <c r="H19" s="28">
        <f>'Backup1-DO NOT PRINT'!J13</f>
        <v>2.06</v>
      </c>
      <c r="I19" s="28">
        <f>'Backup1-DO NOT PRINT'!K13</f>
        <v>2.2</v>
      </c>
      <c r="J19" s="28">
        <f>'Backup1-DO NOT PRINT'!L13</f>
        <v>2.34</v>
      </c>
      <c r="K19" s="28">
        <f>'Backup1-DO NOT PRINT'!M13</f>
        <v>2.4920999999999998</v>
      </c>
      <c r="L19" s="154">
        <f>'Backup1-DO NOT PRINT'!$M$3</f>
        <v>0.065</v>
      </c>
      <c r="M19" s="71">
        <f>'Backup1-DO NOT PRINT'!G13</f>
        <v>0.09390436213816122</v>
      </c>
      <c r="O19" s="122"/>
    </row>
    <row r="20" spans="1:15" ht="15">
      <c r="A20" s="23">
        <f t="shared" si="1"/>
        <v>9</v>
      </c>
      <c r="B20" s="24" t="str">
        <f>'Backup2-DO NOT PRINT'!B12</f>
        <v>IDACORP</v>
      </c>
      <c r="C20" s="27">
        <f>'Page 2'!D20</f>
        <v>1.2</v>
      </c>
      <c r="D20" s="28">
        <f>'Backup2-DO NOT PRINT'!M12</f>
        <v>1.2</v>
      </c>
      <c r="E20" s="28">
        <f t="shared" si="2"/>
        <v>0</v>
      </c>
      <c r="F20" s="27">
        <f>-'Page 2'!C20</f>
        <v>-31.323333333333334</v>
      </c>
      <c r="G20" s="28">
        <f>'Backup1-DO NOT PRINT'!I14</f>
        <v>1.2</v>
      </c>
      <c r="H20" s="28">
        <f>'Backup1-DO NOT PRINT'!J14</f>
        <v>1.2</v>
      </c>
      <c r="I20" s="28">
        <f>'Backup1-DO NOT PRINT'!K14</f>
        <v>1.2</v>
      </c>
      <c r="J20" s="28">
        <f>'Backup1-DO NOT PRINT'!L14</f>
        <v>1.2</v>
      </c>
      <c r="K20" s="28">
        <f>'Backup1-DO NOT PRINT'!M14</f>
        <v>1.2779999999999998</v>
      </c>
      <c r="L20" s="154">
        <f>'Backup1-DO NOT PRINT'!$M$3</f>
        <v>0.065</v>
      </c>
      <c r="M20" s="71">
        <f>'Backup1-DO NOT PRINT'!G14</f>
        <v>0.09669120863204268</v>
      </c>
      <c r="O20" s="122"/>
    </row>
    <row r="21" spans="1:15" ht="15">
      <c r="A21" s="23">
        <f t="shared" si="1"/>
        <v>10</v>
      </c>
      <c r="B21" s="24" t="str">
        <f>'Backup2-DO NOT PRINT'!B13</f>
        <v>NSTAR</v>
      </c>
      <c r="C21" s="27">
        <f>'Page 2'!D21</f>
        <v>1.53</v>
      </c>
      <c r="D21" s="28">
        <f>'Backup2-DO NOT PRINT'!M13</f>
        <v>1.85</v>
      </c>
      <c r="E21" s="28">
        <f aca="true" t="shared" si="3" ref="E21:E26">(D21-C21)/3</f>
        <v>0.10666666666666669</v>
      </c>
      <c r="F21" s="27">
        <f>-'Page 2'!C21</f>
        <v>-32.78333333333333</v>
      </c>
      <c r="G21" s="28">
        <f>'Backup1-DO NOT PRINT'!I15</f>
        <v>1.53</v>
      </c>
      <c r="H21" s="28">
        <f>'Backup1-DO NOT PRINT'!J15</f>
        <v>1.6366666666666667</v>
      </c>
      <c r="I21" s="28">
        <f>'Backup1-DO NOT PRINT'!K15</f>
        <v>1.7433333333333334</v>
      </c>
      <c r="J21" s="28">
        <f>'Backup1-DO NOT PRINT'!L15</f>
        <v>1.85</v>
      </c>
      <c r="K21" s="28">
        <f>'Backup1-DO NOT PRINT'!M15</f>
        <v>1.97025</v>
      </c>
      <c r="L21" s="154">
        <f>'Backup1-DO NOT PRINT'!$M$3</f>
        <v>0.065</v>
      </c>
      <c r="M21" s="71">
        <f>'Backup1-DO NOT PRINT'!G15</f>
        <v>0.11165215081339003</v>
      </c>
      <c r="O21" s="122"/>
    </row>
    <row r="22" spans="1:15" ht="15">
      <c r="A22" s="23">
        <f t="shared" si="1"/>
        <v>11</v>
      </c>
      <c r="B22" s="24" t="str">
        <f>'Backup2-DO NOT PRINT'!B14</f>
        <v>PG&amp;E Corp.</v>
      </c>
      <c r="C22" s="27">
        <f>'Page 2'!D22</f>
        <v>1.68</v>
      </c>
      <c r="D22" s="28">
        <f>'Backup2-DO NOT PRINT'!M14</f>
        <v>2.04</v>
      </c>
      <c r="E22" s="28">
        <f t="shared" si="3"/>
        <v>0.12000000000000004</v>
      </c>
      <c r="F22" s="27">
        <f>-'Page 2'!C22</f>
        <v>-39.583333333333336</v>
      </c>
      <c r="G22" s="28">
        <f>'Backup1-DO NOT PRINT'!I16</f>
        <v>1.68</v>
      </c>
      <c r="H22" s="28">
        <f>'Backup1-DO NOT PRINT'!J16</f>
        <v>1.8</v>
      </c>
      <c r="I22" s="28">
        <f>'Backup1-DO NOT PRINT'!K16</f>
        <v>1.9200000000000002</v>
      </c>
      <c r="J22" s="28">
        <f>'Backup1-DO NOT PRINT'!L16</f>
        <v>2.04</v>
      </c>
      <c r="K22" s="28">
        <f>'Backup1-DO NOT PRINT'!M16</f>
        <v>2.1726</v>
      </c>
      <c r="L22" s="154">
        <f>'Backup1-DO NOT PRINT'!$M$3</f>
        <v>0.065</v>
      </c>
      <c r="M22" s="71">
        <f>'Backup1-DO NOT PRINT'!G16</f>
        <v>0.10754116225733044</v>
      </c>
      <c r="O22" s="122"/>
    </row>
    <row r="23" spans="1:15" ht="15">
      <c r="A23" s="23">
        <f t="shared" si="1"/>
        <v>12</v>
      </c>
      <c r="B23" s="24" t="str">
        <f>'Backup2-DO NOT PRINT'!B15</f>
        <v>Progress Energy</v>
      </c>
      <c r="C23" s="27">
        <f>'Page 2'!D23</f>
        <v>2.49</v>
      </c>
      <c r="D23" s="28">
        <f>'Backup2-DO NOT PRINT'!M15</f>
        <v>2.55</v>
      </c>
      <c r="E23" s="28">
        <f t="shared" si="3"/>
        <v>0.01999999999999987</v>
      </c>
      <c r="F23" s="27">
        <f>-'Page 2'!C23</f>
        <v>-42.35</v>
      </c>
      <c r="G23" s="28">
        <f>'Backup1-DO NOT PRINT'!I17</f>
        <v>2.49</v>
      </c>
      <c r="H23" s="28">
        <f>'Backup1-DO NOT PRINT'!J17</f>
        <v>2.5100000000000002</v>
      </c>
      <c r="I23" s="28">
        <f>'Backup1-DO NOT PRINT'!K17</f>
        <v>2.5300000000000002</v>
      </c>
      <c r="J23" s="28">
        <f>'Backup1-DO NOT PRINT'!L17</f>
        <v>2.55</v>
      </c>
      <c r="K23" s="28">
        <f>'Backup1-DO NOT PRINT'!M17</f>
        <v>2.71575</v>
      </c>
      <c r="L23" s="154">
        <f>'Backup1-DO NOT PRINT'!$M$3</f>
        <v>0.065</v>
      </c>
      <c r="M23" s="71">
        <f>'Backup1-DO NOT PRINT'!G17</f>
        <v>0.11557305123890858</v>
      </c>
      <c r="O23" s="122"/>
    </row>
    <row r="24" spans="1:15" ht="15">
      <c r="A24" s="23">
        <f t="shared" si="1"/>
        <v>13</v>
      </c>
      <c r="B24" s="24" t="str">
        <f>'Backup2-DO NOT PRINT'!B16</f>
        <v>Southern Co.</v>
      </c>
      <c r="C24" s="27">
        <f>'Page 2'!D24</f>
        <v>1.73</v>
      </c>
      <c r="D24" s="28">
        <f>'Backup2-DO NOT PRINT'!M16</f>
        <v>2</v>
      </c>
      <c r="E24" s="28">
        <f t="shared" si="3"/>
        <v>0.09000000000000001</v>
      </c>
      <c r="F24" s="27">
        <f>-'Page 2'!C24</f>
        <v>-36.18166666666667</v>
      </c>
      <c r="G24" s="28">
        <f>'Backup1-DO NOT PRINT'!I18</f>
        <v>1.73</v>
      </c>
      <c r="H24" s="28">
        <f>'Backup1-DO NOT PRINT'!J18</f>
        <v>1.82</v>
      </c>
      <c r="I24" s="28">
        <f>'Backup1-DO NOT PRINT'!K18</f>
        <v>1.9100000000000001</v>
      </c>
      <c r="J24" s="28">
        <f>'Backup1-DO NOT PRINT'!L18</f>
        <v>2</v>
      </c>
      <c r="K24" s="28">
        <f>'Backup1-DO NOT PRINT'!M18</f>
        <v>2.13</v>
      </c>
      <c r="L24" s="154">
        <f>'Backup1-DO NOT PRINT'!$M$3</f>
        <v>0.065</v>
      </c>
      <c r="M24" s="71">
        <f>'Backup1-DO NOT PRINT'!G18</f>
        <v>0.11085117049695448</v>
      </c>
      <c r="O24" s="122"/>
    </row>
    <row r="25" spans="1:15" ht="15">
      <c r="A25" s="23">
        <f t="shared" si="1"/>
        <v>14</v>
      </c>
      <c r="B25" s="24" t="str">
        <f>'Backup2-DO NOT PRINT'!B17</f>
        <v>Vectren Corp.</v>
      </c>
      <c r="C25" s="27">
        <f>'Page 2'!D25</f>
        <v>1.35</v>
      </c>
      <c r="D25" s="28">
        <f>'Backup2-DO NOT PRINT'!M17</f>
        <v>1.47</v>
      </c>
      <c r="E25" s="28">
        <f t="shared" si="3"/>
        <v>0.03999999999999996</v>
      </c>
      <c r="F25" s="27">
        <f>-'Page 2'!C25</f>
        <v>-29.05666666666667</v>
      </c>
      <c r="G25" s="28">
        <f>'Backup1-DO NOT PRINT'!I19</f>
        <v>1.35</v>
      </c>
      <c r="H25" s="28">
        <f>'Backup1-DO NOT PRINT'!J19</f>
        <v>1.3900000000000001</v>
      </c>
      <c r="I25" s="28">
        <f>'Backup1-DO NOT PRINT'!K19</f>
        <v>1.4300000000000002</v>
      </c>
      <c r="J25" s="28">
        <f>'Backup1-DO NOT PRINT'!L19</f>
        <v>1.47</v>
      </c>
      <c r="K25" s="28">
        <f>'Backup1-DO NOT PRINT'!M19</f>
        <v>1.56555</v>
      </c>
      <c r="L25" s="154">
        <f>'Backup1-DO NOT PRINT'!$M$3</f>
        <v>0.065</v>
      </c>
      <c r="M25" s="71">
        <f>'Backup1-DO NOT PRINT'!G19</f>
        <v>0.10709486059769058</v>
      </c>
      <c r="O25" s="122"/>
    </row>
    <row r="26" spans="1:15" ht="15">
      <c r="A26" s="23">
        <f t="shared" si="1"/>
        <v>15</v>
      </c>
      <c r="B26" s="24" t="str">
        <f>'Backup2-DO NOT PRINT'!B18</f>
        <v>Wisconsin Energy</v>
      </c>
      <c r="C26" s="27">
        <f>'Page 2'!D26</f>
        <v>1.24</v>
      </c>
      <c r="D26" s="28">
        <f>'Backup2-DO NOT PRINT'!M18</f>
        <v>1.6</v>
      </c>
      <c r="E26" s="28">
        <f t="shared" si="3"/>
        <v>0.12000000000000004</v>
      </c>
      <c r="F26" s="27">
        <f>-'Page 2'!C26</f>
        <v>-46.75833333333333</v>
      </c>
      <c r="G26" s="28">
        <f>'Backup1-DO NOT PRINT'!I20</f>
        <v>1.24</v>
      </c>
      <c r="H26" s="28">
        <f>'Backup1-DO NOT PRINT'!J20</f>
        <v>1.36</v>
      </c>
      <c r="I26" s="28">
        <f>'Backup1-DO NOT PRINT'!K20</f>
        <v>1.4800000000000002</v>
      </c>
      <c r="J26" s="28">
        <f>'Backup1-DO NOT PRINT'!L20</f>
        <v>1.6</v>
      </c>
      <c r="K26" s="28">
        <f>'Backup1-DO NOT PRINT'!M20</f>
        <v>1.704</v>
      </c>
      <c r="L26" s="154">
        <f>'Backup1-DO NOT PRINT'!$M$3</f>
        <v>0.065</v>
      </c>
      <c r="M26" s="71">
        <f>'Backup1-DO NOT PRINT'!G20</f>
        <v>0.09263993296909911</v>
      </c>
      <c r="O26" s="122"/>
    </row>
    <row r="27" spans="1:15" ht="15">
      <c r="A27" s="23">
        <f t="shared" si="1"/>
        <v>16</v>
      </c>
      <c r="B27" s="24" t="str">
        <f>'Backup2-DO NOT PRINT'!B19</f>
        <v>Xcel Energy Inc.</v>
      </c>
      <c r="C27" s="27">
        <f>'Page 2'!D27</f>
        <v>0.99</v>
      </c>
      <c r="D27" s="28">
        <f>'Backup2-DO NOT PRINT'!M19</f>
        <v>1.15</v>
      </c>
      <c r="E27" s="28">
        <f>(D27-C27)/3</f>
        <v>0.05333333333333331</v>
      </c>
      <c r="F27" s="27">
        <f>-'Page 2'!C27</f>
        <v>-20.803333333333335</v>
      </c>
      <c r="G27" s="28">
        <f>'Backup1-DO NOT PRINT'!I21</f>
        <v>0.99</v>
      </c>
      <c r="H27" s="28">
        <f>'Backup1-DO NOT PRINT'!J21</f>
        <v>1.0433333333333332</v>
      </c>
      <c r="I27" s="28">
        <f>'Backup1-DO NOT PRINT'!K21</f>
        <v>1.0966666666666665</v>
      </c>
      <c r="J27" s="28">
        <f>'Backup1-DO NOT PRINT'!L21</f>
        <v>1.15</v>
      </c>
      <c r="K27" s="28">
        <f>'Backup1-DO NOT PRINT'!M21</f>
        <v>1.2247499999999998</v>
      </c>
      <c r="L27" s="154">
        <f>'Backup1-DO NOT PRINT'!$M$3</f>
        <v>0.065</v>
      </c>
      <c r="M27" s="71">
        <f>'Backup1-DO NOT PRINT'!G21</f>
        <v>0.11083580488950998</v>
      </c>
      <c r="O27" s="122"/>
    </row>
    <row r="28" spans="1:15" ht="14.25" customHeight="1">
      <c r="A28" s="49"/>
      <c r="B28" s="50"/>
      <c r="C28" s="51"/>
      <c r="D28" s="52"/>
      <c r="E28" s="52"/>
      <c r="F28" s="51"/>
      <c r="G28" s="52"/>
      <c r="H28" s="52"/>
      <c r="I28" s="52"/>
      <c r="J28" s="52"/>
      <c r="K28" s="52"/>
      <c r="L28" s="52"/>
      <c r="M28" s="166"/>
      <c r="O28" s="122"/>
    </row>
    <row r="29" spans="1:13" ht="15">
      <c r="A29" s="53"/>
      <c r="B29" s="54" t="s">
        <v>1</v>
      </c>
      <c r="C29" s="176"/>
      <c r="D29" s="171"/>
      <c r="E29" s="171"/>
      <c r="F29" s="171"/>
      <c r="G29" s="34"/>
      <c r="H29" s="34"/>
      <c r="I29" s="34"/>
      <c r="J29" s="34"/>
      <c r="K29" s="34"/>
      <c r="L29" s="34"/>
      <c r="M29" s="169">
        <f>AVERAGE(M12:M28)</f>
        <v>0.10552052211165835</v>
      </c>
    </row>
    <row r="30" spans="1:13" ht="15.75" thickBot="1">
      <c r="A30" s="55"/>
      <c r="B30" s="56" t="s">
        <v>2</v>
      </c>
      <c r="C30" s="47"/>
      <c r="D30" s="47"/>
      <c r="E30" s="38"/>
      <c r="F30" s="38"/>
      <c r="G30" s="38"/>
      <c r="H30" s="38"/>
      <c r="I30" s="38"/>
      <c r="J30" s="38"/>
      <c r="K30" s="38"/>
      <c r="L30" s="38"/>
      <c r="M30" s="175">
        <f>MEDIAN(M12:M28)</f>
        <v>0.10781236178005563</v>
      </c>
    </row>
    <row r="31" spans="1:13" ht="15.75" thickTop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ht="15">
      <c r="A32" s="69"/>
    </row>
    <row r="33" ht="15">
      <c r="A33" s="69" t="s">
        <v>273</v>
      </c>
    </row>
    <row r="34" ht="15">
      <c r="A34" s="69"/>
    </row>
    <row r="35" ht="15">
      <c r="A35" s="6" t="s">
        <v>221</v>
      </c>
    </row>
  </sheetData>
  <sheetProtection/>
  <mergeCells count="3">
    <mergeCell ref="A1:M1"/>
    <mergeCell ref="A2:M2"/>
    <mergeCell ref="A3:M3"/>
  </mergeCells>
  <printOptions horizontalCentered="1"/>
  <pageMargins left="0.5" right="0.75" top="1" bottom="0.5" header="0.5" footer="0.5"/>
  <pageSetup horizontalDpi="600" verticalDpi="600" orientation="landscape" scale="70" r:id="rId1"/>
  <headerFooter alignWithMargins="0">
    <oddHeader>&amp;RExhibit RMP__(SCH-4)
Page 4 of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 transitionEvaluation="1"/>
  <dimension ref="A1:P77"/>
  <sheetViews>
    <sheetView showGridLines="0" defaultGridColor="0" zoomScale="80" zoomScaleNormal="80" colorId="22" workbookViewId="0" topLeftCell="A1">
      <selection activeCell="A1" sqref="A1:E1"/>
    </sheetView>
  </sheetViews>
  <sheetFormatPr defaultColWidth="9.77734375" defaultRowHeight="15"/>
  <cols>
    <col min="1" max="16384" width="9.77734375" style="1" customWidth="1"/>
  </cols>
  <sheetData>
    <row r="1" spans="1:12" ht="20.25">
      <c r="A1" s="229" t="str">
        <f>'Page 1'!A1:E1</f>
        <v>Rocky Mountain Power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4" ht="18">
      <c r="A2" s="228" t="str">
        <f>'Page 1'!A2:E2</f>
        <v>Discounted Cash Flow Analysis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N2" s="82"/>
    </row>
    <row r="3" spans="1:16" ht="18">
      <c r="A3" s="5" t="s">
        <v>231</v>
      </c>
      <c r="B3" s="14"/>
      <c r="C3" s="14"/>
      <c r="D3" s="14"/>
      <c r="E3" s="14"/>
      <c r="F3" s="58"/>
      <c r="G3" s="58"/>
      <c r="H3" s="58"/>
      <c r="I3" s="58"/>
      <c r="J3" s="4"/>
      <c r="K3" s="58"/>
      <c r="L3" s="58"/>
      <c r="M3"/>
      <c r="N3"/>
      <c r="O3" s="26"/>
      <c r="P3" s="26"/>
    </row>
    <row r="4" spans="1:16" ht="15">
      <c r="A4" s="7"/>
      <c r="B4" s="6"/>
      <c r="C4" s="6"/>
      <c r="D4" s="6"/>
      <c r="E4" s="6"/>
      <c r="F4" s="26"/>
      <c r="G4" s="26"/>
      <c r="H4" s="26"/>
      <c r="I4" s="26"/>
      <c r="J4" s="7"/>
      <c r="K4" s="26"/>
      <c r="L4" s="26"/>
      <c r="M4" s="26"/>
      <c r="N4" s="26"/>
      <c r="O4" s="26"/>
      <c r="P4" s="26"/>
    </row>
    <row r="5" spans="1:16" ht="15">
      <c r="A5" s="7"/>
      <c r="B5" s="6"/>
      <c r="C5" s="6"/>
      <c r="D5" s="6"/>
      <c r="E5" s="6"/>
      <c r="F5" s="26"/>
      <c r="G5" s="26"/>
      <c r="H5" s="26"/>
      <c r="I5" s="26"/>
      <c r="J5" s="7"/>
      <c r="K5" s="26"/>
      <c r="L5" s="26"/>
      <c r="M5" s="26"/>
      <c r="N5" s="26"/>
      <c r="O5" s="26"/>
      <c r="P5" s="26"/>
    </row>
    <row r="6" spans="1:16" s="3" customFormat="1" ht="15">
      <c r="A6" s="211" t="s">
        <v>274</v>
      </c>
      <c r="B6" s="212"/>
      <c r="C6" s="212"/>
      <c r="D6" s="212"/>
      <c r="E6" s="212"/>
      <c r="F6" s="213"/>
      <c r="G6" s="214"/>
      <c r="H6" s="6" t="s">
        <v>282</v>
      </c>
      <c r="I6" s="215"/>
      <c r="J6" s="210"/>
      <c r="L6" s="213"/>
      <c r="M6" s="213"/>
      <c r="N6" s="213"/>
      <c r="O6" s="213"/>
      <c r="P6" s="213"/>
    </row>
    <row r="7" spans="1:16" ht="15">
      <c r="A7" s="6"/>
      <c r="B7" s="6"/>
      <c r="C7" s="6"/>
      <c r="D7" s="6"/>
      <c r="E7" s="6"/>
      <c r="F7" s="26"/>
      <c r="G7" s="7"/>
      <c r="H7" s="215"/>
      <c r="I7" s="6"/>
      <c r="J7" s="215"/>
      <c r="L7" s="26"/>
      <c r="M7" s="26"/>
      <c r="N7" s="26"/>
      <c r="O7" s="26"/>
      <c r="P7" s="26"/>
    </row>
    <row r="8" spans="1:16" ht="15">
      <c r="A8" s="81" t="s">
        <v>240</v>
      </c>
      <c r="H8" s="6" t="s">
        <v>283</v>
      </c>
      <c r="I8" s="6"/>
      <c r="J8" s="210"/>
      <c r="L8" s="26"/>
      <c r="M8" s="26"/>
      <c r="N8" s="26"/>
      <c r="O8" s="26"/>
      <c r="P8" s="26"/>
    </row>
    <row r="9" spans="1:16" ht="15">
      <c r="A9" s="6"/>
      <c r="B9" s="6"/>
      <c r="C9" s="6"/>
      <c r="D9" s="6"/>
      <c r="E9" s="6"/>
      <c r="F9" s="26"/>
      <c r="G9" s="7"/>
      <c r="H9" s="6"/>
      <c r="I9" s="6"/>
      <c r="J9" s="215"/>
      <c r="L9" s="26"/>
      <c r="M9" s="26"/>
      <c r="N9" s="26"/>
      <c r="O9" s="26"/>
      <c r="P9" s="26"/>
    </row>
    <row r="10" spans="1:16" ht="15">
      <c r="A10" s="81" t="s">
        <v>27</v>
      </c>
      <c r="B10" s="6"/>
      <c r="C10" s="6"/>
      <c r="D10" s="6"/>
      <c r="E10" s="6"/>
      <c r="F10" s="26"/>
      <c r="G10" s="7"/>
      <c r="H10" s="81" t="s">
        <v>284</v>
      </c>
      <c r="I10" s="6"/>
      <c r="J10" s="222"/>
      <c r="K10" s="26"/>
      <c r="L10" s="26"/>
      <c r="M10" s="26"/>
      <c r="N10" s="26"/>
      <c r="O10" s="26"/>
      <c r="P10" s="26"/>
    </row>
    <row r="11" spans="1:16" ht="15">
      <c r="A11" s="6"/>
      <c r="B11" s="6"/>
      <c r="C11" s="6"/>
      <c r="D11" s="6"/>
      <c r="E11" s="6"/>
      <c r="F11" s="26"/>
      <c r="G11" s="7"/>
      <c r="H11" s="81"/>
      <c r="I11" s="6"/>
      <c r="J11" s="222"/>
      <c r="L11" s="26"/>
      <c r="M11" s="26"/>
      <c r="N11" s="26"/>
      <c r="O11" s="26"/>
      <c r="P11" s="26"/>
    </row>
    <row r="12" spans="1:16" ht="15">
      <c r="A12" s="81" t="s">
        <v>241</v>
      </c>
      <c r="B12" s="6"/>
      <c r="C12" s="6"/>
      <c r="D12" s="6"/>
      <c r="E12" s="6"/>
      <c r="F12" s="26"/>
      <c r="G12" s="7"/>
      <c r="H12" s="81" t="s">
        <v>285</v>
      </c>
      <c r="I12" s="6"/>
      <c r="J12" s="222"/>
      <c r="K12" s="26"/>
      <c r="L12" s="26"/>
      <c r="M12" s="26"/>
      <c r="N12" s="26"/>
      <c r="O12" s="26"/>
      <c r="P12" s="26"/>
    </row>
    <row r="13" spans="1:16" ht="15">
      <c r="A13" s="81" t="s">
        <v>242</v>
      </c>
      <c r="B13" s="6"/>
      <c r="C13" s="6"/>
      <c r="D13" s="6"/>
      <c r="E13" s="6"/>
      <c r="F13" s="26"/>
      <c r="G13" s="7"/>
      <c r="H13" s="81"/>
      <c r="I13" s="6"/>
      <c r="J13" s="222"/>
      <c r="K13" s="26"/>
      <c r="L13" s="26"/>
      <c r="M13" s="26"/>
      <c r="N13" s="26"/>
      <c r="O13" s="26"/>
      <c r="P13" s="26"/>
    </row>
    <row r="14" spans="1:16" ht="15">
      <c r="A14" s="6"/>
      <c r="B14" s="6"/>
      <c r="C14" s="6"/>
      <c r="D14" s="6"/>
      <c r="E14" s="6"/>
      <c r="F14" s="26"/>
      <c r="G14" s="7"/>
      <c r="H14" s="6" t="s">
        <v>286</v>
      </c>
      <c r="I14" s="6"/>
      <c r="J14" s="222"/>
      <c r="K14" s="26"/>
      <c r="L14" s="26"/>
      <c r="M14" s="26"/>
      <c r="N14" s="26"/>
      <c r="O14" s="26"/>
      <c r="P14" s="26"/>
    </row>
    <row r="15" spans="1:16" ht="15">
      <c r="A15" s="81" t="s">
        <v>239</v>
      </c>
      <c r="B15" s="6"/>
      <c r="C15" s="6"/>
      <c r="D15" s="6"/>
      <c r="E15" s="6"/>
      <c r="F15" s="26"/>
      <c r="G15" s="7"/>
      <c r="H15" s="6"/>
      <c r="I15" s="6"/>
      <c r="J15" s="222"/>
      <c r="K15" s="26"/>
      <c r="L15" s="26"/>
      <c r="M15" s="26"/>
      <c r="N15" s="26"/>
      <c r="O15" s="26"/>
      <c r="P15" s="26"/>
    </row>
    <row r="16" spans="1:16" ht="15">
      <c r="A16" s="81" t="s">
        <v>210</v>
      </c>
      <c r="B16" s="6"/>
      <c r="C16" s="6"/>
      <c r="E16" s="6"/>
      <c r="F16" s="26"/>
      <c r="G16" s="7"/>
      <c r="H16" s="6" t="s">
        <v>287</v>
      </c>
      <c r="I16" s="6"/>
      <c r="J16" s="222"/>
      <c r="K16" s="26"/>
      <c r="L16" s="26"/>
      <c r="M16" s="26"/>
      <c r="N16" s="26"/>
      <c r="O16" s="26"/>
      <c r="P16" s="26"/>
    </row>
    <row r="17" spans="1:16" ht="15">
      <c r="A17" s="6"/>
      <c r="B17" s="6"/>
      <c r="C17" s="6"/>
      <c r="E17" s="6"/>
      <c r="F17" s="26"/>
      <c r="G17" s="7"/>
      <c r="H17" s="81"/>
      <c r="I17" s="212"/>
      <c r="J17" s="222"/>
      <c r="K17" s="26"/>
      <c r="L17" s="26"/>
      <c r="M17" s="26"/>
      <c r="N17" s="26"/>
      <c r="O17" s="26"/>
      <c r="P17" s="26"/>
    </row>
    <row r="18" spans="1:16" ht="15">
      <c r="A18" s="211" t="s">
        <v>275</v>
      </c>
      <c r="B18" s="212"/>
      <c r="C18" s="3"/>
      <c r="D18" s="3"/>
      <c r="E18" s="212"/>
      <c r="F18" s="26"/>
      <c r="G18" s="7"/>
      <c r="H18" s="81" t="s">
        <v>288</v>
      </c>
      <c r="I18" s="212"/>
      <c r="J18" s="222"/>
      <c r="K18" s="26"/>
      <c r="L18" s="26"/>
      <c r="M18" s="26"/>
      <c r="N18" s="26"/>
      <c r="O18" s="26"/>
      <c r="P18" s="26"/>
    </row>
    <row r="19" spans="1:16" ht="15">
      <c r="A19" s="211" t="s">
        <v>238</v>
      </c>
      <c r="B19" s="212"/>
      <c r="C19" s="212"/>
      <c r="D19" s="212"/>
      <c r="E19" s="212"/>
      <c r="F19" s="26"/>
      <c r="G19" s="7"/>
      <c r="H19" s="6"/>
      <c r="I19" s="6"/>
      <c r="J19" s="222"/>
      <c r="K19" s="26"/>
      <c r="L19" s="26"/>
      <c r="M19" s="26"/>
      <c r="N19" s="26"/>
      <c r="O19" s="26"/>
      <c r="P19" s="26"/>
    </row>
    <row r="20" spans="1:16" ht="15">
      <c r="A20" s="215"/>
      <c r="B20" s="215"/>
      <c r="C20" s="6"/>
      <c r="D20" s="6"/>
      <c r="E20" s="6"/>
      <c r="F20" s="26"/>
      <c r="G20" s="7"/>
      <c r="H20" s="81" t="s">
        <v>289</v>
      </c>
      <c r="I20" s="6"/>
      <c r="J20" s="222"/>
      <c r="K20" s="26"/>
      <c r="L20" s="26"/>
      <c r="M20" s="26"/>
      <c r="N20" s="26"/>
      <c r="O20" s="26"/>
      <c r="P20" s="26"/>
    </row>
    <row r="21" spans="1:16" s="3" customFormat="1" ht="15">
      <c r="A21" s="81" t="s">
        <v>276</v>
      </c>
      <c r="B21" s="6"/>
      <c r="C21" s="212"/>
      <c r="D21" s="212"/>
      <c r="E21" s="212"/>
      <c r="F21" s="213"/>
      <c r="G21" s="214"/>
      <c r="H21" s="81"/>
      <c r="I21" s="6"/>
      <c r="J21" s="223"/>
      <c r="K21" s="213"/>
      <c r="L21" s="213"/>
      <c r="M21" s="213"/>
      <c r="N21" s="213"/>
      <c r="O21" s="213"/>
      <c r="P21" s="213"/>
    </row>
    <row r="22" spans="1:16" s="3" customFormat="1" ht="15">
      <c r="A22" s="6"/>
      <c r="B22" s="6"/>
      <c r="C22" s="212"/>
      <c r="D22" s="212"/>
      <c r="E22" s="212"/>
      <c r="F22" s="213"/>
      <c r="G22" s="214"/>
      <c r="H22" s="81" t="s">
        <v>290</v>
      </c>
      <c r="I22" s="6"/>
      <c r="J22" s="223"/>
      <c r="K22" s="213"/>
      <c r="L22" s="213"/>
      <c r="M22" s="213"/>
      <c r="N22" s="213"/>
      <c r="O22" s="213"/>
      <c r="P22" s="213"/>
    </row>
    <row r="23" spans="1:16" ht="15">
      <c r="A23" s="81" t="s">
        <v>277</v>
      </c>
      <c r="B23" s="215"/>
      <c r="D23" s="6"/>
      <c r="E23" s="6"/>
      <c r="F23" s="26"/>
      <c r="G23" s="7"/>
      <c r="H23" s="6"/>
      <c r="I23" s="6"/>
      <c r="J23" s="222"/>
      <c r="K23" s="26"/>
      <c r="L23" s="26"/>
      <c r="M23" s="26"/>
      <c r="N23" s="26"/>
      <c r="O23" s="26"/>
      <c r="P23" s="26"/>
    </row>
    <row r="24" spans="1:16" ht="15">
      <c r="A24" s="215"/>
      <c r="B24" s="215"/>
      <c r="C24" s="6"/>
      <c r="D24" s="6"/>
      <c r="E24" s="6"/>
      <c r="F24" s="26"/>
      <c r="G24" s="7"/>
      <c r="H24" s="81" t="s">
        <v>291</v>
      </c>
      <c r="I24" s="6"/>
      <c r="J24" s="222"/>
      <c r="K24" s="26"/>
      <c r="L24" s="26"/>
      <c r="M24" s="26"/>
      <c r="N24" s="26"/>
      <c r="O24" s="26"/>
      <c r="P24" s="26"/>
    </row>
    <row r="25" spans="1:16" ht="15">
      <c r="A25" s="6" t="s">
        <v>278</v>
      </c>
      <c r="B25" s="215"/>
      <c r="C25" s="6"/>
      <c r="D25" s="6"/>
      <c r="E25" s="6"/>
      <c r="F25" s="26"/>
      <c r="G25" s="7"/>
      <c r="H25" s="81" t="s">
        <v>292</v>
      </c>
      <c r="I25" s="6"/>
      <c r="J25" s="222"/>
      <c r="K25" s="26"/>
      <c r="L25" s="26"/>
      <c r="M25" s="26"/>
      <c r="N25" s="26"/>
      <c r="O25" s="26"/>
      <c r="P25" s="26"/>
    </row>
    <row r="26" spans="1:16" ht="15">
      <c r="A26" s="215"/>
      <c r="B26" s="215"/>
      <c r="C26" s="6"/>
      <c r="D26" s="6"/>
      <c r="E26" s="6"/>
      <c r="F26" s="26"/>
      <c r="G26" s="7"/>
      <c r="H26" s="81"/>
      <c r="I26" s="6"/>
      <c r="J26" s="222"/>
      <c r="K26" s="26"/>
      <c r="L26" s="26"/>
      <c r="M26" s="26"/>
      <c r="N26" s="26"/>
      <c r="O26" s="26"/>
      <c r="P26" s="26"/>
    </row>
    <row r="27" spans="1:16" ht="15">
      <c r="A27" s="6" t="s">
        <v>279</v>
      </c>
      <c r="B27" s="215"/>
      <c r="C27" s="6"/>
      <c r="D27" s="6"/>
      <c r="E27" s="6"/>
      <c r="F27" s="6"/>
      <c r="G27" s="7"/>
      <c r="H27" s="6" t="s">
        <v>293</v>
      </c>
      <c r="I27" s="6"/>
      <c r="J27" s="222"/>
      <c r="K27" s="26"/>
      <c r="L27" s="26"/>
      <c r="M27" s="26"/>
      <c r="N27" s="26"/>
      <c r="O27" s="26"/>
      <c r="P27" s="26"/>
    </row>
    <row r="28" spans="1:16" ht="15">
      <c r="A28" s="215"/>
      <c r="B28" s="215"/>
      <c r="C28" s="6"/>
      <c r="D28" s="6"/>
      <c r="E28" s="6"/>
      <c r="F28" s="6"/>
      <c r="G28" s="7"/>
      <c r="H28" s="81"/>
      <c r="I28" s="6"/>
      <c r="J28" s="222"/>
      <c r="K28" s="26"/>
      <c r="L28" s="26"/>
      <c r="M28" s="26"/>
      <c r="N28" s="26"/>
      <c r="O28" s="26"/>
      <c r="P28" s="26"/>
    </row>
    <row r="29" spans="1:16" ht="15">
      <c r="A29" s="81" t="s">
        <v>280</v>
      </c>
      <c r="B29" s="215"/>
      <c r="C29" s="6"/>
      <c r="D29" s="6"/>
      <c r="E29" s="6"/>
      <c r="F29" s="6"/>
      <c r="G29" s="7"/>
      <c r="H29" s="81" t="s">
        <v>294</v>
      </c>
      <c r="I29" s="6"/>
      <c r="J29" s="222"/>
      <c r="K29" s="6"/>
      <c r="L29" s="6"/>
      <c r="M29" s="6"/>
      <c r="N29" s="6"/>
      <c r="O29" s="6"/>
      <c r="P29" s="6"/>
    </row>
    <row r="30" spans="1:16" ht="15">
      <c r="A30" s="215"/>
      <c r="B30" s="215"/>
      <c r="C30" s="6"/>
      <c r="D30" s="6"/>
      <c r="E30" s="6"/>
      <c r="F30" s="6"/>
      <c r="G30" s="7"/>
      <c r="H30" s="81" t="s">
        <v>295</v>
      </c>
      <c r="I30" s="6"/>
      <c r="J30" s="222"/>
      <c r="K30" s="6"/>
      <c r="L30" s="6"/>
      <c r="M30" s="6"/>
      <c r="N30" s="6"/>
      <c r="O30" s="6"/>
      <c r="P30" s="6"/>
    </row>
    <row r="31" spans="1:16" ht="15">
      <c r="A31" s="215" t="s">
        <v>281</v>
      </c>
      <c r="B31" s="215"/>
      <c r="C31" s="6"/>
      <c r="D31" s="6"/>
      <c r="E31" s="6"/>
      <c r="F31" s="6"/>
      <c r="G31" s="7"/>
      <c r="H31" s="81" t="s">
        <v>196</v>
      </c>
      <c r="I31" s="6"/>
      <c r="J31" s="222"/>
      <c r="K31" s="6"/>
      <c r="L31" s="6"/>
      <c r="M31" s="6"/>
      <c r="N31" s="6"/>
      <c r="O31" s="6"/>
      <c r="P31" s="6"/>
    </row>
    <row r="32" spans="1:16" ht="15">
      <c r="A32" s="81" t="s">
        <v>235</v>
      </c>
      <c r="B32" s="215"/>
      <c r="C32" s="6"/>
      <c r="D32" s="6"/>
      <c r="E32" s="6"/>
      <c r="F32" s="6"/>
      <c r="G32" s="7"/>
      <c r="H32" s="81" t="s">
        <v>296</v>
      </c>
      <c r="I32" s="222"/>
      <c r="J32" s="222"/>
      <c r="K32" s="6"/>
      <c r="L32" s="6"/>
      <c r="M32" s="6"/>
      <c r="N32" s="6"/>
      <c r="O32" s="6"/>
      <c r="P32" s="6"/>
    </row>
    <row r="33" spans="1:16" ht="15">
      <c r="A33" s="211" t="s">
        <v>268</v>
      </c>
      <c r="B33" s="6"/>
      <c r="C33" s="6"/>
      <c r="D33" s="6"/>
      <c r="E33" s="6"/>
      <c r="F33" s="6"/>
      <c r="G33" s="7"/>
      <c r="H33" s="81"/>
      <c r="I33" s="6"/>
      <c r="J33" s="7"/>
      <c r="K33" s="6"/>
      <c r="L33" s="6"/>
      <c r="M33" s="6"/>
      <c r="N33" s="6"/>
      <c r="O33" s="6"/>
      <c r="P33" s="6"/>
    </row>
    <row r="34" spans="2:16" ht="15">
      <c r="B34" s="6"/>
      <c r="D34" s="6"/>
      <c r="E34" s="6"/>
      <c r="F34" s="6"/>
      <c r="G34" s="7"/>
      <c r="H34" s="81"/>
      <c r="I34" s="6"/>
      <c r="J34" s="7"/>
      <c r="K34" s="6"/>
      <c r="L34" s="6"/>
      <c r="M34" s="6"/>
      <c r="N34" s="6"/>
      <c r="O34" s="6"/>
      <c r="P34" s="6"/>
    </row>
    <row r="35" spans="1:16" ht="15">
      <c r="A35" s="6"/>
      <c r="B35" s="6"/>
      <c r="D35" s="6"/>
      <c r="E35" s="6"/>
      <c r="F35" s="6"/>
      <c r="G35" s="7"/>
      <c r="H35" s="81"/>
      <c r="I35" s="6"/>
      <c r="J35" s="7"/>
      <c r="K35" s="6"/>
      <c r="L35" s="6"/>
      <c r="M35" s="6"/>
      <c r="N35" s="6"/>
      <c r="O35" s="6"/>
      <c r="P35" s="6"/>
    </row>
    <row r="36" spans="1:16" ht="15">
      <c r="A36" s="81"/>
      <c r="B36" s="6"/>
      <c r="C36" s="6"/>
      <c r="D36" s="6"/>
      <c r="E36" s="6"/>
      <c r="F36" s="6"/>
      <c r="G36" s="7"/>
      <c r="H36" s="81"/>
      <c r="I36" s="7"/>
      <c r="K36" s="6"/>
      <c r="L36" s="6"/>
      <c r="M36" s="6"/>
      <c r="N36" s="6"/>
      <c r="O36" s="6"/>
      <c r="P36" s="6"/>
    </row>
    <row r="37" spans="1:16" ht="15">
      <c r="A37" s="81"/>
      <c r="C37" s="6"/>
      <c r="D37" s="6"/>
      <c r="E37" s="6"/>
      <c r="F37" s="6"/>
      <c r="G37" s="7"/>
      <c r="L37" s="6"/>
      <c r="M37" s="6"/>
      <c r="N37" s="6"/>
      <c r="O37" s="6"/>
      <c r="P37" s="6"/>
    </row>
    <row r="38" spans="2:16" ht="15">
      <c r="B38" s="6"/>
      <c r="C38" s="6"/>
      <c r="D38" s="6"/>
      <c r="E38" s="6"/>
      <c r="F38" s="6"/>
      <c r="G38" s="7"/>
      <c r="K38" s="6"/>
      <c r="L38" s="6"/>
      <c r="M38" s="6"/>
      <c r="N38" s="6"/>
      <c r="O38" s="6"/>
      <c r="P38" s="6"/>
    </row>
    <row r="39" spans="2:16" ht="15">
      <c r="B39" s="6"/>
      <c r="C39" s="6"/>
      <c r="D39" s="6"/>
      <c r="E39" s="6"/>
      <c r="F39" s="6"/>
      <c r="G39" s="7"/>
      <c r="K39" s="6"/>
      <c r="L39" s="6"/>
      <c r="M39" s="6"/>
      <c r="N39" s="6"/>
      <c r="O39" s="6"/>
      <c r="P39" s="6"/>
    </row>
    <row r="40" spans="2:16" ht="15">
      <c r="B40" s="6"/>
      <c r="C40" s="6"/>
      <c r="D40" s="6"/>
      <c r="E40" s="6"/>
      <c r="F40" s="6"/>
      <c r="G40" s="7"/>
      <c r="I40" s="6"/>
      <c r="J40" s="7"/>
      <c r="K40" s="6"/>
      <c r="L40" s="6"/>
      <c r="M40" s="6"/>
      <c r="N40" s="6"/>
      <c r="O40" s="6"/>
      <c r="P40" s="6"/>
    </row>
    <row r="41" spans="2:16" ht="15">
      <c r="B41" s="6"/>
      <c r="C41" s="6"/>
      <c r="D41" s="6"/>
      <c r="E41" s="6"/>
      <c r="F41" s="6"/>
      <c r="G41" s="7"/>
      <c r="I41" s="6"/>
      <c r="J41" s="7"/>
      <c r="K41" s="6"/>
      <c r="L41" s="6"/>
      <c r="M41" s="6"/>
      <c r="N41" s="6"/>
      <c r="O41" s="6"/>
      <c r="P41" s="6"/>
    </row>
    <row r="42" spans="1:16" ht="15">
      <c r="A42" s="6"/>
      <c r="B42" s="6"/>
      <c r="C42" s="6"/>
      <c r="D42" s="6"/>
      <c r="E42" s="6"/>
      <c r="F42" s="6"/>
      <c r="G42" s="7"/>
      <c r="I42" s="6"/>
      <c r="J42" s="7"/>
      <c r="K42" s="6"/>
      <c r="L42" s="6"/>
      <c r="M42" s="6"/>
      <c r="N42" s="6"/>
      <c r="O42" s="6"/>
      <c r="P42" s="6"/>
    </row>
    <row r="43" spans="2:16" ht="15">
      <c r="B43" s="6"/>
      <c r="C43" s="6"/>
      <c r="D43" s="6"/>
      <c r="E43" s="6"/>
      <c r="F43" s="6"/>
      <c r="G43" s="7"/>
      <c r="I43" s="6"/>
      <c r="J43" s="7"/>
      <c r="K43" s="6"/>
      <c r="L43" s="6"/>
      <c r="M43" s="6"/>
      <c r="N43" s="6"/>
      <c r="O43" s="6"/>
      <c r="P43" s="6"/>
    </row>
    <row r="44" spans="2:16" ht="15">
      <c r="B44" s="6"/>
      <c r="C44" s="6"/>
      <c r="D44" s="6"/>
      <c r="E44" s="6"/>
      <c r="F44" s="6"/>
      <c r="G44" s="7"/>
      <c r="I44" s="6"/>
      <c r="J44" s="7"/>
      <c r="K44" s="6"/>
      <c r="L44" s="6"/>
      <c r="M44" s="6"/>
      <c r="N44" s="6"/>
      <c r="O44" s="6"/>
      <c r="P44" s="6"/>
    </row>
    <row r="45" spans="2:16" ht="15">
      <c r="B45" s="6"/>
      <c r="C45" s="6"/>
      <c r="D45" s="6"/>
      <c r="E45" s="6"/>
      <c r="F45" s="6"/>
      <c r="G45" s="7"/>
      <c r="I45" s="6"/>
      <c r="J45" s="7"/>
      <c r="K45" s="6"/>
      <c r="L45" s="6"/>
      <c r="M45" s="6"/>
      <c r="N45" s="6"/>
      <c r="O45" s="6"/>
      <c r="P45" s="6"/>
    </row>
    <row r="46" spans="2:16" ht="15">
      <c r="B46" s="6"/>
      <c r="C46" s="6"/>
      <c r="D46" s="6"/>
      <c r="E46" s="6"/>
      <c r="F46" s="6"/>
      <c r="G46" s="7"/>
      <c r="I46" s="6"/>
      <c r="J46" s="7"/>
      <c r="K46" s="6"/>
      <c r="L46" s="6"/>
      <c r="M46" s="6"/>
      <c r="N46" s="6"/>
      <c r="O46" s="6"/>
      <c r="P46" s="6"/>
    </row>
    <row r="47" spans="2:16" ht="15">
      <c r="B47" s="6"/>
      <c r="C47" s="6"/>
      <c r="D47" s="6"/>
      <c r="E47" s="6"/>
      <c r="F47" s="6"/>
      <c r="G47" s="7"/>
      <c r="I47" s="6"/>
      <c r="J47" s="7"/>
      <c r="K47" s="6"/>
      <c r="L47" s="6"/>
      <c r="M47" s="6"/>
      <c r="N47" s="6"/>
      <c r="O47" s="6"/>
      <c r="P47" s="6"/>
    </row>
    <row r="48" spans="4:16" ht="15">
      <c r="D48" s="6"/>
      <c r="E48" s="6"/>
      <c r="F48" s="6"/>
      <c r="G48" s="7"/>
      <c r="I48" s="6"/>
      <c r="J48" s="7"/>
      <c r="K48" s="6"/>
      <c r="L48" s="6"/>
      <c r="M48" s="6"/>
      <c r="N48" s="6"/>
      <c r="O48" s="6"/>
      <c r="P48" s="6"/>
    </row>
    <row r="49" spans="2:16" ht="15">
      <c r="B49" s="6"/>
      <c r="C49" s="6"/>
      <c r="D49" s="6"/>
      <c r="E49" s="6"/>
      <c r="F49" s="6"/>
      <c r="G49" s="7"/>
      <c r="I49" s="6"/>
      <c r="J49" s="6"/>
      <c r="K49" s="6"/>
      <c r="L49" s="6"/>
      <c r="M49" s="6"/>
      <c r="N49" s="6"/>
      <c r="O49" s="6"/>
      <c r="P49" s="6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>
      <c r="A66" s="6"/>
    </row>
    <row r="67" ht="15">
      <c r="A67" s="81"/>
    </row>
    <row r="68" ht="15">
      <c r="A68" s="6"/>
    </row>
    <row r="69" ht="15">
      <c r="A69" s="81"/>
    </row>
    <row r="70" ht="15">
      <c r="A70" s="6"/>
    </row>
    <row r="71" ht="15">
      <c r="A71" s="6"/>
    </row>
    <row r="72" ht="15">
      <c r="A72" s="6"/>
    </row>
    <row r="73" ht="15">
      <c r="A73" s="81"/>
    </row>
    <row r="75" ht="15">
      <c r="A75" s="6"/>
    </row>
    <row r="77" ht="15">
      <c r="A77" s="6"/>
    </row>
  </sheetData>
  <sheetProtection/>
  <mergeCells count="2">
    <mergeCell ref="A2:L2"/>
    <mergeCell ref="A1:L1"/>
  </mergeCells>
  <printOptions horizontalCentered="1"/>
  <pageMargins left="0.5" right="0.75" top="1" bottom="0.5" header="0.5" footer="0.5"/>
  <pageSetup horizontalDpi="600" verticalDpi="600" orientation="landscape" scale="70" r:id="rId1"/>
  <headerFooter alignWithMargins="0">
    <oddHeader>&amp;RExhibit RMP__(SCH-4)
Page 5 of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FB26"/>
  <sheetViews>
    <sheetView zoomScalePageLayoutView="0" workbookViewId="0" topLeftCell="A1">
      <selection activeCell="A1" sqref="A1"/>
    </sheetView>
  </sheetViews>
  <sheetFormatPr defaultColWidth="7.10546875" defaultRowHeight="15"/>
  <cols>
    <col min="1" max="1" width="7.10546875" style="107" customWidth="1"/>
    <col min="2" max="2" width="16.21484375" style="107" bestFit="1" customWidth="1"/>
    <col min="3" max="6" width="7.10546875" style="107" customWidth="1"/>
    <col min="7" max="157" width="8.4453125" style="107" customWidth="1"/>
    <col min="158" max="158" width="8.4453125" style="107" bestFit="1" customWidth="1"/>
    <col min="159" max="16384" width="7.10546875" style="107" customWidth="1"/>
  </cols>
  <sheetData>
    <row r="1" spans="1:7" ht="15.75">
      <c r="A1" s="128" t="s">
        <v>197</v>
      </c>
      <c r="F1"/>
      <c r="G1"/>
    </row>
    <row r="2" spans="1:13" ht="15.75">
      <c r="A2" s="129" t="s">
        <v>200</v>
      </c>
      <c r="F2"/>
      <c r="G2"/>
      <c r="M2" s="126" t="s">
        <v>199</v>
      </c>
    </row>
    <row r="3" spans="1:14" ht="15.75">
      <c r="A3" s="129"/>
      <c r="B3" s="111"/>
      <c r="C3" s="230" t="s">
        <v>198</v>
      </c>
      <c r="D3" s="230"/>
      <c r="E3" s="230"/>
      <c r="F3" s="116"/>
      <c r="M3" s="127">
        <f>'Page 3'!F12</f>
        <v>0.065</v>
      </c>
      <c r="N3"/>
    </row>
    <row r="4" spans="1:158" ht="15">
      <c r="A4" s="111"/>
      <c r="B4" s="111"/>
      <c r="C4" s="112">
        <f>I4</f>
        <v>2009</v>
      </c>
      <c r="D4" s="113">
        <f>C4+3</f>
        <v>2012</v>
      </c>
      <c r="H4" s="107">
        <v>2008</v>
      </c>
      <c r="I4" s="107">
        <f>H4+1</f>
        <v>2009</v>
      </c>
      <c r="J4" s="107">
        <f aca="true" t="shared" si="0" ref="J4:BU4">I4+1</f>
        <v>2010</v>
      </c>
      <c r="K4" s="107">
        <f t="shared" si="0"/>
        <v>2011</v>
      </c>
      <c r="L4" s="107">
        <f t="shared" si="0"/>
        <v>2012</v>
      </c>
      <c r="M4" s="107">
        <f t="shared" si="0"/>
        <v>2013</v>
      </c>
      <c r="N4" s="107">
        <f t="shared" si="0"/>
        <v>2014</v>
      </c>
      <c r="O4" s="107">
        <f t="shared" si="0"/>
        <v>2015</v>
      </c>
      <c r="P4" s="107">
        <f t="shared" si="0"/>
        <v>2016</v>
      </c>
      <c r="Q4" s="107">
        <f t="shared" si="0"/>
        <v>2017</v>
      </c>
      <c r="R4" s="107">
        <f t="shared" si="0"/>
        <v>2018</v>
      </c>
      <c r="S4" s="107">
        <f t="shared" si="0"/>
        <v>2019</v>
      </c>
      <c r="T4" s="107">
        <f t="shared" si="0"/>
        <v>2020</v>
      </c>
      <c r="U4" s="107">
        <f t="shared" si="0"/>
        <v>2021</v>
      </c>
      <c r="V4" s="107">
        <f t="shared" si="0"/>
        <v>2022</v>
      </c>
      <c r="W4" s="107">
        <f t="shared" si="0"/>
        <v>2023</v>
      </c>
      <c r="X4" s="107">
        <f t="shared" si="0"/>
        <v>2024</v>
      </c>
      <c r="Y4" s="107">
        <f t="shared" si="0"/>
        <v>2025</v>
      </c>
      <c r="Z4" s="107">
        <f t="shared" si="0"/>
        <v>2026</v>
      </c>
      <c r="AA4" s="107">
        <f t="shared" si="0"/>
        <v>2027</v>
      </c>
      <c r="AB4" s="107">
        <f t="shared" si="0"/>
        <v>2028</v>
      </c>
      <c r="AC4" s="107">
        <f t="shared" si="0"/>
        <v>2029</v>
      </c>
      <c r="AD4" s="107">
        <f t="shared" si="0"/>
        <v>2030</v>
      </c>
      <c r="AE4" s="107">
        <f t="shared" si="0"/>
        <v>2031</v>
      </c>
      <c r="AF4" s="107">
        <f t="shared" si="0"/>
        <v>2032</v>
      </c>
      <c r="AG4" s="107">
        <f t="shared" si="0"/>
        <v>2033</v>
      </c>
      <c r="AH4" s="107">
        <f t="shared" si="0"/>
        <v>2034</v>
      </c>
      <c r="AI4" s="107">
        <f t="shared" si="0"/>
        <v>2035</v>
      </c>
      <c r="AJ4" s="107">
        <f t="shared" si="0"/>
        <v>2036</v>
      </c>
      <c r="AK4" s="107">
        <f t="shared" si="0"/>
        <v>2037</v>
      </c>
      <c r="AL4" s="107">
        <f t="shared" si="0"/>
        <v>2038</v>
      </c>
      <c r="AM4" s="107">
        <f t="shared" si="0"/>
        <v>2039</v>
      </c>
      <c r="AN4" s="107">
        <f t="shared" si="0"/>
        <v>2040</v>
      </c>
      <c r="AO4" s="107">
        <f t="shared" si="0"/>
        <v>2041</v>
      </c>
      <c r="AP4" s="107">
        <f t="shared" si="0"/>
        <v>2042</v>
      </c>
      <c r="AQ4" s="107">
        <f t="shared" si="0"/>
        <v>2043</v>
      </c>
      <c r="AR4" s="107">
        <f t="shared" si="0"/>
        <v>2044</v>
      </c>
      <c r="AS4" s="107">
        <f t="shared" si="0"/>
        <v>2045</v>
      </c>
      <c r="AT4" s="107">
        <f t="shared" si="0"/>
        <v>2046</v>
      </c>
      <c r="AU4" s="107">
        <f t="shared" si="0"/>
        <v>2047</v>
      </c>
      <c r="AV4" s="107">
        <f t="shared" si="0"/>
        <v>2048</v>
      </c>
      <c r="AW4" s="107">
        <f t="shared" si="0"/>
        <v>2049</v>
      </c>
      <c r="AX4" s="107">
        <f t="shared" si="0"/>
        <v>2050</v>
      </c>
      <c r="AY4" s="107">
        <f t="shared" si="0"/>
        <v>2051</v>
      </c>
      <c r="AZ4" s="107">
        <f t="shared" si="0"/>
        <v>2052</v>
      </c>
      <c r="BA4" s="107">
        <f t="shared" si="0"/>
        <v>2053</v>
      </c>
      <c r="BB4" s="107">
        <f t="shared" si="0"/>
        <v>2054</v>
      </c>
      <c r="BC4" s="107">
        <f t="shared" si="0"/>
        <v>2055</v>
      </c>
      <c r="BD4" s="107">
        <f t="shared" si="0"/>
        <v>2056</v>
      </c>
      <c r="BE4" s="107">
        <f t="shared" si="0"/>
        <v>2057</v>
      </c>
      <c r="BF4" s="107">
        <f t="shared" si="0"/>
        <v>2058</v>
      </c>
      <c r="BG4" s="107">
        <f t="shared" si="0"/>
        <v>2059</v>
      </c>
      <c r="BH4" s="107">
        <f t="shared" si="0"/>
        <v>2060</v>
      </c>
      <c r="BI4" s="107">
        <f t="shared" si="0"/>
        <v>2061</v>
      </c>
      <c r="BJ4" s="107">
        <f t="shared" si="0"/>
        <v>2062</v>
      </c>
      <c r="BK4" s="107">
        <f t="shared" si="0"/>
        <v>2063</v>
      </c>
      <c r="BL4" s="107">
        <f t="shared" si="0"/>
        <v>2064</v>
      </c>
      <c r="BM4" s="107">
        <f t="shared" si="0"/>
        <v>2065</v>
      </c>
      <c r="BN4" s="107">
        <f t="shared" si="0"/>
        <v>2066</v>
      </c>
      <c r="BO4" s="107">
        <f t="shared" si="0"/>
        <v>2067</v>
      </c>
      <c r="BP4" s="107">
        <f t="shared" si="0"/>
        <v>2068</v>
      </c>
      <c r="BQ4" s="107">
        <f t="shared" si="0"/>
        <v>2069</v>
      </c>
      <c r="BR4" s="107">
        <f t="shared" si="0"/>
        <v>2070</v>
      </c>
      <c r="BS4" s="107">
        <f t="shared" si="0"/>
        <v>2071</v>
      </c>
      <c r="BT4" s="107">
        <f t="shared" si="0"/>
        <v>2072</v>
      </c>
      <c r="BU4" s="107">
        <f t="shared" si="0"/>
        <v>2073</v>
      </c>
      <c r="BV4" s="107">
        <f aca="true" t="shared" si="1" ref="BV4:EG4">BU4+1</f>
        <v>2074</v>
      </c>
      <c r="BW4" s="107">
        <f t="shared" si="1"/>
        <v>2075</v>
      </c>
      <c r="BX4" s="107">
        <f t="shared" si="1"/>
        <v>2076</v>
      </c>
      <c r="BY4" s="107">
        <f t="shared" si="1"/>
        <v>2077</v>
      </c>
      <c r="BZ4" s="107">
        <f t="shared" si="1"/>
        <v>2078</v>
      </c>
      <c r="CA4" s="107">
        <f t="shared" si="1"/>
        <v>2079</v>
      </c>
      <c r="CB4" s="107">
        <f t="shared" si="1"/>
        <v>2080</v>
      </c>
      <c r="CC4" s="107">
        <f t="shared" si="1"/>
        <v>2081</v>
      </c>
      <c r="CD4" s="107">
        <f t="shared" si="1"/>
        <v>2082</v>
      </c>
      <c r="CE4" s="107">
        <f t="shared" si="1"/>
        <v>2083</v>
      </c>
      <c r="CF4" s="107">
        <f t="shared" si="1"/>
        <v>2084</v>
      </c>
      <c r="CG4" s="107">
        <f t="shared" si="1"/>
        <v>2085</v>
      </c>
      <c r="CH4" s="107">
        <f t="shared" si="1"/>
        <v>2086</v>
      </c>
      <c r="CI4" s="107">
        <f t="shared" si="1"/>
        <v>2087</v>
      </c>
      <c r="CJ4" s="107">
        <f t="shared" si="1"/>
        <v>2088</v>
      </c>
      <c r="CK4" s="107">
        <f t="shared" si="1"/>
        <v>2089</v>
      </c>
      <c r="CL4" s="107">
        <f t="shared" si="1"/>
        <v>2090</v>
      </c>
      <c r="CM4" s="107">
        <f t="shared" si="1"/>
        <v>2091</v>
      </c>
      <c r="CN4" s="107">
        <f t="shared" si="1"/>
        <v>2092</v>
      </c>
      <c r="CO4" s="107">
        <f t="shared" si="1"/>
        <v>2093</v>
      </c>
      <c r="CP4" s="107">
        <f t="shared" si="1"/>
        <v>2094</v>
      </c>
      <c r="CQ4" s="107">
        <f t="shared" si="1"/>
        <v>2095</v>
      </c>
      <c r="CR4" s="107">
        <f t="shared" si="1"/>
        <v>2096</v>
      </c>
      <c r="CS4" s="107">
        <f t="shared" si="1"/>
        <v>2097</v>
      </c>
      <c r="CT4" s="107">
        <f t="shared" si="1"/>
        <v>2098</v>
      </c>
      <c r="CU4" s="107">
        <f t="shared" si="1"/>
        <v>2099</v>
      </c>
      <c r="CV4" s="107">
        <f t="shared" si="1"/>
        <v>2100</v>
      </c>
      <c r="CW4" s="107">
        <f t="shared" si="1"/>
        <v>2101</v>
      </c>
      <c r="CX4" s="107">
        <f t="shared" si="1"/>
        <v>2102</v>
      </c>
      <c r="CY4" s="107">
        <f t="shared" si="1"/>
        <v>2103</v>
      </c>
      <c r="CZ4" s="107">
        <f t="shared" si="1"/>
        <v>2104</v>
      </c>
      <c r="DA4" s="107">
        <f t="shared" si="1"/>
        <v>2105</v>
      </c>
      <c r="DB4" s="107">
        <f t="shared" si="1"/>
        <v>2106</v>
      </c>
      <c r="DC4" s="107">
        <f t="shared" si="1"/>
        <v>2107</v>
      </c>
      <c r="DD4" s="107">
        <f t="shared" si="1"/>
        <v>2108</v>
      </c>
      <c r="DE4" s="107">
        <f t="shared" si="1"/>
        <v>2109</v>
      </c>
      <c r="DF4" s="107">
        <f t="shared" si="1"/>
        <v>2110</v>
      </c>
      <c r="DG4" s="107">
        <f t="shared" si="1"/>
        <v>2111</v>
      </c>
      <c r="DH4" s="107">
        <f t="shared" si="1"/>
        <v>2112</v>
      </c>
      <c r="DI4" s="107">
        <f t="shared" si="1"/>
        <v>2113</v>
      </c>
      <c r="DJ4" s="107">
        <f t="shared" si="1"/>
        <v>2114</v>
      </c>
      <c r="DK4" s="107">
        <f t="shared" si="1"/>
        <v>2115</v>
      </c>
      <c r="DL4" s="107">
        <f t="shared" si="1"/>
        <v>2116</v>
      </c>
      <c r="DM4" s="107">
        <f t="shared" si="1"/>
        <v>2117</v>
      </c>
      <c r="DN4" s="107">
        <f t="shared" si="1"/>
        <v>2118</v>
      </c>
      <c r="DO4" s="107">
        <f t="shared" si="1"/>
        <v>2119</v>
      </c>
      <c r="DP4" s="107">
        <f t="shared" si="1"/>
        <v>2120</v>
      </c>
      <c r="DQ4" s="107">
        <f t="shared" si="1"/>
        <v>2121</v>
      </c>
      <c r="DR4" s="107">
        <f t="shared" si="1"/>
        <v>2122</v>
      </c>
      <c r="DS4" s="107">
        <f t="shared" si="1"/>
        <v>2123</v>
      </c>
      <c r="DT4" s="107">
        <f t="shared" si="1"/>
        <v>2124</v>
      </c>
      <c r="DU4" s="107">
        <f t="shared" si="1"/>
        <v>2125</v>
      </c>
      <c r="DV4" s="107">
        <f t="shared" si="1"/>
        <v>2126</v>
      </c>
      <c r="DW4" s="107">
        <f t="shared" si="1"/>
        <v>2127</v>
      </c>
      <c r="DX4" s="107">
        <f t="shared" si="1"/>
        <v>2128</v>
      </c>
      <c r="DY4" s="107">
        <f t="shared" si="1"/>
        <v>2129</v>
      </c>
      <c r="DZ4" s="107">
        <f t="shared" si="1"/>
        <v>2130</v>
      </c>
      <c r="EA4" s="107">
        <f t="shared" si="1"/>
        <v>2131</v>
      </c>
      <c r="EB4" s="107">
        <f t="shared" si="1"/>
        <v>2132</v>
      </c>
      <c r="EC4" s="107">
        <f t="shared" si="1"/>
        <v>2133</v>
      </c>
      <c r="ED4" s="107">
        <f t="shared" si="1"/>
        <v>2134</v>
      </c>
      <c r="EE4" s="107">
        <f t="shared" si="1"/>
        <v>2135</v>
      </c>
      <c r="EF4" s="107">
        <f t="shared" si="1"/>
        <v>2136</v>
      </c>
      <c r="EG4" s="107">
        <f t="shared" si="1"/>
        <v>2137</v>
      </c>
      <c r="EH4" s="107">
        <f aca="true" t="shared" si="2" ref="EH4:FB4">EG4+1</f>
        <v>2138</v>
      </c>
      <c r="EI4" s="107">
        <f t="shared" si="2"/>
        <v>2139</v>
      </c>
      <c r="EJ4" s="107">
        <f t="shared" si="2"/>
        <v>2140</v>
      </c>
      <c r="EK4" s="107">
        <f t="shared" si="2"/>
        <v>2141</v>
      </c>
      <c r="EL4" s="107">
        <f t="shared" si="2"/>
        <v>2142</v>
      </c>
      <c r="EM4" s="107">
        <f t="shared" si="2"/>
        <v>2143</v>
      </c>
      <c r="EN4" s="107">
        <f t="shared" si="2"/>
        <v>2144</v>
      </c>
      <c r="EO4" s="107">
        <f t="shared" si="2"/>
        <v>2145</v>
      </c>
      <c r="EP4" s="107">
        <f t="shared" si="2"/>
        <v>2146</v>
      </c>
      <c r="EQ4" s="107">
        <f t="shared" si="2"/>
        <v>2147</v>
      </c>
      <c r="ER4" s="107">
        <f t="shared" si="2"/>
        <v>2148</v>
      </c>
      <c r="ES4" s="107">
        <f t="shared" si="2"/>
        <v>2149</v>
      </c>
      <c r="ET4" s="107">
        <f t="shared" si="2"/>
        <v>2150</v>
      </c>
      <c r="EU4" s="107">
        <f t="shared" si="2"/>
        <v>2151</v>
      </c>
      <c r="EV4" s="107">
        <f t="shared" si="2"/>
        <v>2152</v>
      </c>
      <c r="EW4" s="107">
        <f t="shared" si="2"/>
        <v>2153</v>
      </c>
      <c r="EX4" s="107">
        <f t="shared" si="2"/>
        <v>2154</v>
      </c>
      <c r="EY4" s="107">
        <f t="shared" si="2"/>
        <v>2155</v>
      </c>
      <c r="EZ4" s="107">
        <f t="shared" si="2"/>
        <v>2156</v>
      </c>
      <c r="FA4" s="107">
        <f t="shared" si="2"/>
        <v>2157</v>
      </c>
      <c r="FB4" s="107">
        <f t="shared" si="2"/>
        <v>2158</v>
      </c>
    </row>
    <row r="5" spans="1:158" ht="15">
      <c r="A5" s="117"/>
      <c r="B5" s="118" t="s">
        <v>0</v>
      </c>
      <c r="C5" s="117" t="s">
        <v>25</v>
      </c>
      <c r="D5" s="117" t="s">
        <v>25</v>
      </c>
      <c r="E5" s="110" t="s">
        <v>11</v>
      </c>
      <c r="G5" s="110" t="s">
        <v>39</v>
      </c>
      <c r="H5" s="110" t="s">
        <v>40</v>
      </c>
      <c r="I5" s="110" t="s">
        <v>41</v>
      </c>
      <c r="J5" s="110" t="s">
        <v>42</v>
      </c>
      <c r="K5" s="110" t="s">
        <v>43</v>
      </c>
      <c r="L5" s="110" t="s">
        <v>44</v>
      </c>
      <c r="M5" s="110" t="s">
        <v>45</v>
      </c>
      <c r="N5" s="110" t="s">
        <v>46</v>
      </c>
      <c r="O5" s="110" t="s">
        <v>47</v>
      </c>
      <c r="P5" s="110" t="s">
        <v>48</v>
      </c>
      <c r="Q5" s="110" t="s">
        <v>49</v>
      </c>
      <c r="R5" s="110" t="s">
        <v>50</v>
      </c>
      <c r="S5" s="110" t="s">
        <v>51</v>
      </c>
      <c r="T5" s="110" t="s">
        <v>52</v>
      </c>
      <c r="U5" s="110" t="s">
        <v>53</v>
      </c>
      <c r="V5" s="110" t="s">
        <v>54</v>
      </c>
      <c r="W5" s="110" t="s">
        <v>55</v>
      </c>
      <c r="X5" s="110" t="s">
        <v>56</v>
      </c>
      <c r="Y5" s="110" t="s">
        <v>57</v>
      </c>
      <c r="Z5" s="110" t="s">
        <v>58</v>
      </c>
      <c r="AA5" s="110" t="s">
        <v>59</v>
      </c>
      <c r="AB5" s="110" t="s">
        <v>60</v>
      </c>
      <c r="AC5" s="110" t="s">
        <v>61</v>
      </c>
      <c r="AD5" s="110" t="s">
        <v>62</v>
      </c>
      <c r="AE5" s="110" t="s">
        <v>63</v>
      </c>
      <c r="AF5" s="110" t="s">
        <v>64</v>
      </c>
      <c r="AG5" s="110" t="s">
        <v>65</v>
      </c>
      <c r="AH5" s="110" t="s">
        <v>66</v>
      </c>
      <c r="AI5" s="110" t="s">
        <v>67</v>
      </c>
      <c r="AJ5" s="110" t="s">
        <v>68</v>
      </c>
      <c r="AK5" s="110" t="s">
        <v>69</v>
      </c>
      <c r="AL5" s="110" t="s">
        <v>70</v>
      </c>
      <c r="AM5" s="110" t="s">
        <v>71</v>
      </c>
      <c r="AN5" s="110" t="s">
        <v>72</v>
      </c>
      <c r="AO5" s="110" t="s">
        <v>73</v>
      </c>
      <c r="AP5" s="110" t="s">
        <v>74</v>
      </c>
      <c r="AQ5" s="110" t="s">
        <v>75</v>
      </c>
      <c r="AR5" s="110" t="s">
        <v>76</v>
      </c>
      <c r="AS5" s="110" t="s">
        <v>77</v>
      </c>
      <c r="AT5" s="110" t="s">
        <v>78</v>
      </c>
      <c r="AU5" s="110" t="s">
        <v>79</v>
      </c>
      <c r="AV5" s="110" t="s">
        <v>80</v>
      </c>
      <c r="AW5" s="110" t="s">
        <v>81</v>
      </c>
      <c r="AX5" s="110" t="s">
        <v>82</v>
      </c>
      <c r="AY5" s="110" t="s">
        <v>83</v>
      </c>
      <c r="AZ5" s="110" t="s">
        <v>84</v>
      </c>
      <c r="BA5" s="110" t="s">
        <v>85</v>
      </c>
      <c r="BB5" s="110" t="s">
        <v>86</v>
      </c>
      <c r="BC5" s="110" t="s">
        <v>87</v>
      </c>
      <c r="BD5" s="110" t="s">
        <v>88</v>
      </c>
      <c r="BE5" s="110" t="s">
        <v>89</v>
      </c>
      <c r="BF5" s="110" t="s">
        <v>90</v>
      </c>
      <c r="BG5" s="110" t="s">
        <v>91</v>
      </c>
      <c r="BH5" s="110" t="s">
        <v>92</v>
      </c>
      <c r="BI5" s="110" t="s">
        <v>93</v>
      </c>
      <c r="BJ5" s="110" t="s">
        <v>94</v>
      </c>
      <c r="BK5" s="110" t="s">
        <v>95</v>
      </c>
      <c r="BL5" s="110" t="s">
        <v>96</v>
      </c>
      <c r="BM5" s="110" t="s">
        <v>97</v>
      </c>
      <c r="BN5" s="110" t="s">
        <v>98</v>
      </c>
      <c r="BO5" s="110" t="s">
        <v>99</v>
      </c>
      <c r="BP5" s="110" t="s">
        <v>100</v>
      </c>
      <c r="BQ5" s="110" t="s">
        <v>101</v>
      </c>
      <c r="BR5" s="110" t="s">
        <v>102</v>
      </c>
      <c r="BS5" s="110" t="s">
        <v>103</v>
      </c>
      <c r="BT5" s="110" t="s">
        <v>104</v>
      </c>
      <c r="BU5" s="110" t="s">
        <v>105</v>
      </c>
      <c r="BV5" s="110" t="s">
        <v>106</v>
      </c>
      <c r="BW5" s="110" t="s">
        <v>107</v>
      </c>
      <c r="BX5" s="110" t="s">
        <v>108</v>
      </c>
      <c r="BY5" s="110" t="s">
        <v>109</v>
      </c>
      <c r="BZ5" s="110" t="s">
        <v>110</v>
      </c>
      <c r="CA5" s="110" t="s">
        <v>111</v>
      </c>
      <c r="CB5" s="110" t="s">
        <v>112</v>
      </c>
      <c r="CC5" s="110" t="s">
        <v>113</v>
      </c>
      <c r="CD5" s="110" t="s">
        <v>114</v>
      </c>
      <c r="CE5" s="110" t="s">
        <v>115</v>
      </c>
      <c r="CF5" s="110" t="s">
        <v>116</v>
      </c>
      <c r="CG5" s="110" t="s">
        <v>117</v>
      </c>
      <c r="CH5" s="110" t="s">
        <v>118</v>
      </c>
      <c r="CI5" s="110" t="s">
        <v>119</v>
      </c>
      <c r="CJ5" s="110" t="s">
        <v>120</v>
      </c>
      <c r="CK5" s="110" t="s">
        <v>121</v>
      </c>
      <c r="CL5" s="110" t="s">
        <v>122</v>
      </c>
      <c r="CM5" s="110" t="s">
        <v>123</v>
      </c>
      <c r="CN5" s="110" t="s">
        <v>124</v>
      </c>
      <c r="CO5" s="110" t="s">
        <v>125</v>
      </c>
      <c r="CP5" s="110" t="s">
        <v>126</v>
      </c>
      <c r="CQ5" s="110" t="s">
        <v>127</v>
      </c>
      <c r="CR5" s="110" t="s">
        <v>128</v>
      </c>
      <c r="CS5" s="110" t="s">
        <v>129</v>
      </c>
      <c r="CT5" s="110" t="s">
        <v>130</v>
      </c>
      <c r="CU5" s="110" t="s">
        <v>131</v>
      </c>
      <c r="CV5" s="110" t="s">
        <v>132</v>
      </c>
      <c r="CW5" s="110" t="s">
        <v>133</v>
      </c>
      <c r="CX5" s="110" t="s">
        <v>134</v>
      </c>
      <c r="CY5" s="110" t="s">
        <v>135</v>
      </c>
      <c r="CZ5" s="110" t="s">
        <v>136</v>
      </c>
      <c r="DA5" s="110" t="s">
        <v>137</v>
      </c>
      <c r="DB5" s="110" t="s">
        <v>138</v>
      </c>
      <c r="DC5" s="110" t="s">
        <v>139</v>
      </c>
      <c r="DD5" s="110" t="s">
        <v>140</v>
      </c>
      <c r="DE5" s="110" t="s">
        <v>141</v>
      </c>
      <c r="DF5" s="110" t="s">
        <v>142</v>
      </c>
      <c r="DG5" s="110" t="s">
        <v>143</v>
      </c>
      <c r="DH5" s="110" t="s">
        <v>144</v>
      </c>
      <c r="DI5" s="110" t="s">
        <v>145</v>
      </c>
      <c r="DJ5" s="110" t="s">
        <v>146</v>
      </c>
      <c r="DK5" s="110" t="s">
        <v>147</v>
      </c>
      <c r="DL5" s="110" t="s">
        <v>148</v>
      </c>
      <c r="DM5" s="110" t="s">
        <v>149</v>
      </c>
      <c r="DN5" s="110" t="s">
        <v>150</v>
      </c>
      <c r="DO5" s="110" t="s">
        <v>151</v>
      </c>
      <c r="DP5" s="110" t="s">
        <v>152</v>
      </c>
      <c r="DQ5" s="110" t="s">
        <v>153</v>
      </c>
      <c r="DR5" s="110" t="s">
        <v>154</v>
      </c>
      <c r="DS5" s="110" t="s">
        <v>155</v>
      </c>
      <c r="DT5" s="110" t="s">
        <v>156</v>
      </c>
      <c r="DU5" s="110" t="s">
        <v>157</v>
      </c>
      <c r="DV5" s="110" t="s">
        <v>158</v>
      </c>
      <c r="DW5" s="110" t="s">
        <v>159</v>
      </c>
      <c r="DX5" s="110" t="s">
        <v>160</v>
      </c>
      <c r="DY5" s="110" t="s">
        <v>161</v>
      </c>
      <c r="DZ5" s="110" t="s">
        <v>162</v>
      </c>
      <c r="EA5" s="110" t="s">
        <v>163</v>
      </c>
      <c r="EB5" s="110" t="s">
        <v>164</v>
      </c>
      <c r="EC5" s="110" t="s">
        <v>165</v>
      </c>
      <c r="ED5" s="110" t="s">
        <v>166</v>
      </c>
      <c r="EE5" s="110" t="s">
        <v>167</v>
      </c>
      <c r="EF5" s="110" t="s">
        <v>168</v>
      </c>
      <c r="EG5" s="110" t="s">
        <v>169</v>
      </c>
      <c r="EH5" s="110" t="s">
        <v>170</v>
      </c>
      <c r="EI5" s="110" t="s">
        <v>171</v>
      </c>
      <c r="EJ5" s="110" t="s">
        <v>172</v>
      </c>
      <c r="EK5" s="110" t="s">
        <v>173</v>
      </c>
      <c r="EL5" s="110" t="s">
        <v>174</v>
      </c>
      <c r="EM5" s="110" t="s">
        <v>175</v>
      </c>
      <c r="EN5" s="110" t="s">
        <v>176</v>
      </c>
      <c r="EO5" s="110" t="s">
        <v>177</v>
      </c>
      <c r="EP5" s="110" t="s">
        <v>178</v>
      </c>
      <c r="EQ5" s="110" t="s">
        <v>179</v>
      </c>
      <c r="ER5" s="110" t="s">
        <v>180</v>
      </c>
      <c r="ES5" s="110" t="s">
        <v>181</v>
      </c>
      <c r="ET5" s="110" t="s">
        <v>182</v>
      </c>
      <c r="EU5" s="110" t="s">
        <v>183</v>
      </c>
      <c r="EV5" s="110" t="s">
        <v>184</v>
      </c>
      <c r="EW5" s="110" t="s">
        <v>185</v>
      </c>
      <c r="EX5" s="110" t="s">
        <v>186</v>
      </c>
      <c r="EY5" s="110" t="s">
        <v>187</v>
      </c>
      <c r="EZ5" s="110" t="s">
        <v>188</v>
      </c>
      <c r="FA5" s="110" t="s">
        <v>189</v>
      </c>
      <c r="FB5" s="110" t="s">
        <v>190</v>
      </c>
    </row>
    <row r="6" spans="1:158" ht="15">
      <c r="A6" s="114">
        <f>'Page 4'!A12</f>
        <v>1</v>
      </c>
      <c r="B6" s="114" t="str">
        <f>'Page 4'!B12</f>
        <v>ALLETE</v>
      </c>
      <c r="C6" s="115">
        <f>'Page 4'!C12</f>
        <v>1.8</v>
      </c>
      <c r="D6" s="115">
        <f>'Page 4'!D12</f>
        <v>2</v>
      </c>
      <c r="E6" s="108">
        <f>(D6/C6)^(1/3)-1</f>
        <v>0.03574416865128627</v>
      </c>
      <c r="F6" s="108"/>
      <c r="G6" s="108">
        <f aca="true" t="shared" si="3" ref="G6:G19">IRR(H6:FB6,0.12)</f>
        <v>0.10406886085893875</v>
      </c>
      <c r="H6" s="109">
        <f>'Page 4'!F12</f>
        <v>-42.445</v>
      </c>
      <c r="I6" s="109">
        <f>C6</f>
        <v>1.8</v>
      </c>
      <c r="J6" s="109">
        <f aca="true" t="shared" si="4" ref="J6:K14">I6+($L6-$I6)/3</f>
        <v>1.8666666666666667</v>
      </c>
      <c r="K6" s="109">
        <f t="shared" si="4"/>
        <v>1.9333333333333333</v>
      </c>
      <c r="L6" s="109">
        <f>D6</f>
        <v>2</v>
      </c>
      <c r="M6" s="109">
        <f>L6*(1+$M$3)</f>
        <v>2.13</v>
      </c>
      <c r="N6" s="109">
        <f aca="true" t="shared" si="5" ref="N6:BY6">M6*(1+$M$3)</f>
        <v>2.2684499999999996</v>
      </c>
      <c r="O6" s="109">
        <f t="shared" si="5"/>
        <v>2.4158992499999994</v>
      </c>
      <c r="P6" s="109">
        <f t="shared" si="5"/>
        <v>2.572932701249999</v>
      </c>
      <c r="Q6" s="109">
        <f t="shared" si="5"/>
        <v>2.740173326831249</v>
      </c>
      <c r="R6" s="109">
        <f t="shared" si="5"/>
        <v>2.9182845930752803</v>
      </c>
      <c r="S6" s="109">
        <f t="shared" si="5"/>
        <v>3.1079730916251735</v>
      </c>
      <c r="T6" s="109">
        <f t="shared" si="5"/>
        <v>3.3099913425808096</v>
      </c>
      <c r="U6" s="109">
        <f t="shared" si="5"/>
        <v>3.525140779848562</v>
      </c>
      <c r="V6" s="109">
        <f t="shared" si="5"/>
        <v>3.7542749305387186</v>
      </c>
      <c r="W6" s="109">
        <f t="shared" si="5"/>
        <v>3.998302801023735</v>
      </c>
      <c r="X6" s="109">
        <f t="shared" si="5"/>
        <v>4.258192483090277</v>
      </c>
      <c r="Y6" s="109">
        <f t="shared" si="5"/>
        <v>4.5349749944911455</v>
      </c>
      <c r="Z6" s="109">
        <f t="shared" si="5"/>
        <v>4.829748369133069</v>
      </c>
      <c r="AA6" s="109">
        <f t="shared" si="5"/>
        <v>5.1436820131267185</v>
      </c>
      <c r="AB6" s="109">
        <f t="shared" si="5"/>
        <v>5.478021343979955</v>
      </c>
      <c r="AC6" s="109">
        <f t="shared" si="5"/>
        <v>5.834092731338652</v>
      </c>
      <c r="AD6" s="109">
        <f t="shared" si="5"/>
        <v>6.213308758875664</v>
      </c>
      <c r="AE6" s="109">
        <f t="shared" si="5"/>
        <v>6.617173828202582</v>
      </c>
      <c r="AF6" s="109">
        <f t="shared" si="5"/>
        <v>7.04729012703575</v>
      </c>
      <c r="AG6" s="109">
        <f t="shared" si="5"/>
        <v>7.505363985293074</v>
      </c>
      <c r="AH6" s="109">
        <f t="shared" si="5"/>
        <v>7.993212644337123</v>
      </c>
      <c r="AI6" s="109">
        <f t="shared" si="5"/>
        <v>8.512771466219036</v>
      </c>
      <c r="AJ6" s="109">
        <f t="shared" si="5"/>
        <v>9.066101611523273</v>
      </c>
      <c r="AK6" s="109">
        <f t="shared" si="5"/>
        <v>9.655398216272285</v>
      </c>
      <c r="AL6" s="109">
        <f t="shared" si="5"/>
        <v>10.282999100329983</v>
      </c>
      <c r="AM6" s="109">
        <f t="shared" si="5"/>
        <v>10.951394041851431</v>
      </c>
      <c r="AN6" s="109">
        <f t="shared" si="5"/>
        <v>11.663234654571774</v>
      </c>
      <c r="AO6" s="109">
        <f t="shared" si="5"/>
        <v>12.421344907118938</v>
      </c>
      <c r="AP6" s="109">
        <f t="shared" si="5"/>
        <v>13.228732326081667</v>
      </c>
      <c r="AQ6" s="109">
        <f t="shared" si="5"/>
        <v>14.088599927276976</v>
      </c>
      <c r="AR6" s="109">
        <f t="shared" si="5"/>
        <v>15.004358922549978</v>
      </c>
      <c r="AS6" s="109">
        <f t="shared" si="5"/>
        <v>15.979642252515726</v>
      </c>
      <c r="AT6" s="109">
        <f t="shared" si="5"/>
        <v>17.018318998929246</v>
      </c>
      <c r="AU6" s="109">
        <f t="shared" si="5"/>
        <v>18.124509733859647</v>
      </c>
      <c r="AV6" s="109">
        <f t="shared" si="5"/>
        <v>19.302602866560523</v>
      </c>
      <c r="AW6" s="109">
        <f t="shared" si="5"/>
        <v>20.557272052886955</v>
      </c>
      <c r="AX6" s="109">
        <f t="shared" si="5"/>
        <v>21.893494736324605</v>
      </c>
      <c r="AY6" s="109">
        <f t="shared" si="5"/>
        <v>23.316571894185703</v>
      </c>
      <c r="AZ6" s="109">
        <f t="shared" si="5"/>
        <v>24.83214906730777</v>
      </c>
      <c r="BA6" s="109">
        <f t="shared" si="5"/>
        <v>26.446238756682774</v>
      </c>
      <c r="BB6" s="109">
        <f t="shared" si="5"/>
        <v>28.165244275867153</v>
      </c>
      <c r="BC6" s="109">
        <f t="shared" si="5"/>
        <v>29.995985153798514</v>
      </c>
      <c r="BD6" s="109">
        <f t="shared" si="5"/>
        <v>31.945724188795417</v>
      </c>
      <c r="BE6" s="109">
        <f t="shared" si="5"/>
        <v>34.022196261067116</v>
      </c>
      <c r="BF6" s="109">
        <f t="shared" si="5"/>
        <v>36.23363901803648</v>
      </c>
      <c r="BG6" s="109">
        <f t="shared" si="5"/>
        <v>38.588825554208846</v>
      </c>
      <c r="BH6" s="109">
        <f t="shared" si="5"/>
        <v>41.09709921523242</v>
      </c>
      <c r="BI6" s="109">
        <f t="shared" si="5"/>
        <v>43.76841066422252</v>
      </c>
      <c r="BJ6" s="109">
        <f t="shared" si="5"/>
        <v>46.613357357396985</v>
      </c>
      <c r="BK6" s="109">
        <f t="shared" si="5"/>
        <v>49.64322558562779</v>
      </c>
      <c r="BL6" s="109">
        <f t="shared" si="5"/>
        <v>52.87003524869359</v>
      </c>
      <c r="BM6" s="109">
        <f t="shared" si="5"/>
        <v>56.30658753985867</v>
      </c>
      <c r="BN6" s="109">
        <f t="shared" si="5"/>
        <v>59.96651572994948</v>
      </c>
      <c r="BO6" s="109">
        <f t="shared" si="5"/>
        <v>63.86433925239619</v>
      </c>
      <c r="BP6" s="109">
        <f t="shared" si="5"/>
        <v>68.01552130380195</v>
      </c>
      <c r="BQ6" s="109">
        <f t="shared" si="5"/>
        <v>72.43653018854907</v>
      </c>
      <c r="BR6" s="109">
        <f t="shared" si="5"/>
        <v>77.14490465080476</v>
      </c>
      <c r="BS6" s="109">
        <f t="shared" si="5"/>
        <v>82.15932345310706</v>
      </c>
      <c r="BT6" s="109">
        <f t="shared" si="5"/>
        <v>87.49967947755901</v>
      </c>
      <c r="BU6" s="109">
        <f t="shared" si="5"/>
        <v>93.18715864360034</v>
      </c>
      <c r="BV6" s="109">
        <f t="shared" si="5"/>
        <v>99.24432395543435</v>
      </c>
      <c r="BW6" s="109">
        <f t="shared" si="5"/>
        <v>105.69520501253758</v>
      </c>
      <c r="BX6" s="109">
        <f t="shared" si="5"/>
        <v>112.56539333835252</v>
      </c>
      <c r="BY6" s="109">
        <f t="shared" si="5"/>
        <v>119.88214390534543</v>
      </c>
      <c r="BZ6" s="109">
        <f aca="true" t="shared" si="6" ref="BZ6:DE6">BY6*(1+$M$3)</f>
        <v>127.67448325919288</v>
      </c>
      <c r="CA6" s="109">
        <f t="shared" si="6"/>
        <v>135.97332467104042</v>
      </c>
      <c r="CB6" s="109">
        <f t="shared" si="6"/>
        <v>144.81159077465804</v>
      </c>
      <c r="CC6" s="109">
        <f t="shared" si="6"/>
        <v>154.2243441750108</v>
      </c>
      <c r="CD6" s="109">
        <f t="shared" si="6"/>
        <v>164.24892654638649</v>
      </c>
      <c r="CE6" s="109">
        <f t="shared" si="6"/>
        <v>174.9251067719016</v>
      </c>
      <c r="CF6" s="109">
        <f t="shared" si="6"/>
        <v>186.2952387120752</v>
      </c>
      <c r="CG6" s="109">
        <f t="shared" si="6"/>
        <v>198.40442922836007</v>
      </c>
      <c r="CH6" s="109">
        <f t="shared" si="6"/>
        <v>211.30071712820347</v>
      </c>
      <c r="CI6" s="109">
        <f t="shared" si="6"/>
        <v>225.03526374153668</v>
      </c>
      <c r="CJ6" s="109">
        <f t="shared" si="6"/>
        <v>239.66255588473655</v>
      </c>
      <c r="CK6" s="109">
        <f t="shared" si="6"/>
        <v>255.24062201724442</v>
      </c>
      <c r="CL6" s="109">
        <f t="shared" si="6"/>
        <v>271.8312624483653</v>
      </c>
      <c r="CM6" s="109">
        <f t="shared" si="6"/>
        <v>289.500294507509</v>
      </c>
      <c r="CN6" s="109">
        <f t="shared" si="6"/>
        <v>308.3178136504971</v>
      </c>
      <c r="CO6" s="109">
        <f t="shared" si="6"/>
        <v>328.3584715377794</v>
      </c>
      <c r="CP6" s="109">
        <f t="shared" si="6"/>
        <v>349.70177218773506</v>
      </c>
      <c r="CQ6" s="109">
        <f t="shared" si="6"/>
        <v>372.43238737993784</v>
      </c>
      <c r="CR6" s="109">
        <f t="shared" si="6"/>
        <v>396.6404925596338</v>
      </c>
      <c r="CS6" s="109">
        <f t="shared" si="6"/>
        <v>422.42212457601</v>
      </c>
      <c r="CT6" s="109">
        <f t="shared" si="6"/>
        <v>449.8795626734506</v>
      </c>
      <c r="CU6" s="109">
        <f t="shared" si="6"/>
        <v>479.1217342472249</v>
      </c>
      <c r="CV6" s="109">
        <f t="shared" si="6"/>
        <v>510.2646469732945</v>
      </c>
      <c r="CW6" s="109">
        <f t="shared" si="6"/>
        <v>543.4318490265586</v>
      </c>
      <c r="CX6" s="109">
        <f t="shared" si="6"/>
        <v>578.7549192132848</v>
      </c>
      <c r="CY6" s="109">
        <f t="shared" si="6"/>
        <v>616.3739889621482</v>
      </c>
      <c r="CZ6" s="109">
        <f t="shared" si="6"/>
        <v>656.4382982446879</v>
      </c>
      <c r="DA6" s="109">
        <f t="shared" si="6"/>
        <v>699.1067876305925</v>
      </c>
      <c r="DB6" s="109">
        <f t="shared" si="6"/>
        <v>744.5487288265809</v>
      </c>
      <c r="DC6" s="109">
        <f t="shared" si="6"/>
        <v>792.9443962003087</v>
      </c>
      <c r="DD6" s="109">
        <f t="shared" si="6"/>
        <v>844.4857819533287</v>
      </c>
      <c r="DE6" s="109">
        <f t="shared" si="6"/>
        <v>899.377357780295</v>
      </c>
      <c r="DF6" s="109">
        <f aca="true" t="shared" si="7" ref="DF6:EK6">DE6*(1+$M$3)</f>
        <v>957.8368860360141</v>
      </c>
      <c r="DG6" s="109">
        <f t="shared" si="7"/>
        <v>1020.096283628355</v>
      </c>
      <c r="DH6" s="109">
        <f t="shared" si="7"/>
        <v>1086.402542064198</v>
      </c>
      <c r="DI6" s="109">
        <f t="shared" si="7"/>
        <v>1157.0187072983708</v>
      </c>
      <c r="DJ6" s="109">
        <f t="shared" si="7"/>
        <v>1232.224923272765</v>
      </c>
      <c r="DK6" s="109">
        <f t="shared" si="7"/>
        <v>1312.3195432854945</v>
      </c>
      <c r="DL6" s="109">
        <f t="shared" si="7"/>
        <v>1397.6203135990515</v>
      </c>
      <c r="DM6" s="109">
        <f t="shared" si="7"/>
        <v>1488.4656339829899</v>
      </c>
      <c r="DN6" s="109">
        <f t="shared" si="7"/>
        <v>1585.2159001918842</v>
      </c>
      <c r="DO6" s="109">
        <f t="shared" si="7"/>
        <v>1688.2549337043565</v>
      </c>
      <c r="DP6" s="109">
        <f t="shared" si="7"/>
        <v>1797.9915043951396</v>
      </c>
      <c r="DQ6" s="109">
        <f t="shared" si="7"/>
        <v>1914.8609521808237</v>
      </c>
      <c r="DR6" s="109">
        <f t="shared" si="7"/>
        <v>2039.3269140725772</v>
      </c>
      <c r="DS6" s="109">
        <f t="shared" si="7"/>
        <v>2171.8831634872945</v>
      </c>
      <c r="DT6" s="109">
        <f t="shared" si="7"/>
        <v>2313.0555691139684</v>
      </c>
      <c r="DU6" s="109">
        <f t="shared" si="7"/>
        <v>2463.404181106376</v>
      </c>
      <c r="DV6" s="109">
        <f t="shared" si="7"/>
        <v>2623.5254528782907</v>
      </c>
      <c r="DW6" s="109">
        <f t="shared" si="7"/>
        <v>2794.0546073153796</v>
      </c>
      <c r="DX6" s="109">
        <f t="shared" si="7"/>
        <v>2975.668156790879</v>
      </c>
      <c r="DY6" s="109">
        <f t="shared" si="7"/>
        <v>3169.086586982286</v>
      </c>
      <c r="DZ6" s="109">
        <f t="shared" si="7"/>
        <v>3375.0772151361343</v>
      </c>
      <c r="EA6" s="109">
        <f t="shared" si="7"/>
        <v>3594.457234119983</v>
      </c>
      <c r="EB6" s="109">
        <f t="shared" si="7"/>
        <v>3828.0969543377814</v>
      </c>
      <c r="EC6" s="109">
        <f t="shared" si="7"/>
        <v>4076.923256369737</v>
      </c>
      <c r="ED6" s="109">
        <f t="shared" si="7"/>
        <v>4341.92326803377</v>
      </c>
      <c r="EE6" s="109">
        <f t="shared" si="7"/>
        <v>4624.148280455965</v>
      </c>
      <c r="EF6" s="109">
        <f t="shared" si="7"/>
        <v>4924.717918685602</v>
      </c>
      <c r="EG6" s="109">
        <f t="shared" si="7"/>
        <v>5244.8245834001655</v>
      </c>
      <c r="EH6" s="109">
        <f t="shared" si="7"/>
        <v>5585.738181321176</v>
      </c>
      <c r="EI6" s="109">
        <f t="shared" si="7"/>
        <v>5948.811163107052</v>
      </c>
      <c r="EJ6" s="109">
        <f t="shared" si="7"/>
        <v>6335.483888709011</v>
      </c>
      <c r="EK6" s="109">
        <f t="shared" si="7"/>
        <v>6747.290341475096</v>
      </c>
      <c r="EL6" s="109">
        <f aca="true" t="shared" si="8" ref="EL6:FB6">EK6*(1+$M$3)</f>
        <v>7185.864213670977</v>
      </c>
      <c r="EM6" s="109">
        <f t="shared" si="8"/>
        <v>7652.94538755959</v>
      </c>
      <c r="EN6" s="109">
        <f t="shared" si="8"/>
        <v>8150.3868377509625</v>
      </c>
      <c r="EO6" s="109">
        <f t="shared" si="8"/>
        <v>8680.161982204774</v>
      </c>
      <c r="EP6" s="109">
        <f t="shared" si="8"/>
        <v>9244.372511048085</v>
      </c>
      <c r="EQ6" s="109">
        <f t="shared" si="8"/>
        <v>9845.25672426621</v>
      </c>
      <c r="ER6" s="109">
        <f t="shared" si="8"/>
        <v>10485.198411343514</v>
      </c>
      <c r="ES6" s="109">
        <f t="shared" si="8"/>
        <v>11166.73630808084</v>
      </c>
      <c r="ET6" s="109">
        <f t="shared" si="8"/>
        <v>11892.574168106095</v>
      </c>
      <c r="EU6" s="109">
        <f t="shared" si="8"/>
        <v>12665.591489032991</v>
      </c>
      <c r="EV6" s="109">
        <f t="shared" si="8"/>
        <v>13488.854935820134</v>
      </c>
      <c r="EW6" s="109">
        <f t="shared" si="8"/>
        <v>14365.630506648442</v>
      </c>
      <c r="EX6" s="109">
        <f t="shared" si="8"/>
        <v>15299.39648958059</v>
      </c>
      <c r="EY6" s="109">
        <f t="shared" si="8"/>
        <v>16293.857261403327</v>
      </c>
      <c r="EZ6" s="109">
        <f t="shared" si="8"/>
        <v>17352.957983394543</v>
      </c>
      <c r="FA6" s="109">
        <f t="shared" si="8"/>
        <v>18480.900252315187</v>
      </c>
      <c r="FB6" s="109">
        <f t="shared" si="8"/>
        <v>19682.15876871567</v>
      </c>
    </row>
    <row r="7" spans="1:158" ht="15">
      <c r="A7" s="114">
        <f>'Page 4'!A13</f>
        <v>2</v>
      </c>
      <c r="B7" s="114" t="str">
        <f>'Page 4'!B13</f>
        <v>Alliant Energy Co.</v>
      </c>
      <c r="C7" s="115">
        <f>'Page 4'!C13</f>
        <v>1.53</v>
      </c>
      <c r="D7" s="115">
        <f>'Page 4'!D13</f>
        <v>1.92</v>
      </c>
      <c r="E7" s="108">
        <f aca="true" t="shared" si="9" ref="E7:E14">(D7/C7)^(1/3)-1</f>
        <v>0.07862363557487706</v>
      </c>
      <c r="F7" s="108"/>
      <c r="G7" s="108">
        <f t="shared" si="3"/>
        <v>0.10808356130278082</v>
      </c>
      <c r="H7" s="109">
        <f>'Page 4'!F13</f>
        <v>-36.70666666666667</v>
      </c>
      <c r="I7" s="109">
        <f aca="true" t="shared" si="10" ref="I7:I14">C7</f>
        <v>1.53</v>
      </c>
      <c r="J7" s="109">
        <f t="shared" si="4"/>
        <v>1.66</v>
      </c>
      <c r="K7" s="109">
        <f t="shared" si="4"/>
        <v>1.7899999999999998</v>
      </c>
      <c r="L7" s="109">
        <f aca="true" t="shared" si="11" ref="L7:L14">D7</f>
        <v>1.92</v>
      </c>
      <c r="M7" s="109">
        <f aca="true" t="shared" si="12" ref="M7:BX7">L7*(1+$M$3)</f>
        <v>2.0448</v>
      </c>
      <c r="N7" s="109">
        <f t="shared" si="12"/>
        <v>2.1777119999999996</v>
      </c>
      <c r="O7" s="109">
        <f t="shared" si="12"/>
        <v>2.3192632799999995</v>
      </c>
      <c r="P7" s="109">
        <f t="shared" si="12"/>
        <v>2.4700153931999993</v>
      </c>
      <c r="Q7" s="109">
        <f t="shared" si="12"/>
        <v>2.630566393757999</v>
      </c>
      <c r="R7" s="109">
        <f t="shared" si="12"/>
        <v>2.801553209352269</v>
      </c>
      <c r="S7" s="109">
        <f t="shared" si="12"/>
        <v>2.9836541679601662</v>
      </c>
      <c r="T7" s="109">
        <f t="shared" si="12"/>
        <v>3.177591688877577</v>
      </c>
      <c r="U7" s="109">
        <f t="shared" si="12"/>
        <v>3.384135148654619</v>
      </c>
      <c r="V7" s="109">
        <f t="shared" si="12"/>
        <v>3.604103933317169</v>
      </c>
      <c r="W7" s="109">
        <f t="shared" si="12"/>
        <v>3.838370688982785</v>
      </c>
      <c r="X7" s="109">
        <f t="shared" si="12"/>
        <v>4.0878647837666655</v>
      </c>
      <c r="Y7" s="109">
        <f t="shared" si="12"/>
        <v>4.353575994711498</v>
      </c>
      <c r="Z7" s="109">
        <f t="shared" si="12"/>
        <v>4.636558434367745</v>
      </c>
      <c r="AA7" s="109">
        <f t="shared" si="12"/>
        <v>4.937934732601648</v>
      </c>
      <c r="AB7" s="109">
        <f t="shared" si="12"/>
        <v>5.258900490220755</v>
      </c>
      <c r="AC7" s="109">
        <f t="shared" si="12"/>
        <v>5.600729022085104</v>
      </c>
      <c r="AD7" s="109">
        <f t="shared" si="12"/>
        <v>5.964776408520636</v>
      </c>
      <c r="AE7" s="109">
        <f t="shared" si="12"/>
        <v>6.352486875074477</v>
      </c>
      <c r="AF7" s="109">
        <f t="shared" si="12"/>
        <v>6.765398521954317</v>
      </c>
      <c r="AG7" s="109">
        <f t="shared" si="12"/>
        <v>7.2051494258813475</v>
      </c>
      <c r="AH7" s="109">
        <f t="shared" si="12"/>
        <v>7.6734841385636345</v>
      </c>
      <c r="AI7" s="109">
        <f t="shared" si="12"/>
        <v>8.172260607570271</v>
      </c>
      <c r="AJ7" s="109">
        <f t="shared" si="12"/>
        <v>8.703457547062339</v>
      </c>
      <c r="AK7" s="109">
        <f t="shared" si="12"/>
        <v>9.26918228762139</v>
      </c>
      <c r="AL7" s="109">
        <f t="shared" si="12"/>
        <v>9.87167913631678</v>
      </c>
      <c r="AM7" s="109">
        <f t="shared" si="12"/>
        <v>10.51333828017737</v>
      </c>
      <c r="AN7" s="109">
        <f t="shared" si="12"/>
        <v>11.196705268388898</v>
      </c>
      <c r="AO7" s="109">
        <f t="shared" si="12"/>
        <v>11.924491110834175</v>
      </c>
      <c r="AP7" s="109">
        <f t="shared" si="12"/>
        <v>12.699583033038396</v>
      </c>
      <c r="AQ7" s="109">
        <f t="shared" si="12"/>
        <v>13.525055930185891</v>
      </c>
      <c r="AR7" s="109">
        <f t="shared" si="12"/>
        <v>14.404184565647974</v>
      </c>
      <c r="AS7" s="109">
        <f t="shared" si="12"/>
        <v>15.340456562415092</v>
      </c>
      <c r="AT7" s="109">
        <f t="shared" si="12"/>
        <v>16.337586238972072</v>
      </c>
      <c r="AU7" s="109">
        <f t="shared" si="12"/>
        <v>17.399529344505257</v>
      </c>
      <c r="AV7" s="109">
        <f t="shared" si="12"/>
        <v>18.530498751898097</v>
      </c>
      <c r="AW7" s="109">
        <f t="shared" si="12"/>
        <v>19.734981170771473</v>
      </c>
      <c r="AX7" s="109">
        <f t="shared" si="12"/>
        <v>21.017754946871616</v>
      </c>
      <c r="AY7" s="109">
        <f t="shared" si="12"/>
        <v>22.38390901841827</v>
      </c>
      <c r="AZ7" s="109">
        <f t="shared" si="12"/>
        <v>23.838863104615456</v>
      </c>
      <c r="BA7" s="109">
        <f t="shared" si="12"/>
        <v>25.38838920641546</v>
      </c>
      <c r="BB7" s="109">
        <f t="shared" si="12"/>
        <v>27.038634504832466</v>
      </c>
      <c r="BC7" s="109">
        <f t="shared" si="12"/>
        <v>28.796145747646573</v>
      </c>
      <c r="BD7" s="109">
        <f t="shared" si="12"/>
        <v>30.667895221243597</v>
      </c>
      <c r="BE7" s="109">
        <f t="shared" si="12"/>
        <v>32.66130841062443</v>
      </c>
      <c r="BF7" s="109">
        <f t="shared" si="12"/>
        <v>34.784293457315016</v>
      </c>
      <c r="BG7" s="109">
        <f t="shared" si="12"/>
        <v>37.04527253204049</v>
      </c>
      <c r="BH7" s="109">
        <f t="shared" si="12"/>
        <v>39.453215246623124</v>
      </c>
      <c r="BI7" s="109">
        <f t="shared" si="12"/>
        <v>42.01767423765362</v>
      </c>
      <c r="BJ7" s="109">
        <f t="shared" si="12"/>
        <v>44.748823063101106</v>
      </c>
      <c r="BK7" s="109">
        <f t="shared" si="12"/>
        <v>47.657496562202674</v>
      </c>
      <c r="BL7" s="109">
        <f t="shared" si="12"/>
        <v>50.755233838745845</v>
      </c>
      <c r="BM7" s="109">
        <f t="shared" si="12"/>
        <v>54.05432403826432</v>
      </c>
      <c r="BN7" s="109">
        <f t="shared" si="12"/>
        <v>57.567855100751494</v>
      </c>
      <c r="BO7" s="109">
        <f t="shared" si="12"/>
        <v>61.30976568230034</v>
      </c>
      <c r="BP7" s="109">
        <f t="shared" si="12"/>
        <v>65.29490045164985</v>
      </c>
      <c r="BQ7" s="109">
        <f t="shared" si="12"/>
        <v>69.53906898100709</v>
      </c>
      <c r="BR7" s="109">
        <f t="shared" si="12"/>
        <v>74.05910846477255</v>
      </c>
      <c r="BS7" s="109">
        <f t="shared" si="12"/>
        <v>78.87295051498276</v>
      </c>
      <c r="BT7" s="109">
        <f t="shared" si="12"/>
        <v>83.99969229845664</v>
      </c>
      <c r="BU7" s="109">
        <f t="shared" si="12"/>
        <v>89.45967229785632</v>
      </c>
      <c r="BV7" s="109">
        <f t="shared" si="12"/>
        <v>95.27455099721698</v>
      </c>
      <c r="BW7" s="109">
        <f t="shared" si="12"/>
        <v>101.46739681203607</v>
      </c>
      <c r="BX7" s="109">
        <f t="shared" si="12"/>
        <v>108.06277760481841</v>
      </c>
      <c r="BY7" s="109">
        <f aca="true" t="shared" si="13" ref="BY7:EJ7">BX7*(1+$M$3)</f>
        <v>115.0868581491316</v>
      </c>
      <c r="BZ7" s="109">
        <f t="shared" si="13"/>
        <v>122.56750392882515</v>
      </c>
      <c r="CA7" s="109">
        <f t="shared" si="13"/>
        <v>130.53439168419877</v>
      </c>
      <c r="CB7" s="109">
        <f t="shared" si="13"/>
        <v>139.01912714367168</v>
      </c>
      <c r="CC7" s="109">
        <f t="shared" si="13"/>
        <v>148.05537040801033</v>
      </c>
      <c r="CD7" s="109">
        <f t="shared" si="13"/>
        <v>157.678969484531</v>
      </c>
      <c r="CE7" s="109">
        <f t="shared" si="13"/>
        <v>167.9281025010255</v>
      </c>
      <c r="CF7" s="109">
        <f t="shared" si="13"/>
        <v>178.84342916359216</v>
      </c>
      <c r="CG7" s="109">
        <f t="shared" si="13"/>
        <v>190.46825205922565</v>
      </c>
      <c r="CH7" s="109">
        <f t="shared" si="13"/>
        <v>202.8486884430753</v>
      </c>
      <c r="CI7" s="109">
        <f t="shared" si="13"/>
        <v>216.03385319187518</v>
      </c>
      <c r="CJ7" s="109">
        <f t="shared" si="13"/>
        <v>230.07605364934705</v>
      </c>
      <c r="CK7" s="109">
        <f t="shared" si="13"/>
        <v>245.0309971365546</v>
      </c>
      <c r="CL7" s="109">
        <f t="shared" si="13"/>
        <v>260.9580119504306</v>
      </c>
      <c r="CM7" s="109">
        <f t="shared" si="13"/>
        <v>277.9202827272086</v>
      </c>
      <c r="CN7" s="109">
        <f t="shared" si="13"/>
        <v>295.9851011044771</v>
      </c>
      <c r="CO7" s="109">
        <f t="shared" si="13"/>
        <v>315.2241326762681</v>
      </c>
      <c r="CP7" s="109">
        <f t="shared" si="13"/>
        <v>335.71370130022547</v>
      </c>
      <c r="CQ7" s="109">
        <f t="shared" si="13"/>
        <v>357.5350918847401</v>
      </c>
      <c r="CR7" s="109">
        <f t="shared" si="13"/>
        <v>380.77487285724817</v>
      </c>
      <c r="CS7" s="109">
        <f t="shared" si="13"/>
        <v>405.5252395929693</v>
      </c>
      <c r="CT7" s="109">
        <f t="shared" si="13"/>
        <v>431.88438016651224</v>
      </c>
      <c r="CU7" s="109">
        <f t="shared" si="13"/>
        <v>459.95686487733553</v>
      </c>
      <c r="CV7" s="109">
        <f t="shared" si="13"/>
        <v>489.8540610943623</v>
      </c>
      <c r="CW7" s="109">
        <f t="shared" si="13"/>
        <v>521.6945750654958</v>
      </c>
      <c r="CX7" s="109">
        <f t="shared" si="13"/>
        <v>555.604722444753</v>
      </c>
      <c r="CY7" s="109">
        <f t="shared" si="13"/>
        <v>591.7190294036618</v>
      </c>
      <c r="CZ7" s="109">
        <f t="shared" si="13"/>
        <v>630.1807663148998</v>
      </c>
      <c r="DA7" s="109">
        <f t="shared" si="13"/>
        <v>671.1425161253682</v>
      </c>
      <c r="DB7" s="109">
        <f t="shared" si="13"/>
        <v>714.766779673517</v>
      </c>
      <c r="DC7" s="109">
        <f t="shared" si="13"/>
        <v>761.2266203522956</v>
      </c>
      <c r="DD7" s="109">
        <f t="shared" si="13"/>
        <v>810.7063506751948</v>
      </c>
      <c r="DE7" s="109">
        <f t="shared" si="13"/>
        <v>863.4022634690824</v>
      </c>
      <c r="DF7" s="109">
        <f t="shared" si="13"/>
        <v>919.5234105945727</v>
      </c>
      <c r="DG7" s="109">
        <f t="shared" si="13"/>
        <v>979.2924322832199</v>
      </c>
      <c r="DH7" s="109">
        <f t="shared" si="13"/>
        <v>1042.9464403816291</v>
      </c>
      <c r="DI7" s="109">
        <f t="shared" si="13"/>
        <v>1110.737959006435</v>
      </c>
      <c r="DJ7" s="109">
        <f t="shared" si="13"/>
        <v>1182.9359263418532</v>
      </c>
      <c r="DK7" s="109">
        <f t="shared" si="13"/>
        <v>1259.8267615540738</v>
      </c>
      <c r="DL7" s="109">
        <f t="shared" si="13"/>
        <v>1341.7155010550885</v>
      </c>
      <c r="DM7" s="109">
        <f t="shared" si="13"/>
        <v>1428.927008623669</v>
      </c>
      <c r="DN7" s="109">
        <f t="shared" si="13"/>
        <v>1521.8072641842075</v>
      </c>
      <c r="DO7" s="109">
        <f t="shared" si="13"/>
        <v>1620.724736356181</v>
      </c>
      <c r="DP7" s="109">
        <f t="shared" si="13"/>
        <v>1726.0718442193327</v>
      </c>
      <c r="DQ7" s="109">
        <f t="shared" si="13"/>
        <v>1838.2665140935892</v>
      </c>
      <c r="DR7" s="109">
        <f t="shared" si="13"/>
        <v>1957.7538375096724</v>
      </c>
      <c r="DS7" s="109">
        <f t="shared" si="13"/>
        <v>2085.007836947801</v>
      </c>
      <c r="DT7" s="109">
        <f t="shared" si="13"/>
        <v>2220.533346349408</v>
      </c>
      <c r="DU7" s="109">
        <f t="shared" si="13"/>
        <v>2364.8680138621194</v>
      </c>
      <c r="DV7" s="109">
        <f t="shared" si="13"/>
        <v>2518.584434763157</v>
      </c>
      <c r="DW7" s="109">
        <f t="shared" si="13"/>
        <v>2682.292423022762</v>
      </c>
      <c r="DX7" s="109">
        <f t="shared" si="13"/>
        <v>2856.641430519241</v>
      </c>
      <c r="DY7" s="109">
        <f t="shared" si="13"/>
        <v>3042.3231235029916</v>
      </c>
      <c r="DZ7" s="109">
        <f t="shared" si="13"/>
        <v>3240.074126530686</v>
      </c>
      <c r="EA7" s="109">
        <f t="shared" si="13"/>
        <v>3450.6789447551805</v>
      </c>
      <c r="EB7" s="109">
        <f t="shared" si="13"/>
        <v>3674.9730761642672</v>
      </c>
      <c r="EC7" s="109">
        <f t="shared" si="13"/>
        <v>3913.8463261149445</v>
      </c>
      <c r="ED7" s="109">
        <f t="shared" si="13"/>
        <v>4168.246337312416</v>
      </c>
      <c r="EE7" s="109">
        <f t="shared" si="13"/>
        <v>4439.1823492377225</v>
      </c>
      <c r="EF7" s="109">
        <f t="shared" si="13"/>
        <v>4727.729201938174</v>
      </c>
      <c r="EG7" s="109">
        <f t="shared" si="13"/>
        <v>5035.031600064155</v>
      </c>
      <c r="EH7" s="109">
        <f t="shared" si="13"/>
        <v>5362.308654068325</v>
      </c>
      <c r="EI7" s="109">
        <f t="shared" si="13"/>
        <v>5710.858716582766</v>
      </c>
      <c r="EJ7" s="109">
        <f t="shared" si="13"/>
        <v>6082.064533160646</v>
      </c>
      <c r="EK7" s="109">
        <f aca="true" t="shared" si="14" ref="EK7:FB7">EJ7*(1+$M$3)</f>
        <v>6477.398727816088</v>
      </c>
      <c r="EL7" s="109">
        <f t="shared" si="14"/>
        <v>6898.429645124133</v>
      </c>
      <c r="EM7" s="109">
        <f t="shared" si="14"/>
        <v>7346.827572057201</v>
      </c>
      <c r="EN7" s="109">
        <f t="shared" si="14"/>
        <v>7824.371364240918</v>
      </c>
      <c r="EO7" s="109">
        <f t="shared" si="14"/>
        <v>8332.955502916579</v>
      </c>
      <c r="EP7" s="109">
        <f t="shared" si="14"/>
        <v>8874.597610606155</v>
      </c>
      <c r="EQ7" s="109">
        <f t="shared" si="14"/>
        <v>9451.446455295554</v>
      </c>
      <c r="ER7" s="109">
        <f t="shared" si="14"/>
        <v>10065.790474889765</v>
      </c>
      <c r="ES7" s="109">
        <f t="shared" si="14"/>
        <v>10720.0668557576</v>
      </c>
      <c r="ET7" s="109">
        <f t="shared" si="14"/>
        <v>11416.871201381842</v>
      </c>
      <c r="EU7" s="109">
        <f t="shared" si="14"/>
        <v>12158.967829471661</v>
      </c>
      <c r="EV7" s="109">
        <f t="shared" si="14"/>
        <v>12949.30073838732</v>
      </c>
      <c r="EW7" s="109">
        <f t="shared" si="14"/>
        <v>13791.005286382495</v>
      </c>
      <c r="EX7" s="109">
        <f t="shared" si="14"/>
        <v>14687.420629997356</v>
      </c>
      <c r="EY7" s="109">
        <f t="shared" si="14"/>
        <v>15642.102970947182</v>
      </c>
      <c r="EZ7" s="109">
        <f t="shared" si="14"/>
        <v>16658.83966405875</v>
      </c>
      <c r="FA7" s="109">
        <f t="shared" si="14"/>
        <v>17741.664242222567</v>
      </c>
      <c r="FB7" s="109">
        <f t="shared" si="14"/>
        <v>18894.87241796703</v>
      </c>
    </row>
    <row r="8" spans="1:158" ht="15">
      <c r="A8" s="114">
        <f>'Page 4'!A14</f>
        <v>3</v>
      </c>
      <c r="B8" s="114" t="str">
        <f>'Page 4'!B14</f>
        <v>Cleco Corporation</v>
      </c>
      <c r="C8" s="115">
        <f>'Page 4'!C14</f>
        <v>0.9</v>
      </c>
      <c r="D8" s="115">
        <f>'Page 4'!D14</f>
        <v>1.5</v>
      </c>
      <c r="E8" s="108">
        <f t="shared" si="9"/>
        <v>0.1856311014966876</v>
      </c>
      <c r="F8" s="108"/>
      <c r="G8" s="108">
        <f t="shared" si="3"/>
        <v>0.11532648625568236</v>
      </c>
      <c r="H8" s="109">
        <f>'Page 4'!F14</f>
        <v>-24.08666666666667</v>
      </c>
      <c r="I8" s="109">
        <f t="shared" si="10"/>
        <v>0.9</v>
      </c>
      <c r="J8" s="109">
        <f t="shared" si="4"/>
        <v>1.1</v>
      </c>
      <c r="K8" s="109">
        <f t="shared" si="4"/>
        <v>1.3</v>
      </c>
      <c r="L8" s="109">
        <f t="shared" si="11"/>
        <v>1.5</v>
      </c>
      <c r="M8" s="109">
        <f aca="true" t="shared" si="15" ref="M8:BX8">L8*(1+$M$3)</f>
        <v>1.5975</v>
      </c>
      <c r="N8" s="109">
        <f t="shared" si="15"/>
        <v>1.7013374999999997</v>
      </c>
      <c r="O8" s="109">
        <f t="shared" si="15"/>
        <v>1.8119244374999997</v>
      </c>
      <c r="P8" s="109">
        <f t="shared" si="15"/>
        <v>1.9296995259374996</v>
      </c>
      <c r="Q8" s="109">
        <f t="shared" si="15"/>
        <v>2.055129995123437</v>
      </c>
      <c r="R8" s="109">
        <f t="shared" si="15"/>
        <v>2.1887134448064605</v>
      </c>
      <c r="S8" s="109">
        <f t="shared" si="15"/>
        <v>2.3309798187188804</v>
      </c>
      <c r="T8" s="109">
        <f t="shared" si="15"/>
        <v>2.4824935069356076</v>
      </c>
      <c r="U8" s="109">
        <f t="shared" si="15"/>
        <v>2.643855584886422</v>
      </c>
      <c r="V8" s="109">
        <f t="shared" si="15"/>
        <v>2.815706197904039</v>
      </c>
      <c r="W8" s="109">
        <f t="shared" si="15"/>
        <v>2.9987271007678014</v>
      </c>
      <c r="X8" s="109">
        <f t="shared" si="15"/>
        <v>3.193644362317708</v>
      </c>
      <c r="Y8" s="109">
        <f t="shared" si="15"/>
        <v>3.401231245868359</v>
      </c>
      <c r="Z8" s="109">
        <f t="shared" si="15"/>
        <v>3.6223112768498025</v>
      </c>
      <c r="AA8" s="109">
        <f t="shared" si="15"/>
        <v>3.8577615098450395</v>
      </c>
      <c r="AB8" s="109">
        <f t="shared" si="15"/>
        <v>4.108516007984967</v>
      </c>
      <c r="AC8" s="109">
        <f t="shared" si="15"/>
        <v>4.37556954850399</v>
      </c>
      <c r="AD8" s="109">
        <f t="shared" si="15"/>
        <v>4.659981569156749</v>
      </c>
      <c r="AE8" s="109">
        <f t="shared" si="15"/>
        <v>4.962880371151938</v>
      </c>
      <c r="AF8" s="109">
        <f t="shared" si="15"/>
        <v>5.285467595276813</v>
      </c>
      <c r="AG8" s="109">
        <f t="shared" si="15"/>
        <v>5.629022988969806</v>
      </c>
      <c r="AH8" s="109">
        <f t="shared" si="15"/>
        <v>5.994909483252843</v>
      </c>
      <c r="AI8" s="109">
        <f t="shared" si="15"/>
        <v>6.384578599664278</v>
      </c>
      <c r="AJ8" s="109">
        <f t="shared" si="15"/>
        <v>6.799576208642455</v>
      </c>
      <c r="AK8" s="109">
        <f t="shared" si="15"/>
        <v>7.241548662204215</v>
      </c>
      <c r="AL8" s="109">
        <f t="shared" si="15"/>
        <v>7.712249325247488</v>
      </c>
      <c r="AM8" s="109">
        <f t="shared" si="15"/>
        <v>8.213545531388574</v>
      </c>
      <c r="AN8" s="109">
        <f t="shared" si="15"/>
        <v>8.74742599092883</v>
      </c>
      <c r="AO8" s="109">
        <f t="shared" si="15"/>
        <v>9.316008680339204</v>
      </c>
      <c r="AP8" s="109">
        <f t="shared" si="15"/>
        <v>9.921549244561252</v>
      </c>
      <c r="AQ8" s="109">
        <f t="shared" si="15"/>
        <v>10.566449945457732</v>
      </c>
      <c r="AR8" s="109">
        <f t="shared" si="15"/>
        <v>11.253269191912484</v>
      </c>
      <c r="AS8" s="109">
        <f t="shared" si="15"/>
        <v>11.984731689386795</v>
      </c>
      <c r="AT8" s="109">
        <f t="shared" si="15"/>
        <v>12.763739249196936</v>
      </c>
      <c r="AU8" s="109">
        <f t="shared" si="15"/>
        <v>13.593382300394737</v>
      </c>
      <c r="AV8" s="109">
        <f t="shared" si="15"/>
        <v>14.476952149920393</v>
      </c>
      <c r="AW8" s="109">
        <f t="shared" si="15"/>
        <v>15.417954039665219</v>
      </c>
      <c r="AX8" s="109">
        <f t="shared" si="15"/>
        <v>16.420121052243456</v>
      </c>
      <c r="AY8" s="109">
        <f t="shared" si="15"/>
        <v>17.487428920639278</v>
      </c>
      <c r="AZ8" s="109">
        <f t="shared" si="15"/>
        <v>18.62411180048083</v>
      </c>
      <c r="BA8" s="109">
        <f t="shared" si="15"/>
        <v>19.83467906751208</v>
      </c>
      <c r="BB8" s="109">
        <f t="shared" si="15"/>
        <v>21.123933206900364</v>
      </c>
      <c r="BC8" s="109">
        <f t="shared" si="15"/>
        <v>22.496988865348886</v>
      </c>
      <c r="BD8" s="109">
        <f t="shared" si="15"/>
        <v>23.95929314159656</v>
      </c>
      <c r="BE8" s="109">
        <f t="shared" si="15"/>
        <v>25.516647195800335</v>
      </c>
      <c r="BF8" s="109">
        <f t="shared" si="15"/>
        <v>27.175229263527356</v>
      </c>
      <c r="BG8" s="109">
        <f t="shared" si="15"/>
        <v>28.941619165656633</v>
      </c>
      <c r="BH8" s="109">
        <f t="shared" si="15"/>
        <v>30.822824411424314</v>
      </c>
      <c r="BI8" s="109">
        <f t="shared" si="15"/>
        <v>32.82630799816689</v>
      </c>
      <c r="BJ8" s="109">
        <f t="shared" si="15"/>
        <v>34.960018018047734</v>
      </c>
      <c r="BK8" s="109">
        <f t="shared" si="15"/>
        <v>37.232419189220835</v>
      </c>
      <c r="BL8" s="109">
        <f t="shared" si="15"/>
        <v>39.65252643652018</v>
      </c>
      <c r="BM8" s="109">
        <f t="shared" si="15"/>
        <v>42.229940654893994</v>
      </c>
      <c r="BN8" s="109">
        <f t="shared" si="15"/>
        <v>44.974886797462105</v>
      </c>
      <c r="BO8" s="109">
        <f t="shared" si="15"/>
        <v>47.89825443929714</v>
      </c>
      <c r="BP8" s="109">
        <f t="shared" si="15"/>
        <v>51.01164097785145</v>
      </c>
      <c r="BQ8" s="109">
        <f t="shared" si="15"/>
        <v>54.32739764141179</v>
      </c>
      <c r="BR8" s="109">
        <f t="shared" si="15"/>
        <v>57.85867848810356</v>
      </c>
      <c r="BS8" s="109">
        <f t="shared" si="15"/>
        <v>61.61949258983029</v>
      </c>
      <c r="BT8" s="109">
        <f t="shared" si="15"/>
        <v>65.62475960816926</v>
      </c>
      <c r="BU8" s="109">
        <f t="shared" si="15"/>
        <v>69.89036898270025</v>
      </c>
      <c r="BV8" s="109">
        <f t="shared" si="15"/>
        <v>74.43324296657576</v>
      </c>
      <c r="BW8" s="109">
        <f t="shared" si="15"/>
        <v>79.27140375940319</v>
      </c>
      <c r="BX8" s="109">
        <f t="shared" si="15"/>
        <v>84.42404500376439</v>
      </c>
      <c r="BY8" s="109">
        <f aca="true" t="shared" si="16" ref="BY8:EJ8">BX8*(1+$M$3)</f>
        <v>89.91160792900907</v>
      </c>
      <c r="BZ8" s="109">
        <f t="shared" si="16"/>
        <v>95.75586244439465</v>
      </c>
      <c r="CA8" s="109">
        <f t="shared" si="16"/>
        <v>101.9799935032803</v>
      </c>
      <c r="CB8" s="109">
        <f t="shared" si="16"/>
        <v>108.60869308099352</v>
      </c>
      <c r="CC8" s="109">
        <f t="shared" si="16"/>
        <v>115.66825813125809</v>
      </c>
      <c r="CD8" s="109">
        <f t="shared" si="16"/>
        <v>123.18669490978985</v>
      </c>
      <c r="CE8" s="109">
        <f t="shared" si="16"/>
        <v>131.1938300789262</v>
      </c>
      <c r="CF8" s="109">
        <f t="shared" si="16"/>
        <v>139.7214290340564</v>
      </c>
      <c r="CG8" s="109">
        <f t="shared" si="16"/>
        <v>148.80332192127005</v>
      </c>
      <c r="CH8" s="109">
        <f t="shared" si="16"/>
        <v>158.4755378461526</v>
      </c>
      <c r="CI8" s="109">
        <f t="shared" si="16"/>
        <v>168.7764478061525</v>
      </c>
      <c r="CJ8" s="109">
        <f t="shared" si="16"/>
        <v>179.7469169135524</v>
      </c>
      <c r="CK8" s="109">
        <f t="shared" si="16"/>
        <v>191.43046651293332</v>
      </c>
      <c r="CL8" s="109">
        <f t="shared" si="16"/>
        <v>203.87344683627398</v>
      </c>
      <c r="CM8" s="109">
        <f t="shared" si="16"/>
        <v>217.1252208806318</v>
      </c>
      <c r="CN8" s="109">
        <f t="shared" si="16"/>
        <v>231.23836023787285</v>
      </c>
      <c r="CO8" s="109">
        <f t="shared" si="16"/>
        <v>246.2688536533346</v>
      </c>
      <c r="CP8" s="109">
        <f t="shared" si="16"/>
        <v>262.27632914080135</v>
      </c>
      <c r="CQ8" s="109">
        <f t="shared" si="16"/>
        <v>279.32429053495343</v>
      </c>
      <c r="CR8" s="109">
        <f t="shared" si="16"/>
        <v>297.4803694197254</v>
      </c>
      <c r="CS8" s="109">
        <f t="shared" si="16"/>
        <v>316.8165934320075</v>
      </c>
      <c r="CT8" s="109">
        <f t="shared" si="16"/>
        <v>337.40967200508794</v>
      </c>
      <c r="CU8" s="109">
        <f t="shared" si="16"/>
        <v>359.3413006854186</v>
      </c>
      <c r="CV8" s="109">
        <f t="shared" si="16"/>
        <v>382.6984852299708</v>
      </c>
      <c r="CW8" s="109">
        <f t="shared" si="16"/>
        <v>407.5738867699189</v>
      </c>
      <c r="CX8" s="109">
        <f t="shared" si="16"/>
        <v>434.0661894099636</v>
      </c>
      <c r="CY8" s="109">
        <f t="shared" si="16"/>
        <v>462.2804917216112</v>
      </c>
      <c r="CZ8" s="109">
        <f t="shared" si="16"/>
        <v>492.32872368351593</v>
      </c>
      <c r="DA8" s="109">
        <f t="shared" si="16"/>
        <v>524.3300907229444</v>
      </c>
      <c r="DB8" s="109">
        <f t="shared" si="16"/>
        <v>558.4115466199357</v>
      </c>
      <c r="DC8" s="109">
        <f t="shared" si="16"/>
        <v>594.7082971502315</v>
      </c>
      <c r="DD8" s="109">
        <f t="shared" si="16"/>
        <v>633.3643364649965</v>
      </c>
      <c r="DE8" s="109">
        <f t="shared" si="16"/>
        <v>674.5330183352213</v>
      </c>
      <c r="DF8" s="109">
        <f t="shared" si="16"/>
        <v>718.3776645270107</v>
      </c>
      <c r="DG8" s="109">
        <f t="shared" si="16"/>
        <v>765.0722127212663</v>
      </c>
      <c r="DH8" s="109">
        <f t="shared" si="16"/>
        <v>814.8019065481485</v>
      </c>
      <c r="DI8" s="109">
        <f t="shared" si="16"/>
        <v>867.7640304737781</v>
      </c>
      <c r="DJ8" s="109">
        <f t="shared" si="16"/>
        <v>924.1686924545736</v>
      </c>
      <c r="DK8" s="109">
        <f t="shared" si="16"/>
        <v>984.2396574641208</v>
      </c>
      <c r="DL8" s="109">
        <f t="shared" si="16"/>
        <v>1048.2152351992886</v>
      </c>
      <c r="DM8" s="109">
        <f t="shared" si="16"/>
        <v>1116.3492254872424</v>
      </c>
      <c r="DN8" s="109">
        <f t="shared" si="16"/>
        <v>1188.911925143913</v>
      </c>
      <c r="DO8" s="109">
        <f t="shared" si="16"/>
        <v>1266.1912002782674</v>
      </c>
      <c r="DP8" s="109">
        <f t="shared" si="16"/>
        <v>1348.4936282963547</v>
      </c>
      <c r="DQ8" s="109">
        <f t="shared" si="16"/>
        <v>1436.1457141356177</v>
      </c>
      <c r="DR8" s="109">
        <f t="shared" si="16"/>
        <v>1529.4951855544327</v>
      </c>
      <c r="DS8" s="109">
        <f t="shared" si="16"/>
        <v>1628.9123726154708</v>
      </c>
      <c r="DT8" s="109">
        <f t="shared" si="16"/>
        <v>1734.7916768354762</v>
      </c>
      <c r="DU8" s="109">
        <f t="shared" si="16"/>
        <v>1847.5531358297821</v>
      </c>
      <c r="DV8" s="109">
        <f t="shared" si="16"/>
        <v>1967.6440896587178</v>
      </c>
      <c r="DW8" s="109">
        <f t="shared" si="16"/>
        <v>2095.540955486534</v>
      </c>
      <c r="DX8" s="109">
        <f t="shared" si="16"/>
        <v>2231.7511175931586</v>
      </c>
      <c r="DY8" s="109">
        <f t="shared" si="16"/>
        <v>2376.814940236714</v>
      </c>
      <c r="DZ8" s="109">
        <f t="shared" si="16"/>
        <v>2531.3079113521003</v>
      </c>
      <c r="EA8" s="109">
        <f t="shared" si="16"/>
        <v>2695.842925589987</v>
      </c>
      <c r="EB8" s="109">
        <f t="shared" si="16"/>
        <v>2871.072715753336</v>
      </c>
      <c r="EC8" s="109">
        <f t="shared" si="16"/>
        <v>3057.6924422773027</v>
      </c>
      <c r="ED8" s="109">
        <f t="shared" si="16"/>
        <v>3256.442451025327</v>
      </c>
      <c r="EE8" s="109">
        <f t="shared" si="16"/>
        <v>3468.111210341973</v>
      </c>
      <c r="EF8" s="109">
        <f t="shared" si="16"/>
        <v>3693.5384390142012</v>
      </c>
      <c r="EG8" s="109">
        <f t="shared" si="16"/>
        <v>3933.6184375501243</v>
      </c>
      <c r="EH8" s="109">
        <f t="shared" si="16"/>
        <v>4189.303635990882</v>
      </c>
      <c r="EI8" s="109">
        <f t="shared" si="16"/>
        <v>4461.608372330289</v>
      </c>
      <c r="EJ8" s="109">
        <f t="shared" si="16"/>
        <v>4751.612916531758</v>
      </c>
      <c r="EK8" s="109">
        <f aca="true" t="shared" si="17" ref="EK8:FB8">EJ8*(1+$M$3)</f>
        <v>5060.467756106322</v>
      </c>
      <c r="EL8" s="109">
        <f t="shared" si="17"/>
        <v>5389.398160253232</v>
      </c>
      <c r="EM8" s="109">
        <f t="shared" si="17"/>
        <v>5739.709040669692</v>
      </c>
      <c r="EN8" s="109">
        <f t="shared" si="17"/>
        <v>6112.790128313221</v>
      </c>
      <c r="EO8" s="109">
        <f t="shared" si="17"/>
        <v>6510.12148665358</v>
      </c>
      <c r="EP8" s="109">
        <f t="shared" si="17"/>
        <v>6933.2793832860625</v>
      </c>
      <c r="EQ8" s="109">
        <f t="shared" si="17"/>
        <v>7383.942543199656</v>
      </c>
      <c r="ER8" s="109">
        <f t="shared" si="17"/>
        <v>7863.8988085076335</v>
      </c>
      <c r="ES8" s="109">
        <f t="shared" si="17"/>
        <v>8375.052231060628</v>
      </c>
      <c r="ET8" s="109">
        <f t="shared" si="17"/>
        <v>8919.43062607957</v>
      </c>
      <c r="EU8" s="109">
        <f t="shared" si="17"/>
        <v>9499.19361677474</v>
      </c>
      <c r="EV8" s="109">
        <f t="shared" si="17"/>
        <v>10116.641201865099</v>
      </c>
      <c r="EW8" s="109">
        <f t="shared" si="17"/>
        <v>10774.22287998633</v>
      </c>
      <c r="EX8" s="109">
        <f t="shared" si="17"/>
        <v>11474.54736718544</v>
      </c>
      <c r="EY8" s="109">
        <f t="shared" si="17"/>
        <v>12220.392946052492</v>
      </c>
      <c r="EZ8" s="109">
        <f t="shared" si="17"/>
        <v>13014.718487545904</v>
      </c>
      <c r="FA8" s="109">
        <f t="shared" si="17"/>
        <v>13860.675189236388</v>
      </c>
      <c r="FB8" s="109">
        <f t="shared" si="17"/>
        <v>14761.619076536752</v>
      </c>
    </row>
    <row r="9" spans="1:158" ht="15">
      <c r="A9" s="114">
        <f>'Page 4'!A15</f>
        <v>4</v>
      </c>
      <c r="B9" s="114" t="str">
        <f>'Page 4'!B15</f>
        <v>Con. Edison</v>
      </c>
      <c r="C9" s="115">
        <f>'Page 4'!C15</f>
        <v>2.36</v>
      </c>
      <c r="D9" s="115">
        <f>'Page 4'!D15</f>
        <v>2.42</v>
      </c>
      <c r="E9" s="108">
        <f t="shared" si="9"/>
        <v>0.008403755334371654</v>
      </c>
      <c r="F9" s="108"/>
      <c r="G9" s="108">
        <f t="shared" si="3"/>
        <v>0.11468810243066058</v>
      </c>
      <c r="H9" s="109">
        <f>'Page 4'!F15</f>
        <v>-40.88666666666666</v>
      </c>
      <c r="I9" s="109">
        <f t="shared" si="10"/>
        <v>2.36</v>
      </c>
      <c r="J9" s="109">
        <f t="shared" si="4"/>
        <v>2.38</v>
      </c>
      <c r="K9" s="109">
        <f t="shared" si="4"/>
        <v>2.4</v>
      </c>
      <c r="L9" s="109">
        <f t="shared" si="11"/>
        <v>2.42</v>
      </c>
      <c r="M9" s="109">
        <f aca="true" t="shared" si="18" ref="M9:BX9">L9*(1+$M$3)</f>
        <v>2.5772999999999997</v>
      </c>
      <c r="N9" s="109">
        <f t="shared" si="18"/>
        <v>2.7448244999999996</v>
      </c>
      <c r="O9" s="109">
        <f t="shared" si="18"/>
        <v>2.923238092499999</v>
      </c>
      <c r="P9" s="109">
        <f t="shared" si="18"/>
        <v>3.113248568512499</v>
      </c>
      <c r="Q9" s="109">
        <f t="shared" si="18"/>
        <v>3.3156097254658112</v>
      </c>
      <c r="R9" s="109">
        <f t="shared" si="18"/>
        <v>3.531124357621089</v>
      </c>
      <c r="S9" s="109">
        <f t="shared" si="18"/>
        <v>3.7606474408664594</v>
      </c>
      <c r="T9" s="109">
        <f t="shared" si="18"/>
        <v>4.005089524522779</v>
      </c>
      <c r="U9" s="109">
        <f t="shared" si="18"/>
        <v>4.26542034361676</v>
      </c>
      <c r="V9" s="109">
        <f t="shared" si="18"/>
        <v>4.542672665951849</v>
      </c>
      <c r="W9" s="109">
        <f t="shared" si="18"/>
        <v>4.837946389238719</v>
      </c>
      <c r="X9" s="109">
        <f t="shared" si="18"/>
        <v>5.1524129045392355</v>
      </c>
      <c r="Y9" s="109">
        <f t="shared" si="18"/>
        <v>5.487319743334286</v>
      </c>
      <c r="Z9" s="109">
        <f t="shared" si="18"/>
        <v>5.843995526651014</v>
      </c>
      <c r="AA9" s="109">
        <f t="shared" si="18"/>
        <v>6.223855235883329</v>
      </c>
      <c r="AB9" s="109">
        <f t="shared" si="18"/>
        <v>6.6284058262157455</v>
      </c>
      <c r="AC9" s="109">
        <f t="shared" si="18"/>
        <v>7.059252204919769</v>
      </c>
      <c r="AD9" s="109">
        <f t="shared" si="18"/>
        <v>7.518103598239554</v>
      </c>
      <c r="AE9" s="109">
        <f t="shared" si="18"/>
        <v>8.006780332125125</v>
      </c>
      <c r="AF9" s="109">
        <f t="shared" si="18"/>
        <v>8.527221053713257</v>
      </c>
      <c r="AG9" s="109">
        <f t="shared" si="18"/>
        <v>9.081490422204618</v>
      </c>
      <c r="AH9" s="109">
        <f t="shared" si="18"/>
        <v>9.671787299647917</v>
      </c>
      <c r="AI9" s="109">
        <f t="shared" si="18"/>
        <v>10.300453474125032</v>
      </c>
      <c r="AJ9" s="109">
        <f t="shared" si="18"/>
        <v>10.969982949943159</v>
      </c>
      <c r="AK9" s="109">
        <f t="shared" si="18"/>
        <v>11.683031841689463</v>
      </c>
      <c r="AL9" s="109">
        <f t="shared" si="18"/>
        <v>12.442428911399277</v>
      </c>
      <c r="AM9" s="109">
        <f t="shared" si="18"/>
        <v>13.25118679064023</v>
      </c>
      <c r="AN9" s="109">
        <f t="shared" si="18"/>
        <v>14.112513932031844</v>
      </c>
      <c r="AO9" s="109">
        <f t="shared" si="18"/>
        <v>15.029827337613913</v>
      </c>
      <c r="AP9" s="109">
        <f t="shared" si="18"/>
        <v>16.006766114558815</v>
      </c>
      <c r="AQ9" s="109">
        <f t="shared" si="18"/>
        <v>17.047205912005136</v>
      </c>
      <c r="AR9" s="109">
        <f t="shared" si="18"/>
        <v>18.15527429628547</v>
      </c>
      <c r="AS9" s="109">
        <f t="shared" si="18"/>
        <v>19.335367125544025</v>
      </c>
      <c r="AT9" s="109">
        <f t="shared" si="18"/>
        <v>20.592165988704384</v>
      </c>
      <c r="AU9" s="109">
        <f t="shared" si="18"/>
        <v>21.930656777970167</v>
      </c>
      <c r="AV9" s="109">
        <f t="shared" si="18"/>
        <v>23.356149468538227</v>
      </c>
      <c r="AW9" s="109">
        <f t="shared" si="18"/>
        <v>24.874299183993212</v>
      </c>
      <c r="AX9" s="109">
        <f t="shared" si="18"/>
        <v>26.49112863095277</v>
      </c>
      <c r="AY9" s="109">
        <f t="shared" si="18"/>
        <v>28.213051991964697</v>
      </c>
      <c r="AZ9" s="109">
        <f t="shared" si="18"/>
        <v>30.0469003714424</v>
      </c>
      <c r="BA9" s="109">
        <f t="shared" si="18"/>
        <v>31.999948895586154</v>
      </c>
      <c r="BB9" s="109">
        <f t="shared" si="18"/>
        <v>34.07994557379925</v>
      </c>
      <c r="BC9" s="109">
        <f t="shared" si="18"/>
        <v>36.2951420360962</v>
      </c>
      <c r="BD9" s="109">
        <f t="shared" si="18"/>
        <v>38.65432626844245</v>
      </c>
      <c r="BE9" s="109">
        <f t="shared" si="18"/>
        <v>41.16685747589121</v>
      </c>
      <c r="BF9" s="109">
        <f t="shared" si="18"/>
        <v>43.84270321182414</v>
      </c>
      <c r="BG9" s="109">
        <f t="shared" si="18"/>
        <v>46.692478920592706</v>
      </c>
      <c r="BH9" s="109">
        <f t="shared" si="18"/>
        <v>49.72749005043123</v>
      </c>
      <c r="BI9" s="109">
        <f t="shared" si="18"/>
        <v>52.959776903709255</v>
      </c>
      <c r="BJ9" s="109">
        <f t="shared" si="18"/>
        <v>56.40216240245035</v>
      </c>
      <c r="BK9" s="109">
        <f t="shared" si="18"/>
        <v>60.06830295860962</v>
      </c>
      <c r="BL9" s="109">
        <f t="shared" si="18"/>
        <v>63.972742650919244</v>
      </c>
      <c r="BM9" s="109">
        <f t="shared" si="18"/>
        <v>68.13097092322899</v>
      </c>
      <c r="BN9" s="109">
        <f t="shared" si="18"/>
        <v>72.55948403323886</v>
      </c>
      <c r="BO9" s="109">
        <f t="shared" si="18"/>
        <v>77.27585049539938</v>
      </c>
      <c r="BP9" s="109">
        <f t="shared" si="18"/>
        <v>82.29878077760034</v>
      </c>
      <c r="BQ9" s="109">
        <f t="shared" si="18"/>
        <v>87.64820152814436</v>
      </c>
      <c r="BR9" s="109">
        <f t="shared" si="18"/>
        <v>93.34533462747373</v>
      </c>
      <c r="BS9" s="109">
        <f t="shared" si="18"/>
        <v>99.41278137825952</v>
      </c>
      <c r="BT9" s="109">
        <f t="shared" si="18"/>
        <v>105.8746121678464</v>
      </c>
      <c r="BU9" s="109">
        <f t="shared" si="18"/>
        <v>112.7564619587564</v>
      </c>
      <c r="BV9" s="109">
        <f t="shared" si="18"/>
        <v>120.08563198607557</v>
      </c>
      <c r="BW9" s="109">
        <f t="shared" si="18"/>
        <v>127.89119806517047</v>
      </c>
      <c r="BX9" s="109">
        <f t="shared" si="18"/>
        <v>136.20412593940654</v>
      </c>
      <c r="BY9" s="109">
        <f aca="true" t="shared" si="19" ref="BY9:EJ9">BX9*(1+$M$3)</f>
        <v>145.05739412546797</v>
      </c>
      <c r="BZ9" s="109">
        <f t="shared" si="19"/>
        <v>154.48612474362338</v>
      </c>
      <c r="CA9" s="109">
        <f t="shared" si="19"/>
        <v>164.52772285195888</v>
      </c>
      <c r="CB9" s="109">
        <f t="shared" si="19"/>
        <v>175.2220248373362</v>
      </c>
      <c r="CC9" s="109">
        <f t="shared" si="19"/>
        <v>186.61145645176305</v>
      </c>
      <c r="CD9" s="109">
        <f t="shared" si="19"/>
        <v>198.74120112112763</v>
      </c>
      <c r="CE9" s="109">
        <f t="shared" si="19"/>
        <v>211.6593791940009</v>
      </c>
      <c r="CF9" s="109">
        <f t="shared" si="19"/>
        <v>225.41723884161095</v>
      </c>
      <c r="CG9" s="109">
        <f t="shared" si="19"/>
        <v>240.06935936631567</v>
      </c>
      <c r="CH9" s="109">
        <f t="shared" si="19"/>
        <v>255.67386772512617</v>
      </c>
      <c r="CI9" s="109">
        <f t="shared" si="19"/>
        <v>272.2926691272594</v>
      </c>
      <c r="CJ9" s="109">
        <f t="shared" si="19"/>
        <v>289.99169262053124</v>
      </c>
      <c r="CK9" s="109">
        <f t="shared" si="19"/>
        <v>308.84115264086574</v>
      </c>
      <c r="CL9" s="109">
        <f t="shared" si="19"/>
        <v>328.915827562522</v>
      </c>
      <c r="CM9" s="109">
        <f t="shared" si="19"/>
        <v>350.2953563540859</v>
      </c>
      <c r="CN9" s="109">
        <f t="shared" si="19"/>
        <v>373.0645545171015</v>
      </c>
      <c r="CO9" s="109">
        <f t="shared" si="19"/>
        <v>397.31375056071306</v>
      </c>
      <c r="CP9" s="109">
        <f t="shared" si="19"/>
        <v>423.1391443471594</v>
      </c>
      <c r="CQ9" s="109">
        <f t="shared" si="19"/>
        <v>450.6431887297247</v>
      </c>
      <c r="CR9" s="109">
        <f t="shared" si="19"/>
        <v>479.9349959971568</v>
      </c>
      <c r="CS9" s="109">
        <f t="shared" si="19"/>
        <v>511.130770736972</v>
      </c>
      <c r="CT9" s="109">
        <f t="shared" si="19"/>
        <v>544.3542708348751</v>
      </c>
      <c r="CU9" s="109">
        <f t="shared" si="19"/>
        <v>579.737298439142</v>
      </c>
      <c r="CV9" s="109">
        <f t="shared" si="19"/>
        <v>617.4202228376862</v>
      </c>
      <c r="CW9" s="109">
        <f t="shared" si="19"/>
        <v>657.5525373221358</v>
      </c>
      <c r="CX9" s="109">
        <f t="shared" si="19"/>
        <v>700.2934522480746</v>
      </c>
      <c r="CY9" s="109">
        <f t="shared" si="19"/>
        <v>745.8125266441994</v>
      </c>
      <c r="CZ9" s="109">
        <f t="shared" si="19"/>
        <v>794.2903408760723</v>
      </c>
      <c r="DA9" s="109">
        <f t="shared" si="19"/>
        <v>845.919213033017</v>
      </c>
      <c r="DB9" s="109">
        <f t="shared" si="19"/>
        <v>900.903961880163</v>
      </c>
      <c r="DC9" s="109">
        <f t="shared" si="19"/>
        <v>959.4627194023735</v>
      </c>
      <c r="DD9" s="109">
        <f t="shared" si="19"/>
        <v>1021.8277961635278</v>
      </c>
      <c r="DE9" s="109">
        <f t="shared" si="19"/>
        <v>1088.246602914157</v>
      </c>
      <c r="DF9" s="109">
        <f t="shared" si="19"/>
        <v>1158.982632103577</v>
      </c>
      <c r="DG9" s="109">
        <f t="shared" si="19"/>
        <v>1234.3165031903095</v>
      </c>
      <c r="DH9" s="109">
        <f t="shared" si="19"/>
        <v>1314.5470758976796</v>
      </c>
      <c r="DI9" s="109">
        <f t="shared" si="19"/>
        <v>1399.9926358310288</v>
      </c>
      <c r="DJ9" s="109">
        <f t="shared" si="19"/>
        <v>1490.9921571600455</v>
      </c>
      <c r="DK9" s="109">
        <f t="shared" si="19"/>
        <v>1587.9066473754483</v>
      </c>
      <c r="DL9" s="109">
        <f t="shared" si="19"/>
        <v>1691.1205794548523</v>
      </c>
      <c r="DM9" s="109">
        <f t="shared" si="19"/>
        <v>1801.0434171194177</v>
      </c>
      <c r="DN9" s="109">
        <f t="shared" si="19"/>
        <v>1918.1112392321797</v>
      </c>
      <c r="DO9" s="109">
        <f t="shared" si="19"/>
        <v>2042.7884697822712</v>
      </c>
      <c r="DP9" s="109">
        <f t="shared" si="19"/>
        <v>2175.569720318119</v>
      </c>
      <c r="DQ9" s="109">
        <f t="shared" si="19"/>
        <v>2316.9817521387968</v>
      </c>
      <c r="DR9" s="109">
        <f t="shared" si="19"/>
        <v>2467.5855660278185</v>
      </c>
      <c r="DS9" s="109">
        <f t="shared" si="19"/>
        <v>2627.9786278196266</v>
      </c>
      <c r="DT9" s="109">
        <f t="shared" si="19"/>
        <v>2798.797238627902</v>
      </c>
      <c r="DU9" s="109">
        <f t="shared" si="19"/>
        <v>2980.7190591387157</v>
      </c>
      <c r="DV9" s="109">
        <f t="shared" si="19"/>
        <v>3174.465797982732</v>
      </c>
      <c r="DW9" s="109">
        <f t="shared" si="19"/>
        <v>3380.8060748516095</v>
      </c>
      <c r="DX9" s="109">
        <f t="shared" si="19"/>
        <v>3600.558469716964</v>
      </c>
      <c r="DY9" s="109">
        <f t="shared" si="19"/>
        <v>3834.5947702485664</v>
      </c>
      <c r="DZ9" s="109">
        <f t="shared" si="19"/>
        <v>4083.843430314723</v>
      </c>
      <c r="EA9" s="109">
        <f t="shared" si="19"/>
        <v>4349.293253285179</v>
      </c>
      <c r="EB9" s="109">
        <f t="shared" si="19"/>
        <v>4631.997314748715</v>
      </c>
      <c r="EC9" s="109">
        <f t="shared" si="19"/>
        <v>4933.0771402073815</v>
      </c>
      <c r="ED9" s="109">
        <f t="shared" si="19"/>
        <v>5253.727154320861</v>
      </c>
      <c r="EE9" s="109">
        <f t="shared" si="19"/>
        <v>5595.219419351716</v>
      </c>
      <c r="EF9" s="109">
        <f t="shared" si="19"/>
        <v>5958.908681609578</v>
      </c>
      <c r="EG9" s="109">
        <f t="shared" si="19"/>
        <v>6346.2377459142</v>
      </c>
      <c r="EH9" s="109">
        <f t="shared" si="19"/>
        <v>6758.743199398623</v>
      </c>
      <c r="EI9" s="109">
        <f t="shared" si="19"/>
        <v>7198.061507359533</v>
      </c>
      <c r="EJ9" s="109">
        <f t="shared" si="19"/>
        <v>7665.935505337902</v>
      </c>
      <c r="EK9" s="109">
        <f aca="true" t="shared" si="20" ref="EK9:FB9">EJ9*(1+$M$3)</f>
        <v>8164.221313184866</v>
      </c>
      <c r="EL9" s="109">
        <f t="shared" si="20"/>
        <v>8694.89569854188</v>
      </c>
      <c r="EM9" s="109">
        <f t="shared" si="20"/>
        <v>9260.063918947102</v>
      </c>
      <c r="EN9" s="109">
        <f t="shared" si="20"/>
        <v>9861.968073678663</v>
      </c>
      <c r="EO9" s="109">
        <f t="shared" si="20"/>
        <v>10502.995998467775</v>
      </c>
      <c r="EP9" s="109">
        <f t="shared" si="20"/>
        <v>11185.690738368181</v>
      </c>
      <c r="EQ9" s="109">
        <f t="shared" si="20"/>
        <v>11912.760636362113</v>
      </c>
      <c r="ER9" s="109">
        <f t="shared" si="20"/>
        <v>12687.090077725648</v>
      </c>
      <c r="ES9" s="109">
        <f t="shared" si="20"/>
        <v>13511.750932777815</v>
      </c>
      <c r="ET9" s="109">
        <f t="shared" si="20"/>
        <v>14390.014743408372</v>
      </c>
      <c r="EU9" s="109">
        <f t="shared" si="20"/>
        <v>15325.365701729916</v>
      </c>
      <c r="EV9" s="109">
        <f t="shared" si="20"/>
        <v>16321.51447234236</v>
      </c>
      <c r="EW9" s="109">
        <f t="shared" si="20"/>
        <v>17382.412913044613</v>
      </c>
      <c r="EX9" s="109">
        <f t="shared" si="20"/>
        <v>18512.269752392513</v>
      </c>
      <c r="EY9" s="109">
        <f t="shared" si="20"/>
        <v>19715.567286298025</v>
      </c>
      <c r="EZ9" s="109">
        <f t="shared" si="20"/>
        <v>20997.079159907396</v>
      </c>
      <c r="FA9" s="109">
        <f t="shared" si="20"/>
        <v>22361.889305301374</v>
      </c>
      <c r="FB9" s="109">
        <f t="shared" si="20"/>
        <v>23815.412110145964</v>
      </c>
    </row>
    <row r="10" spans="1:158" ht="15">
      <c r="A10" s="114">
        <f>'Page 4'!A16</f>
        <v>5</v>
      </c>
      <c r="B10" s="114" t="str">
        <f>'Page 4'!B16</f>
        <v>DTE Energy Co.</v>
      </c>
      <c r="C10" s="115">
        <f>'Page 4'!C16</f>
        <v>2.12</v>
      </c>
      <c r="D10" s="115">
        <f>'Page 4'!D16</f>
        <v>2.3</v>
      </c>
      <c r="E10" s="108">
        <f t="shared" si="9"/>
        <v>0.027536659143547526</v>
      </c>
      <c r="F10" s="108"/>
      <c r="G10" s="108">
        <f t="shared" si="3"/>
        <v>0.11033183281411643</v>
      </c>
      <c r="H10" s="109">
        <f>'Page 4'!F16</f>
        <v>-42.29833333333334</v>
      </c>
      <c r="I10" s="109">
        <f t="shared" si="10"/>
        <v>2.12</v>
      </c>
      <c r="J10" s="109">
        <f t="shared" si="4"/>
        <v>2.18</v>
      </c>
      <c r="K10" s="109">
        <f t="shared" si="4"/>
        <v>2.24</v>
      </c>
      <c r="L10" s="109">
        <f t="shared" si="11"/>
        <v>2.3</v>
      </c>
      <c r="M10" s="109">
        <f aca="true" t="shared" si="21" ref="M10:BX10">L10*(1+$M$3)</f>
        <v>2.4494999999999996</v>
      </c>
      <c r="N10" s="109">
        <f t="shared" si="21"/>
        <v>2.6087174999999996</v>
      </c>
      <c r="O10" s="109">
        <f t="shared" si="21"/>
        <v>2.7782841374999996</v>
      </c>
      <c r="P10" s="109">
        <f t="shared" si="21"/>
        <v>2.9588726064374993</v>
      </c>
      <c r="Q10" s="109">
        <f t="shared" si="21"/>
        <v>3.1511993258559365</v>
      </c>
      <c r="R10" s="109">
        <f t="shared" si="21"/>
        <v>3.3560272820365724</v>
      </c>
      <c r="S10" s="109">
        <f t="shared" si="21"/>
        <v>3.5741690553689494</v>
      </c>
      <c r="T10" s="109">
        <f t="shared" si="21"/>
        <v>3.806490043967931</v>
      </c>
      <c r="U10" s="109">
        <f t="shared" si="21"/>
        <v>4.053911896825846</v>
      </c>
      <c r="V10" s="109">
        <f t="shared" si="21"/>
        <v>4.317416170119525</v>
      </c>
      <c r="W10" s="109">
        <f t="shared" si="21"/>
        <v>4.598048221177295</v>
      </c>
      <c r="X10" s="109">
        <f t="shared" si="21"/>
        <v>4.896921355553818</v>
      </c>
      <c r="Y10" s="109">
        <f t="shared" si="21"/>
        <v>5.215221243664816</v>
      </c>
      <c r="Z10" s="109">
        <f t="shared" si="21"/>
        <v>5.554210624503029</v>
      </c>
      <c r="AA10" s="109">
        <f t="shared" si="21"/>
        <v>5.915234315095725</v>
      </c>
      <c r="AB10" s="109">
        <f t="shared" si="21"/>
        <v>6.2997245455769475</v>
      </c>
      <c r="AC10" s="109">
        <f t="shared" si="21"/>
        <v>6.709206641039449</v>
      </c>
      <c r="AD10" s="109">
        <f t="shared" si="21"/>
        <v>7.145305072707013</v>
      </c>
      <c r="AE10" s="109">
        <f t="shared" si="21"/>
        <v>7.609749902432969</v>
      </c>
      <c r="AF10" s="109">
        <f t="shared" si="21"/>
        <v>8.104383646091112</v>
      </c>
      <c r="AG10" s="109">
        <f t="shared" si="21"/>
        <v>8.631168583087033</v>
      </c>
      <c r="AH10" s="109">
        <f t="shared" si="21"/>
        <v>9.19219454098769</v>
      </c>
      <c r="AI10" s="109">
        <f t="shared" si="21"/>
        <v>9.789687186151891</v>
      </c>
      <c r="AJ10" s="109">
        <f t="shared" si="21"/>
        <v>10.426016853251763</v>
      </c>
      <c r="AK10" s="109">
        <f t="shared" si="21"/>
        <v>11.103707948713128</v>
      </c>
      <c r="AL10" s="109">
        <f t="shared" si="21"/>
        <v>11.825448965379481</v>
      </c>
      <c r="AM10" s="109">
        <f t="shared" si="21"/>
        <v>12.594103148129147</v>
      </c>
      <c r="AN10" s="109">
        <f t="shared" si="21"/>
        <v>13.41271985275754</v>
      </c>
      <c r="AO10" s="109">
        <f t="shared" si="21"/>
        <v>14.28454664318678</v>
      </c>
      <c r="AP10" s="109">
        <f t="shared" si="21"/>
        <v>15.21304217499392</v>
      </c>
      <c r="AQ10" s="109">
        <f t="shared" si="21"/>
        <v>16.201889916368522</v>
      </c>
      <c r="AR10" s="109">
        <f t="shared" si="21"/>
        <v>17.255012760932473</v>
      </c>
      <c r="AS10" s="109">
        <f t="shared" si="21"/>
        <v>18.376588590393084</v>
      </c>
      <c r="AT10" s="109">
        <f t="shared" si="21"/>
        <v>19.571066848768634</v>
      </c>
      <c r="AU10" s="109">
        <f t="shared" si="21"/>
        <v>20.843186193938596</v>
      </c>
      <c r="AV10" s="109">
        <f t="shared" si="21"/>
        <v>22.197993296544603</v>
      </c>
      <c r="AW10" s="109">
        <f t="shared" si="21"/>
        <v>23.64086286082</v>
      </c>
      <c r="AX10" s="109">
        <f t="shared" si="21"/>
        <v>25.1775189467733</v>
      </c>
      <c r="AY10" s="109">
        <f t="shared" si="21"/>
        <v>26.814057678313564</v>
      </c>
      <c r="AZ10" s="109">
        <f t="shared" si="21"/>
        <v>28.556971427403944</v>
      </c>
      <c r="BA10" s="109">
        <f t="shared" si="21"/>
        <v>30.4131745701852</v>
      </c>
      <c r="BB10" s="109">
        <f t="shared" si="21"/>
        <v>32.39003091724724</v>
      </c>
      <c r="BC10" s="109">
        <f t="shared" si="21"/>
        <v>34.49538292686831</v>
      </c>
      <c r="BD10" s="109">
        <f t="shared" si="21"/>
        <v>36.73758281711475</v>
      </c>
      <c r="BE10" s="109">
        <f t="shared" si="21"/>
        <v>39.12552570022721</v>
      </c>
      <c r="BF10" s="109">
        <f t="shared" si="21"/>
        <v>41.66868487074198</v>
      </c>
      <c r="BG10" s="109">
        <f t="shared" si="21"/>
        <v>44.377149387340204</v>
      </c>
      <c r="BH10" s="109">
        <f t="shared" si="21"/>
        <v>47.26166409751731</v>
      </c>
      <c r="BI10" s="109">
        <f t="shared" si="21"/>
        <v>50.33367226385593</v>
      </c>
      <c r="BJ10" s="109">
        <f t="shared" si="21"/>
        <v>53.60536096100656</v>
      </c>
      <c r="BK10" s="109">
        <f t="shared" si="21"/>
        <v>57.08970942347199</v>
      </c>
      <c r="BL10" s="109">
        <f t="shared" si="21"/>
        <v>60.80054053599766</v>
      </c>
      <c r="BM10" s="109">
        <f t="shared" si="21"/>
        <v>64.7525756708375</v>
      </c>
      <c r="BN10" s="109">
        <f t="shared" si="21"/>
        <v>68.96149308944193</v>
      </c>
      <c r="BO10" s="109">
        <f t="shared" si="21"/>
        <v>73.44399014025565</v>
      </c>
      <c r="BP10" s="109">
        <f t="shared" si="21"/>
        <v>78.21784949937226</v>
      </c>
      <c r="BQ10" s="109">
        <f t="shared" si="21"/>
        <v>83.30200971683146</v>
      </c>
      <c r="BR10" s="109">
        <f t="shared" si="21"/>
        <v>88.7166403484255</v>
      </c>
      <c r="BS10" s="109">
        <f t="shared" si="21"/>
        <v>94.48322197107315</v>
      </c>
      <c r="BT10" s="109">
        <f t="shared" si="21"/>
        <v>100.6246313991929</v>
      </c>
      <c r="BU10" s="109">
        <f t="shared" si="21"/>
        <v>107.16523244014043</v>
      </c>
      <c r="BV10" s="109">
        <f t="shared" si="21"/>
        <v>114.13097254874955</v>
      </c>
      <c r="BW10" s="109">
        <f t="shared" si="21"/>
        <v>121.54948576441826</v>
      </c>
      <c r="BX10" s="109">
        <f t="shared" si="21"/>
        <v>129.45020233910546</v>
      </c>
      <c r="BY10" s="109">
        <f aca="true" t="shared" si="22" ref="BY10:EJ10">BX10*(1+$M$3)</f>
        <v>137.8644654911473</v>
      </c>
      <c r="BZ10" s="109">
        <f t="shared" si="22"/>
        <v>146.82565574807188</v>
      </c>
      <c r="CA10" s="109">
        <f t="shared" si="22"/>
        <v>156.36932337169654</v>
      </c>
      <c r="CB10" s="109">
        <f t="shared" si="22"/>
        <v>166.5333293908568</v>
      </c>
      <c r="CC10" s="109">
        <f t="shared" si="22"/>
        <v>177.3579958012625</v>
      </c>
      <c r="CD10" s="109">
        <f t="shared" si="22"/>
        <v>188.88626552834455</v>
      </c>
      <c r="CE10" s="109">
        <f t="shared" si="22"/>
        <v>201.16387278768693</v>
      </c>
      <c r="CF10" s="109">
        <f t="shared" si="22"/>
        <v>214.23952451888655</v>
      </c>
      <c r="CG10" s="109">
        <f t="shared" si="22"/>
        <v>228.16509361261416</v>
      </c>
      <c r="CH10" s="109">
        <f t="shared" si="22"/>
        <v>242.99582469743407</v>
      </c>
      <c r="CI10" s="109">
        <f t="shared" si="22"/>
        <v>258.79055330276725</v>
      </c>
      <c r="CJ10" s="109">
        <f t="shared" si="22"/>
        <v>275.6119392674471</v>
      </c>
      <c r="CK10" s="109">
        <f t="shared" si="22"/>
        <v>293.52671531983117</v>
      </c>
      <c r="CL10" s="109">
        <f t="shared" si="22"/>
        <v>312.6059518156202</v>
      </c>
      <c r="CM10" s="109">
        <f t="shared" si="22"/>
        <v>332.92533868363546</v>
      </c>
      <c r="CN10" s="109">
        <f t="shared" si="22"/>
        <v>354.56548569807177</v>
      </c>
      <c r="CO10" s="109">
        <f t="shared" si="22"/>
        <v>377.61224226844644</v>
      </c>
      <c r="CP10" s="109">
        <f t="shared" si="22"/>
        <v>402.1570380158954</v>
      </c>
      <c r="CQ10" s="109">
        <f t="shared" si="22"/>
        <v>428.2972454869286</v>
      </c>
      <c r="CR10" s="109">
        <f t="shared" si="22"/>
        <v>456.13656644357894</v>
      </c>
      <c r="CS10" s="109">
        <f t="shared" si="22"/>
        <v>485.78544326241155</v>
      </c>
      <c r="CT10" s="109">
        <f t="shared" si="22"/>
        <v>517.3614970744683</v>
      </c>
      <c r="CU10" s="109">
        <f t="shared" si="22"/>
        <v>550.9899943843087</v>
      </c>
      <c r="CV10" s="109">
        <f t="shared" si="22"/>
        <v>586.8043440192888</v>
      </c>
      <c r="CW10" s="109">
        <f t="shared" si="22"/>
        <v>624.9466263805425</v>
      </c>
      <c r="CX10" s="109">
        <f t="shared" si="22"/>
        <v>665.5681570952778</v>
      </c>
      <c r="CY10" s="109">
        <f t="shared" si="22"/>
        <v>708.8300873064708</v>
      </c>
      <c r="CZ10" s="109">
        <f t="shared" si="22"/>
        <v>754.9040429813913</v>
      </c>
      <c r="DA10" s="109">
        <f t="shared" si="22"/>
        <v>803.9728057751817</v>
      </c>
      <c r="DB10" s="109">
        <f t="shared" si="22"/>
        <v>856.2310381505685</v>
      </c>
      <c r="DC10" s="109">
        <f t="shared" si="22"/>
        <v>911.8860556303554</v>
      </c>
      <c r="DD10" s="109">
        <f t="shared" si="22"/>
        <v>971.1586492463284</v>
      </c>
      <c r="DE10" s="109">
        <f t="shared" si="22"/>
        <v>1034.2839614473396</v>
      </c>
      <c r="DF10" s="109">
        <f t="shared" si="22"/>
        <v>1101.5124189414166</v>
      </c>
      <c r="DG10" s="109">
        <f t="shared" si="22"/>
        <v>1173.1107261726086</v>
      </c>
      <c r="DH10" s="109">
        <f t="shared" si="22"/>
        <v>1249.3629233738282</v>
      </c>
      <c r="DI10" s="109">
        <f t="shared" si="22"/>
        <v>1330.571513393127</v>
      </c>
      <c r="DJ10" s="109">
        <f t="shared" si="22"/>
        <v>1417.05866176368</v>
      </c>
      <c r="DK10" s="109">
        <f t="shared" si="22"/>
        <v>1509.167474778319</v>
      </c>
      <c r="DL10" s="109">
        <f t="shared" si="22"/>
        <v>1607.2633606389097</v>
      </c>
      <c r="DM10" s="109">
        <f t="shared" si="22"/>
        <v>1711.7354790804388</v>
      </c>
      <c r="DN10" s="109">
        <f t="shared" si="22"/>
        <v>1822.9982852206672</v>
      </c>
      <c r="DO10" s="109">
        <f t="shared" si="22"/>
        <v>1941.4931737600104</v>
      </c>
      <c r="DP10" s="109">
        <f t="shared" si="22"/>
        <v>2067.690230054411</v>
      </c>
      <c r="DQ10" s="109">
        <f t="shared" si="22"/>
        <v>2202.0900950079476</v>
      </c>
      <c r="DR10" s="109">
        <f t="shared" si="22"/>
        <v>2345.225951183464</v>
      </c>
      <c r="DS10" s="109">
        <f t="shared" si="22"/>
        <v>2497.665638010389</v>
      </c>
      <c r="DT10" s="109">
        <f t="shared" si="22"/>
        <v>2660.0139044810644</v>
      </c>
      <c r="DU10" s="109">
        <f t="shared" si="22"/>
        <v>2832.9148082723336</v>
      </c>
      <c r="DV10" s="109">
        <f t="shared" si="22"/>
        <v>3017.054270810035</v>
      </c>
      <c r="DW10" s="109">
        <f t="shared" si="22"/>
        <v>3213.162798412687</v>
      </c>
      <c r="DX10" s="109">
        <f t="shared" si="22"/>
        <v>3422.0183803095115</v>
      </c>
      <c r="DY10" s="109">
        <f t="shared" si="22"/>
        <v>3644.4495750296296</v>
      </c>
      <c r="DZ10" s="109">
        <f t="shared" si="22"/>
        <v>3881.3387974065554</v>
      </c>
      <c r="EA10" s="109">
        <f t="shared" si="22"/>
        <v>4133.625819237981</v>
      </c>
      <c r="EB10" s="109">
        <f t="shared" si="22"/>
        <v>4402.311497488449</v>
      </c>
      <c r="EC10" s="109">
        <f t="shared" si="22"/>
        <v>4688.461744825198</v>
      </c>
      <c r="ED10" s="109">
        <f t="shared" si="22"/>
        <v>4993.211758238836</v>
      </c>
      <c r="EE10" s="109">
        <f t="shared" si="22"/>
        <v>5317.770522524361</v>
      </c>
      <c r="EF10" s="109">
        <f t="shared" si="22"/>
        <v>5663.425606488444</v>
      </c>
      <c r="EG10" s="109">
        <f t="shared" si="22"/>
        <v>6031.5482709101925</v>
      </c>
      <c r="EH10" s="109">
        <f t="shared" si="22"/>
        <v>6423.598908519355</v>
      </c>
      <c r="EI10" s="109">
        <f t="shared" si="22"/>
        <v>6841.132837573113</v>
      </c>
      <c r="EJ10" s="109">
        <f t="shared" si="22"/>
        <v>7285.806472015364</v>
      </c>
      <c r="EK10" s="109">
        <f aca="true" t="shared" si="23" ref="EK10:FB10">EJ10*(1+$M$3)</f>
        <v>7759.383892696363</v>
      </c>
      <c r="EL10" s="109">
        <f t="shared" si="23"/>
        <v>8263.743845721625</v>
      </c>
      <c r="EM10" s="109">
        <f t="shared" si="23"/>
        <v>8800.88719569353</v>
      </c>
      <c r="EN10" s="109">
        <f t="shared" si="23"/>
        <v>9372.94486341361</v>
      </c>
      <c r="EO10" s="109">
        <f t="shared" si="23"/>
        <v>9982.186279535494</v>
      </c>
      <c r="EP10" s="109">
        <f t="shared" si="23"/>
        <v>10631.0283877053</v>
      </c>
      <c r="EQ10" s="109">
        <f t="shared" si="23"/>
        <v>11322.045232906145</v>
      </c>
      <c r="ER10" s="109">
        <f t="shared" si="23"/>
        <v>12057.978173045043</v>
      </c>
      <c r="ES10" s="109">
        <f t="shared" si="23"/>
        <v>12841.74675429297</v>
      </c>
      <c r="ET10" s="109">
        <f t="shared" si="23"/>
        <v>13676.460293322012</v>
      </c>
      <c r="EU10" s="109">
        <f t="shared" si="23"/>
        <v>14565.430212387942</v>
      </c>
      <c r="EV10" s="109">
        <f t="shared" si="23"/>
        <v>15512.183176193157</v>
      </c>
      <c r="EW10" s="109">
        <f t="shared" si="23"/>
        <v>16520.475082645713</v>
      </c>
      <c r="EX10" s="109">
        <f t="shared" si="23"/>
        <v>17594.305963017683</v>
      </c>
      <c r="EY10" s="109">
        <f t="shared" si="23"/>
        <v>18737.93585061383</v>
      </c>
      <c r="EZ10" s="109">
        <f t="shared" si="23"/>
        <v>19955.901680903728</v>
      </c>
      <c r="FA10" s="109">
        <f t="shared" si="23"/>
        <v>21253.03529016247</v>
      </c>
      <c r="FB10" s="109">
        <f t="shared" si="23"/>
        <v>22634.482584023026</v>
      </c>
    </row>
    <row r="11" spans="1:158" ht="15">
      <c r="A11" s="114">
        <f>'Page 4'!A17</f>
        <v>6</v>
      </c>
      <c r="B11" s="114" t="str">
        <f>'Page 4'!B17</f>
        <v>Edison Internat.</v>
      </c>
      <c r="C11" s="115">
        <f>'Page 4'!C17</f>
        <v>1.34</v>
      </c>
      <c r="D11" s="115">
        <f>'Page 4'!D17</f>
        <v>1.64</v>
      </c>
      <c r="E11" s="108">
        <f t="shared" si="9"/>
        <v>0.06966146364039982</v>
      </c>
      <c r="F11" s="108"/>
      <c r="G11" s="108">
        <f t="shared" si="3"/>
        <v>0.09046358005660717</v>
      </c>
      <c r="H11" s="109">
        <f>'Page 4'!F17</f>
        <v>-51.75666666666666</v>
      </c>
      <c r="I11" s="109">
        <f t="shared" si="10"/>
        <v>1.34</v>
      </c>
      <c r="J11" s="109">
        <f t="shared" si="4"/>
        <v>1.44</v>
      </c>
      <c r="K11" s="109">
        <f t="shared" si="4"/>
        <v>1.5399999999999998</v>
      </c>
      <c r="L11" s="109">
        <f t="shared" si="11"/>
        <v>1.64</v>
      </c>
      <c r="M11" s="109">
        <f aca="true" t="shared" si="24" ref="M11:BX11">L11*(1+$M$3)</f>
        <v>1.7465999999999997</v>
      </c>
      <c r="N11" s="109">
        <f t="shared" si="24"/>
        <v>1.8601289999999997</v>
      </c>
      <c r="O11" s="109">
        <f t="shared" si="24"/>
        <v>1.9810373849999996</v>
      </c>
      <c r="P11" s="109">
        <f t="shared" si="24"/>
        <v>2.1098048150249995</v>
      </c>
      <c r="Q11" s="109">
        <f t="shared" si="24"/>
        <v>2.246942128001624</v>
      </c>
      <c r="R11" s="109">
        <f t="shared" si="24"/>
        <v>2.3929933663217295</v>
      </c>
      <c r="S11" s="109">
        <f t="shared" si="24"/>
        <v>2.548537935132642</v>
      </c>
      <c r="T11" s="109">
        <f t="shared" si="24"/>
        <v>2.7141929009162635</v>
      </c>
      <c r="U11" s="109">
        <f t="shared" si="24"/>
        <v>2.8906154394758206</v>
      </c>
      <c r="V11" s="109">
        <f t="shared" si="24"/>
        <v>3.078505443041749</v>
      </c>
      <c r="W11" s="109">
        <f t="shared" si="24"/>
        <v>3.2786082968394625</v>
      </c>
      <c r="X11" s="109">
        <f t="shared" si="24"/>
        <v>3.4917178361340273</v>
      </c>
      <c r="Y11" s="109">
        <f t="shared" si="24"/>
        <v>3.7186794954827387</v>
      </c>
      <c r="Z11" s="109">
        <f t="shared" si="24"/>
        <v>3.9603936626891163</v>
      </c>
      <c r="AA11" s="109">
        <f t="shared" si="24"/>
        <v>4.217819250763909</v>
      </c>
      <c r="AB11" s="109">
        <f t="shared" si="24"/>
        <v>4.491977502063563</v>
      </c>
      <c r="AC11" s="109">
        <f t="shared" si="24"/>
        <v>4.783956039697694</v>
      </c>
      <c r="AD11" s="109">
        <f t="shared" si="24"/>
        <v>5.094913182278043</v>
      </c>
      <c r="AE11" s="109">
        <f t="shared" si="24"/>
        <v>5.426082539126116</v>
      </c>
      <c r="AF11" s="109">
        <f t="shared" si="24"/>
        <v>5.7787779041693135</v>
      </c>
      <c r="AG11" s="109">
        <f t="shared" si="24"/>
        <v>6.154398467940319</v>
      </c>
      <c r="AH11" s="109">
        <f t="shared" si="24"/>
        <v>6.554434368356439</v>
      </c>
      <c r="AI11" s="109">
        <f t="shared" si="24"/>
        <v>6.980472602299607</v>
      </c>
      <c r="AJ11" s="109">
        <f t="shared" si="24"/>
        <v>7.434203321449082</v>
      </c>
      <c r="AK11" s="109">
        <f t="shared" si="24"/>
        <v>7.917426537343272</v>
      </c>
      <c r="AL11" s="109">
        <f t="shared" si="24"/>
        <v>8.432059262270585</v>
      </c>
      <c r="AM11" s="109">
        <f t="shared" si="24"/>
        <v>8.980143114318173</v>
      </c>
      <c r="AN11" s="109">
        <f t="shared" si="24"/>
        <v>9.563852416748853</v>
      </c>
      <c r="AO11" s="109">
        <f t="shared" si="24"/>
        <v>10.185502823837528</v>
      </c>
      <c r="AP11" s="109">
        <f t="shared" si="24"/>
        <v>10.847560507386966</v>
      </c>
      <c r="AQ11" s="109">
        <f t="shared" si="24"/>
        <v>11.552651940367118</v>
      </c>
      <c r="AR11" s="109">
        <f t="shared" si="24"/>
        <v>12.30357431649098</v>
      </c>
      <c r="AS11" s="109">
        <f t="shared" si="24"/>
        <v>13.103306647062894</v>
      </c>
      <c r="AT11" s="109">
        <f t="shared" si="24"/>
        <v>13.955021579121981</v>
      </c>
      <c r="AU11" s="109">
        <f t="shared" si="24"/>
        <v>14.86209798176491</v>
      </c>
      <c r="AV11" s="109">
        <f t="shared" si="24"/>
        <v>15.828134350579628</v>
      </c>
      <c r="AW11" s="109">
        <f t="shared" si="24"/>
        <v>16.856963083367305</v>
      </c>
      <c r="AX11" s="109">
        <f t="shared" si="24"/>
        <v>17.95266568378618</v>
      </c>
      <c r="AY11" s="109">
        <f t="shared" si="24"/>
        <v>19.11958895323228</v>
      </c>
      <c r="AZ11" s="109">
        <f t="shared" si="24"/>
        <v>20.36236223519238</v>
      </c>
      <c r="BA11" s="109">
        <f t="shared" si="24"/>
        <v>21.68591578047988</v>
      </c>
      <c r="BB11" s="109">
        <f t="shared" si="24"/>
        <v>23.095500306211072</v>
      </c>
      <c r="BC11" s="109">
        <f t="shared" si="24"/>
        <v>24.59670782611479</v>
      </c>
      <c r="BD11" s="109">
        <f t="shared" si="24"/>
        <v>26.19549383481225</v>
      </c>
      <c r="BE11" s="109">
        <f t="shared" si="24"/>
        <v>27.898200934075046</v>
      </c>
      <c r="BF11" s="109">
        <f t="shared" si="24"/>
        <v>29.711583994789923</v>
      </c>
      <c r="BG11" s="109">
        <f t="shared" si="24"/>
        <v>31.642836954451266</v>
      </c>
      <c r="BH11" s="109">
        <f t="shared" si="24"/>
        <v>33.699621356490596</v>
      </c>
      <c r="BI11" s="109">
        <f t="shared" si="24"/>
        <v>35.890096744662486</v>
      </c>
      <c r="BJ11" s="109">
        <f t="shared" si="24"/>
        <v>38.222953033065544</v>
      </c>
      <c r="BK11" s="109">
        <f t="shared" si="24"/>
        <v>40.7074449802148</v>
      </c>
      <c r="BL11" s="109">
        <f t="shared" si="24"/>
        <v>43.353428903928766</v>
      </c>
      <c r="BM11" s="109">
        <f t="shared" si="24"/>
        <v>46.171401782684136</v>
      </c>
      <c r="BN11" s="109">
        <f t="shared" si="24"/>
        <v>49.1725428985586</v>
      </c>
      <c r="BO11" s="109">
        <f t="shared" si="24"/>
        <v>52.36875818696491</v>
      </c>
      <c r="BP11" s="109">
        <f t="shared" si="24"/>
        <v>55.772727469117626</v>
      </c>
      <c r="BQ11" s="109">
        <f t="shared" si="24"/>
        <v>59.39795475461027</v>
      </c>
      <c r="BR11" s="109">
        <f t="shared" si="24"/>
        <v>63.258821813659935</v>
      </c>
      <c r="BS11" s="109">
        <f t="shared" si="24"/>
        <v>67.37064523154783</v>
      </c>
      <c r="BT11" s="109">
        <f t="shared" si="24"/>
        <v>71.74973717159843</v>
      </c>
      <c r="BU11" s="109">
        <f t="shared" si="24"/>
        <v>76.41347008775232</v>
      </c>
      <c r="BV11" s="109">
        <f t="shared" si="24"/>
        <v>81.38034564345621</v>
      </c>
      <c r="BW11" s="109">
        <f t="shared" si="24"/>
        <v>86.67006811028085</v>
      </c>
      <c r="BX11" s="109">
        <f t="shared" si="24"/>
        <v>92.3036225374491</v>
      </c>
      <c r="BY11" s="109">
        <f aca="true" t="shared" si="25" ref="BY11:EJ11">BX11*(1+$M$3)</f>
        <v>98.30335800238329</v>
      </c>
      <c r="BZ11" s="109">
        <f t="shared" si="25"/>
        <v>104.6930762725382</v>
      </c>
      <c r="CA11" s="109">
        <f t="shared" si="25"/>
        <v>111.49812623025318</v>
      </c>
      <c r="CB11" s="109">
        <f t="shared" si="25"/>
        <v>118.74550443521963</v>
      </c>
      <c r="CC11" s="109">
        <f t="shared" si="25"/>
        <v>126.4639622235089</v>
      </c>
      <c r="CD11" s="109">
        <f t="shared" si="25"/>
        <v>134.68411976803696</v>
      </c>
      <c r="CE11" s="109">
        <f t="shared" si="25"/>
        <v>143.43858755295935</v>
      </c>
      <c r="CF11" s="109">
        <f t="shared" si="25"/>
        <v>152.7620957439017</v>
      </c>
      <c r="CG11" s="109">
        <f t="shared" si="25"/>
        <v>162.69163196725532</v>
      </c>
      <c r="CH11" s="109">
        <f t="shared" si="25"/>
        <v>173.2665880451269</v>
      </c>
      <c r="CI11" s="109">
        <f t="shared" si="25"/>
        <v>184.52891626806013</v>
      </c>
      <c r="CJ11" s="109">
        <f t="shared" si="25"/>
        <v>196.52329582548404</v>
      </c>
      <c r="CK11" s="109">
        <f t="shared" si="25"/>
        <v>209.2973100541405</v>
      </c>
      <c r="CL11" s="109">
        <f t="shared" si="25"/>
        <v>222.9016352076596</v>
      </c>
      <c r="CM11" s="109">
        <f t="shared" si="25"/>
        <v>237.39024149615747</v>
      </c>
      <c r="CN11" s="109">
        <f t="shared" si="25"/>
        <v>252.82060719340768</v>
      </c>
      <c r="CO11" s="109">
        <f t="shared" si="25"/>
        <v>269.2539466609792</v>
      </c>
      <c r="CP11" s="109">
        <f t="shared" si="25"/>
        <v>286.7554531939428</v>
      </c>
      <c r="CQ11" s="109">
        <f t="shared" si="25"/>
        <v>305.39455765154906</v>
      </c>
      <c r="CR11" s="109">
        <f t="shared" si="25"/>
        <v>325.2452038988997</v>
      </c>
      <c r="CS11" s="109">
        <f t="shared" si="25"/>
        <v>346.3861421523282</v>
      </c>
      <c r="CT11" s="109">
        <f t="shared" si="25"/>
        <v>368.9012413922295</v>
      </c>
      <c r="CU11" s="109">
        <f t="shared" si="25"/>
        <v>392.8798220827244</v>
      </c>
      <c r="CV11" s="109">
        <f t="shared" si="25"/>
        <v>418.41701051810145</v>
      </c>
      <c r="CW11" s="109">
        <f t="shared" si="25"/>
        <v>445.614116201778</v>
      </c>
      <c r="CX11" s="109">
        <f t="shared" si="25"/>
        <v>474.57903375489354</v>
      </c>
      <c r="CY11" s="109">
        <f t="shared" si="25"/>
        <v>505.4266709489616</v>
      </c>
      <c r="CZ11" s="109">
        <f t="shared" si="25"/>
        <v>538.279404560644</v>
      </c>
      <c r="DA11" s="109">
        <f t="shared" si="25"/>
        <v>573.2675658570859</v>
      </c>
      <c r="DB11" s="109">
        <f t="shared" si="25"/>
        <v>610.5299576377964</v>
      </c>
      <c r="DC11" s="109">
        <f t="shared" si="25"/>
        <v>650.2144048842532</v>
      </c>
      <c r="DD11" s="109">
        <f t="shared" si="25"/>
        <v>692.4783412017297</v>
      </c>
      <c r="DE11" s="109">
        <f t="shared" si="25"/>
        <v>737.4894333798421</v>
      </c>
      <c r="DF11" s="109">
        <f t="shared" si="25"/>
        <v>785.4262465495318</v>
      </c>
      <c r="DG11" s="109">
        <f t="shared" si="25"/>
        <v>836.4789525752514</v>
      </c>
      <c r="DH11" s="109">
        <f t="shared" si="25"/>
        <v>890.8500844926426</v>
      </c>
      <c r="DI11" s="109">
        <f t="shared" si="25"/>
        <v>948.7553399846644</v>
      </c>
      <c r="DJ11" s="109">
        <f t="shared" si="25"/>
        <v>1010.4244370836675</v>
      </c>
      <c r="DK11" s="109">
        <f t="shared" si="25"/>
        <v>1076.1020254941059</v>
      </c>
      <c r="DL11" s="109">
        <f t="shared" si="25"/>
        <v>1146.0486571512226</v>
      </c>
      <c r="DM11" s="109">
        <f t="shared" si="25"/>
        <v>1220.541819866052</v>
      </c>
      <c r="DN11" s="109">
        <f t="shared" si="25"/>
        <v>1299.8770381573454</v>
      </c>
      <c r="DO11" s="109">
        <f t="shared" si="25"/>
        <v>1384.3690456375728</v>
      </c>
      <c r="DP11" s="109">
        <f t="shared" si="25"/>
        <v>1474.3530336040149</v>
      </c>
      <c r="DQ11" s="109">
        <f t="shared" si="25"/>
        <v>1570.1859807882756</v>
      </c>
      <c r="DR11" s="109">
        <f t="shared" si="25"/>
        <v>1672.2480695395134</v>
      </c>
      <c r="DS11" s="109">
        <f t="shared" si="25"/>
        <v>1780.9441940595816</v>
      </c>
      <c r="DT11" s="109">
        <f t="shared" si="25"/>
        <v>1896.7055666734543</v>
      </c>
      <c r="DU11" s="109">
        <f t="shared" si="25"/>
        <v>2019.9914285072286</v>
      </c>
      <c r="DV11" s="109">
        <f t="shared" si="25"/>
        <v>2151.2908713601983</v>
      </c>
      <c r="DW11" s="109">
        <f t="shared" si="25"/>
        <v>2291.124777998611</v>
      </c>
      <c r="DX11" s="109">
        <f t="shared" si="25"/>
        <v>2440.0478885685206</v>
      </c>
      <c r="DY11" s="109">
        <f t="shared" si="25"/>
        <v>2598.651001325474</v>
      </c>
      <c r="DZ11" s="109">
        <f t="shared" si="25"/>
        <v>2767.56331641163</v>
      </c>
      <c r="EA11" s="109">
        <f t="shared" si="25"/>
        <v>2947.4549319783855</v>
      </c>
      <c r="EB11" s="109">
        <f t="shared" si="25"/>
        <v>3139.0395025569806</v>
      </c>
      <c r="EC11" s="109">
        <f t="shared" si="25"/>
        <v>3343.077070223184</v>
      </c>
      <c r="ED11" s="109">
        <f t="shared" si="25"/>
        <v>3560.3770797876905</v>
      </c>
      <c r="EE11" s="109">
        <f t="shared" si="25"/>
        <v>3791.8015899738903</v>
      </c>
      <c r="EF11" s="109">
        <f t="shared" si="25"/>
        <v>4038.268693322193</v>
      </c>
      <c r="EG11" s="109">
        <f t="shared" si="25"/>
        <v>4300.756158388135</v>
      </c>
      <c r="EH11" s="109">
        <f t="shared" si="25"/>
        <v>4580.305308683363</v>
      </c>
      <c r="EI11" s="109">
        <f t="shared" si="25"/>
        <v>4878.025153747782</v>
      </c>
      <c r="EJ11" s="109">
        <f t="shared" si="25"/>
        <v>5195.096788741387</v>
      </c>
      <c r="EK11" s="109">
        <f aca="true" t="shared" si="26" ref="EK11:FB11">EJ11*(1+$M$3)</f>
        <v>5532.778080009577</v>
      </c>
      <c r="EL11" s="109">
        <f t="shared" si="26"/>
        <v>5892.408655210199</v>
      </c>
      <c r="EM11" s="109">
        <f t="shared" si="26"/>
        <v>6275.415217798862</v>
      </c>
      <c r="EN11" s="109">
        <f t="shared" si="26"/>
        <v>6683.317206955788</v>
      </c>
      <c r="EO11" s="109">
        <f t="shared" si="26"/>
        <v>7117.732825407914</v>
      </c>
      <c r="EP11" s="109">
        <f t="shared" si="26"/>
        <v>7580.385459059428</v>
      </c>
      <c r="EQ11" s="109">
        <f t="shared" si="26"/>
        <v>8073.110513898291</v>
      </c>
      <c r="ER11" s="109">
        <f t="shared" si="26"/>
        <v>8597.86269730168</v>
      </c>
      <c r="ES11" s="109">
        <f t="shared" si="26"/>
        <v>9156.723772626288</v>
      </c>
      <c r="ET11" s="109">
        <f t="shared" si="26"/>
        <v>9751.910817846996</v>
      </c>
      <c r="EU11" s="109">
        <f t="shared" si="26"/>
        <v>10385.78502100705</v>
      </c>
      <c r="EV11" s="109">
        <f t="shared" si="26"/>
        <v>11060.861047372508</v>
      </c>
      <c r="EW11" s="109">
        <f t="shared" si="26"/>
        <v>11779.81701545172</v>
      </c>
      <c r="EX11" s="109">
        <f t="shared" si="26"/>
        <v>12545.50512145608</v>
      </c>
      <c r="EY11" s="109">
        <f t="shared" si="26"/>
        <v>13360.962954350725</v>
      </c>
      <c r="EZ11" s="109">
        <f t="shared" si="26"/>
        <v>14229.425546383522</v>
      </c>
      <c r="FA11" s="109">
        <f t="shared" si="26"/>
        <v>15154.33820689845</v>
      </c>
      <c r="FB11" s="109">
        <f t="shared" si="26"/>
        <v>16139.370190346848</v>
      </c>
    </row>
    <row r="12" spans="1:158" ht="15">
      <c r="A12" s="114">
        <f>'Page 4'!A18</f>
        <v>7</v>
      </c>
      <c r="B12" s="114" t="str">
        <f>'Page 4'!B18</f>
        <v>Entergy Corp.</v>
      </c>
      <c r="C12" s="115">
        <f>'Page 4'!C18</f>
        <v>3.6</v>
      </c>
      <c r="D12" s="115">
        <f>'Page 4'!D18</f>
        <v>4.8</v>
      </c>
      <c r="E12" s="108">
        <f t="shared" si="9"/>
        <v>0.10064241629820891</v>
      </c>
      <c r="F12" s="108"/>
      <c r="G12" s="108">
        <f t="shared" si="3"/>
        <v>0.09858222603466098</v>
      </c>
      <c r="H12" s="109">
        <f>'Page 4'!F18</f>
        <v>-116.58999999999999</v>
      </c>
      <c r="I12" s="109">
        <f t="shared" si="10"/>
        <v>3.6</v>
      </c>
      <c r="J12" s="109">
        <f t="shared" si="4"/>
        <v>4</v>
      </c>
      <c r="K12" s="109">
        <f t="shared" si="4"/>
        <v>4.4</v>
      </c>
      <c r="L12" s="109">
        <f t="shared" si="11"/>
        <v>4.8</v>
      </c>
      <c r="M12" s="109">
        <f aca="true" t="shared" si="27" ref="M12:BX12">L12*(1+$M$3)</f>
        <v>5.111999999999999</v>
      </c>
      <c r="N12" s="109">
        <f t="shared" si="27"/>
        <v>5.444279999999999</v>
      </c>
      <c r="O12" s="109">
        <f t="shared" si="27"/>
        <v>5.798158199999999</v>
      </c>
      <c r="P12" s="109">
        <f t="shared" si="27"/>
        <v>6.175038482999998</v>
      </c>
      <c r="Q12" s="109">
        <f t="shared" si="27"/>
        <v>6.576415984394997</v>
      </c>
      <c r="R12" s="109">
        <f t="shared" si="27"/>
        <v>7.003883023380672</v>
      </c>
      <c r="S12" s="109">
        <f t="shared" si="27"/>
        <v>7.459135419900415</v>
      </c>
      <c r="T12" s="109">
        <f t="shared" si="27"/>
        <v>7.943979222193941</v>
      </c>
      <c r="U12" s="109">
        <f t="shared" si="27"/>
        <v>8.460337871636547</v>
      </c>
      <c r="V12" s="109">
        <f t="shared" si="27"/>
        <v>9.010259833292922</v>
      </c>
      <c r="W12" s="109">
        <f t="shared" si="27"/>
        <v>9.595926722456962</v>
      </c>
      <c r="X12" s="109">
        <f t="shared" si="27"/>
        <v>10.219661959416664</v>
      </c>
      <c r="Y12" s="109">
        <f t="shared" si="27"/>
        <v>10.883939986778746</v>
      </c>
      <c r="Z12" s="109">
        <f t="shared" si="27"/>
        <v>11.591396085919364</v>
      </c>
      <c r="AA12" s="109">
        <f t="shared" si="27"/>
        <v>12.344836831504121</v>
      </c>
      <c r="AB12" s="109">
        <f t="shared" si="27"/>
        <v>13.147251225551889</v>
      </c>
      <c r="AC12" s="109">
        <f t="shared" si="27"/>
        <v>14.001822555212762</v>
      </c>
      <c r="AD12" s="109">
        <f t="shared" si="27"/>
        <v>14.91194102130159</v>
      </c>
      <c r="AE12" s="109">
        <f t="shared" si="27"/>
        <v>15.881217187686193</v>
      </c>
      <c r="AF12" s="109">
        <f t="shared" si="27"/>
        <v>16.913496304885793</v>
      </c>
      <c r="AG12" s="109">
        <f t="shared" si="27"/>
        <v>18.01287356470337</v>
      </c>
      <c r="AH12" s="109">
        <f t="shared" si="27"/>
        <v>19.183710346409086</v>
      </c>
      <c r="AI12" s="109">
        <f t="shared" si="27"/>
        <v>20.430651518925675</v>
      </c>
      <c r="AJ12" s="109">
        <f t="shared" si="27"/>
        <v>21.75864386765584</v>
      </c>
      <c r="AK12" s="109">
        <f t="shared" si="27"/>
        <v>23.17295571905347</v>
      </c>
      <c r="AL12" s="109">
        <f t="shared" si="27"/>
        <v>24.679197840791943</v>
      </c>
      <c r="AM12" s="109">
        <f t="shared" si="27"/>
        <v>26.28334570044342</v>
      </c>
      <c r="AN12" s="109">
        <f t="shared" si="27"/>
        <v>27.99176317097224</v>
      </c>
      <c r="AO12" s="109">
        <f t="shared" si="27"/>
        <v>29.811227777085435</v>
      </c>
      <c r="AP12" s="109">
        <f t="shared" si="27"/>
        <v>31.748957582595988</v>
      </c>
      <c r="AQ12" s="109">
        <f t="shared" si="27"/>
        <v>33.81263982546473</v>
      </c>
      <c r="AR12" s="109">
        <f t="shared" si="27"/>
        <v>36.01046141411993</v>
      </c>
      <c r="AS12" s="109">
        <f t="shared" si="27"/>
        <v>38.351141406037726</v>
      </c>
      <c r="AT12" s="109">
        <f t="shared" si="27"/>
        <v>40.84396559743018</v>
      </c>
      <c r="AU12" s="109">
        <f t="shared" si="27"/>
        <v>43.498823361263135</v>
      </c>
      <c r="AV12" s="109">
        <f t="shared" si="27"/>
        <v>46.326246879745234</v>
      </c>
      <c r="AW12" s="109">
        <f t="shared" si="27"/>
        <v>49.33745292692867</v>
      </c>
      <c r="AX12" s="109">
        <f t="shared" si="27"/>
        <v>52.54438736717903</v>
      </c>
      <c r="AY12" s="109">
        <f t="shared" si="27"/>
        <v>55.95977254604566</v>
      </c>
      <c r="AZ12" s="109">
        <f t="shared" si="27"/>
        <v>59.597157761538625</v>
      </c>
      <c r="BA12" s="109">
        <f t="shared" si="27"/>
        <v>63.470973016038634</v>
      </c>
      <c r="BB12" s="109">
        <f t="shared" si="27"/>
        <v>67.59658626208115</v>
      </c>
      <c r="BC12" s="109">
        <f t="shared" si="27"/>
        <v>71.99036436911642</v>
      </c>
      <c r="BD12" s="109">
        <f t="shared" si="27"/>
        <v>76.66973805310899</v>
      </c>
      <c r="BE12" s="109">
        <f t="shared" si="27"/>
        <v>81.65327102656107</v>
      </c>
      <c r="BF12" s="109">
        <f t="shared" si="27"/>
        <v>86.96073364328754</v>
      </c>
      <c r="BG12" s="109">
        <f t="shared" si="27"/>
        <v>92.61318133010123</v>
      </c>
      <c r="BH12" s="109">
        <f t="shared" si="27"/>
        <v>98.6330381165578</v>
      </c>
      <c r="BI12" s="109">
        <f t="shared" si="27"/>
        <v>105.04418559413405</v>
      </c>
      <c r="BJ12" s="109">
        <f t="shared" si="27"/>
        <v>111.87205765775276</v>
      </c>
      <c r="BK12" s="109">
        <f t="shared" si="27"/>
        <v>119.14374140550669</v>
      </c>
      <c r="BL12" s="109">
        <f t="shared" si="27"/>
        <v>126.88808459686462</v>
      </c>
      <c r="BM12" s="109">
        <f t="shared" si="27"/>
        <v>135.13581009566082</v>
      </c>
      <c r="BN12" s="109">
        <f t="shared" si="27"/>
        <v>143.91963775187875</v>
      </c>
      <c r="BO12" s="109">
        <f t="shared" si="27"/>
        <v>153.27441420575087</v>
      </c>
      <c r="BP12" s="109">
        <f t="shared" si="27"/>
        <v>163.23725112912467</v>
      </c>
      <c r="BQ12" s="109">
        <f t="shared" si="27"/>
        <v>173.84767245251777</v>
      </c>
      <c r="BR12" s="109">
        <f t="shared" si="27"/>
        <v>185.14777116193142</v>
      </c>
      <c r="BS12" s="109">
        <f t="shared" si="27"/>
        <v>197.18237628745695</v>
      </c>
      <c r="BT12" s="109">
        <f t="shared" si="27"/>
        <v>209.99923074614165</v>
      </c>
      <c r="BU12" s="109">
        <f t="shared" si="27"/>
        <v>223.64918074464086</v>
      </c>
      <c r="BV12" s="109">
        <f t="shared" si="27"/>
        <v>238.1863774930425</v>
      </c>
      <c r="BW12" s="109">
        <f t="shared" si="27"/>
        <v>253.66849203009025</v>
      </c>
      <c r="BX12" s="109">
        <f t="shared" si="27"/>
        <v>270.1569440120461</v>
      </c>
      <c r="BY12" s="109">
        <f aca="true" t="shared" si="28" ref="BY12:EJ12">BX12*(1+$M$3)</f>
        <v>287.71714537282907</v>
      </c>
      <c r="BZ12" s="109">
        <f t="shared" si="28"/>
        <v>306.41875982206295</v>
      </c>
      <c r="CA12" s="109">
        <f t="shared" si="28"/>
        <v>326.33597921049704</v>
      </c>
      <c r="CB12" s="109">
        <f t="shared" si="28"/>
        <v>347.54781785917936</v>
      </c>
      <c r="CC12" s="109">
        <f t="shared" si="28"/>
        <v>370.138426020026</v>
      </c>
      <c r="CD12" s="109">
        <f t="shared" si="28"/>
        <v>394.19742371132764</v>
      </c>
      <c r="CE12" s="109">
        <f t="shared" si="28"/>
        <v>419.8202562525639</v>
      </c>
      <c r="CF12" s="109">
        <f t="shared" si="28"/>
        <v>447.10857290898053</v>
      </c>
      <c r="CG12" s="109">
        <f t="shared" si="28"/>
        <v>476.1706301480642</v>
      </c>
      <c r="CH12" s="109">
        <f t="shared" si="28"/>
        <v>507.12172110768836</v>
      </c>
      <c r="CI12" s="109">
        <f t="shared" si="28"/>
        <v>540.0846329796881</v>
      </c>
      <c r="CJ12" s="109">
        <f t="shared" si="28"/>
        <v>575.1901341233678</v>
      </c>
      <c r="CK12" s="109">
        <f t="shared" si="28"/>
        <v>612.5774928413866</v>
      </c>
      <c r="CL12" s="109">
        <f t="shared" si="28"/>
        <v>652.3950298760767</v>
      </c>
      <c r="CM12" s="109">
        <f t="shared" si="28"/>
        <v>694.8007068180217</v>
      </c>
      <c r="CN12" s="109">
        <f t="shared" si="28"/>
        <v>739.9627527611931</v>
      </c>
      <c r="CO12" s="109">
        <f t="shared" si="28"/>
        <v>788.0603316906706</v>
      </c>
      <c r="CP12" s="109">
        <f t="shared" si="28"/>
        <v>839.2842532505642</v>
      </c>
      <c r="CQ12" s="109">
        <f t="shared" si="28"/>
        <v>893.8377297118509</v>
      </c>
      <c r="CR12" s="109">
        <f t="shared" si="28"/>
        <v>951.9371821431212</v>
      </c>
      <c r="CS12" s="109">
        <f t="shared" si="28"/>
        <v>1013.813098982424</v>
      </c>
      <c r="CT12" s="109">
        <f t="shared" si="28"/>
        <v>1079.7109504162815</v>
      </c>
      <c r="CU12" s="109">
        <f t="shared" si="28"/>
        <v>1149.8921621933398</v>
      </c>
      <c r="CV12" s="109">
        <f t="shared" si="28"/>
        <v>1224.6351527359068</v>
      </c>
      <c r="CW12" s="109">
        <f t="shared" si="28"/>
        <v>1304.2364376637406</v>
      </c>
      <c r="CX12" s="109">
        <f t="shared" si="28"/>
        <v>1389.0118061118837</v>
      </c>
      <c r="CY12" s="109">
        <f t="shared" si="28"/>
        <v>1479.297573509156</v>
      </c>
      <c r="CZ12" s="109">
        <f t="shared" si="28"/>
        <v>1575.4519157872512</v>
      </c>
      <c r="DA12" s="109">
        <f t="shared" si="28"/>
        <v>1677.8562903134225</v>
      </c>
      <c r="DB12" s="109">
        <f t="shared" si="28"/>
        <v>1786.916949183795</v>
      </c>
      <c r="DC12" s="109">
        <f t="shared" si="28"/>
        <v>1903.0665508807415</v>
      </c>
      <c r="DD12" s="109">
        <f t="shared" si="28"/>
        <v>2026.7658766879895</v>
      </c>
      <c r="DE12" s="109">
        <f t="shared" si="28"/>
        <v>2158.5056586727087</v>
      </c>
      <c r="DF12" s="109">
        <f t="shared" si="28"/>
        <v>2298.808526486435</v>
      </c>
      <c r="DG12" s="109">
        <f t="shared" si="28"/>
        <v>2448.231080708053</v>
      </c>
      <c r="DH12" s="109">
        <f t="shared" si="28"/>
        <v>2607.3661009540765</v>
      </c>
      <c r="DI12" s="109">
        <f t="shared" si="28"/>
        <v>2776.8448975160914</v>
      </c>
      <c r="DJ12" s="109">
        <f t="shared" si="28"/>
        <v>2957.339815854637</v>
      </c>
      <c r="DK12" s="109">
        <f t="shared" si="28"/>
        <v>3149.5669038851884</v>
      </c>
      <c r="DL12" s="109">
        <f t="shared" si="28"/>
        <v>3354.2887526377253</v>
      </c>
      <c r="DM12" s="109">
        <f t="shared" si="28"/>
        <v>3572.3175215591773</v>
      </c>
      <c r="DN12" s="109">
        <f t="shared" si="28"/>
        <v>3804.5181604605236</v>
      </c>
      <c r="DO12" s="109">
        <f t="shared" si="28"/>
        <v>4051.8118408904575</v>
      </c>
      <c r="DP12" s="109">
        <f t="shared" si="28"/>
        <v>4315.179610548337</v>
      </c>
      <c r="DQ12" s="109">
        <f t="shared" si="28"/>
        <v>4595.666285233979</v>
      </c>
      <c r="DR12" s="109">
        <f t="shared" si="28"/>
        <v>4894.384593774187</v>
      </c>
      <c r="DS12" s="109">
        <f t="shared" si="28"/>
        <v>5212.519592369509</v>
      </c>
      <c r="DT12" s="109">
        <f t="shared" si="28"/>
        <v>5551.333365873527</v>
      </c>
      <c r="DU12" s="109">
        <f t="shared" si="28"/>
        <v>5912.170034655306</v>
      </c>
      <c r="DV12" s="109">
        <f t="shared" si="28"/>
        <v>6296.461086907901</v>
      </c>
      <c r="DW12" s="109">
        <f t="shared" si="28"/>
        <v>6705.731057556914</v>
      </c>
      <c r="DX12" s="109">
        <f t="shared" si="28"/>
        <v>7141.603576298113</v>
      </c>
      <c r="DY12" s="109">
        <f t="shared" si="28"/>
        <v>7605.8078087574895</v>
      </c>
      <c r="DZ12" s="109">
        <f t="shared" si="28"/>
        <v>8100.185316326726</v>
      </c>
      <c r="EA12" s="109">
        <f t="shared" si="28"/>
        <v>8626.697361887962</v>
      </c>
      <c r="EB12" s="109">
        <f t="shared" si="28"/>
        <v>9187.432690410678</v>
      </c>
      <c r="EC12" s="109">
        <f t="shared" si="28"/>
        <v>9784.615815287372</v>
      </c>
      <c r="ED12" s="109">
        <f t="shared" si="28"/>
        <v>10420.615843281052</v>
      </c>
      <c r="EE12" s="109">
        <f t="shared" si="28"/>
        <v>11097.955873094319</v>
      </c>
      <c r="EF12" s="109">
        <f t="shared" si="28"/>
        <v>11819.32300484545</v>
      </c>
      <c r="EG12" s="109">
        <f t="shared" si="28"/>
        <v>12587.579000160404</v>
      </c>
      <c r="EH12" s="109">
        <f t="shared" si="28"/>
        <v>13405.77163517083</v>
      </c>
      <c r="EI12" s="109">
        <f t="shared" si="28"/>
        <v>14277.146791456933</v>
      </c>
      <c r="EJ12" s="109">
        <f t="shared" si="28"/>
        <v>15205.161332901633</v>
      </c>
      <c r="EK12" s="109">
        <f aca="true" t="shared" si="29" ref="EK12:FB12">EJ12*(1+$M$3)</f>
        <v>16193.496819540238</v>
      </c>
      <c r="EL12" s="109">
        <f t="shared" si="29"/>
        <v>17246.07411281035</v>
      </c>
      <c r="EM12" s="109">
        <f t="shared" si="29"/>
        <v>18367.06893014302</v>
      </c>
      <c r="EN12" s="109">
        <f t="shared" si="29"/>
        <v>19560.928410602315</v>
      </c>
      <c r="EO12" s="109">
        <f t="shared" si="29"/>
        <v>20832.388757291465</v>
      </c>
      <c r="EP12" s="109">
        <f t="shared" si="29"/>
        <v>22186.494026515407</v>
      </c>
      <c r="EQ12" s="109">
        <f t="shared" si="29"/>
        <v>23628.616138238907</v>
      </c>
      <c r="ER12" s="109">
        <f t="shared" si="29"/>
        <v>25164.476187224434</v>
      </c>
      <c r="ES12" s="109">
        <f t="shared" si="29"/>
        <v>26800.16713939402</v>
      </c>
      <c r="ET12" s="109">
        <f t="shared" si="29"/>
        <v>28542.17800345463</v>
      </c>
      <c r="EU12" s="109">
        <f t="shared" si="29"/>
        <v>30397.419573679177</v>
      </c>
      <c r="EV12" s="109">
        <f t="shared" si="29"/>
        <v>32373.251845968323</v>
      </c>
      <c r="EW12" s="109">
        <f t="shared" si="29"/>
        <v>34477.51321595626</v>
      </c>
      <c r="EX12" s="109">
        <f t="shared" si="29"/>
        <v>36718.55157499342</v>
      </c>
      <c r="EY12" s="109">
        <f t="shared" si="29"/>
        <v>39105.25742736799</v>
      </c>
      <c r="EZ12" s="109">
        <f t="shared" si="29"/>
        <v>41647.09916014691</v>
      </c>
      <c r="FA12" s="109">
        <f t="shared" si="29"/>
        <v>44354.160605556455</v>
      </c>
      <c r="FB12" s="109">
        <f t="shared" si="29"/>
        <v>47237.18104491762</v>
      </c>
    </row>
    <row r="13" spans="1:158" ht="15">
      <c r="A13" s="114">
        <f>'Page 4'!A19</f>
        <v>8</v>
      </c>
      <c r="B13" s="114" t="str">
        <f>'Page 4'!B19</f>
        <v>FPL Group, Inc.</v>
      </c>
      <c r="C13" s="115">
        <f>'Page 4'!C19</f>
        <v>1.92</v>
      </c>
      <c r="D13" s="115">
        <f>'Page 4'!D19</f>
        <v>2.34</v>
      </c>
      <c r="E13" s="108">
        <f t="shared" si="9"/>
        <v>0.06816467042447916</v>
      </c>
      <c r="F13" s="108"/>
      <c r="G13" s="108">
        <f t="shared" si="3"/>
        <v>0.09390436213816122</v>
      </c>
      <c r="H13" s="109">
        <f>'Page 4'!F19</f>
        <v>-65.79666666666667</v>
      </c>
      <c r="I13" s="109">
        <f t="shared" si="10"/>
        <v>1.92</v>
      </c>
      <c r="J13" s="109">
        <f t="shared" si="4"/>
        <v>2.06</v>
      </c>
      <c r="K13" s="109">
        <f t="shared" si="4"/>
        <v>2.2</v>
      </c>
      <c r="L13" s="109">
        <f t="shared" si="11"/>
        <v>2.34</v>
      </c>
      <c r="M13" s="109">
        <f aca="true" t="shared" si="30" ref="M13:BX13">L13*(1+$M$3)</f>
        <v>2.4920999999999998</v>
      </c>
      <c r="N13" s="109">
        <f t="shared" si="30"/>
        <v>2.6540864999999996</v>
      </c>
      <c r="O13" s="109">
        <f t="shared" si="30"/>
        <v>2.8266021224999993</v>
      </c>
      <c r="P13" s="109">
        <f t="shared" si="30"/>
        <v>3.010331260462499</v>
      </c>
      <c r="Q13" s="109">
        <f t="shared" si="30"/>
        <v>3.206002792392561</v>
      </c>
      <c r="R13" s="109">
        <f t="shared" si="30"/>
        <v>3.4143929738980776</v>
      </c>
      <c r="S13" s="109">
        <f t="shared" si="30"/>
        <v>3.6363285172014526</v>
      </c>
      <c r="T13" s="109">
        <f t="shared" si="30"/>
        <v>3.872689870819547</v>
      </c>
      <c r="U13" s="109">
        <f t="shared" si="30"/>
        <v>4.124414712422817</v>
      </c>
      <c r="V13" s="109">
        <f t="shared" si="30"/>
        <v>4.392501668730301</v>
      </c>
      <c r="W13" s="109">
        <f t="shared" si="30"/>
        <v>4.67801427719777</v>
      </c>
      <c r="X13" s="109">
        <f t="shared" si="30"/>
        <v>4.982085205215625</v>
      </c>
      <c r="Y13" s="109">
        <f t="shared" si="30"/>
        <v>5.30592074355464</v>
      </c>
      <c r="Z13" s="109">
        <f t="shared" si="30"/>
        <v>5.650805591885691</v>
      </c>
      <c r="AA13" s="109">
        <f t="shared" si="30"/>
        <v>6.018107955358261</v>
      </c>
      <c r="AB13" s="109">
        <f t="shared" si="30"/>
        <v>6.409284972456547</v>
      </c>
      <c r="AC13" s="109">
        <f t="shared" si="30"/>
        <v>6.825888495666222</v>
      </c>
      <c r="AD13" s="109">
        <f t="shared" si="30"/>
        <v>7.269571247884526</v>
      </c>
      <c r="AE13" s="109">
        <f t="shared" si="30"/>
        <v>7.74209337899702</v>
      </c>
      <c r="AF13" s="109">
        <f t="shared" si="30"/>
        <v>8.245329448631827</v>
      </c>
      <c r="AG13" s="109">
        <f t="shared" si="30"/>
        <v>8.781275862792896</v>
      </c>
      <c r="AH13" s="109">
        <f t="shared" si="30"/>
        <v>9.352058793874434</v>
      </c>
      <c r="AI13" s="109">
        <f t="shared" si="30"/>
        <v>9.959942615476272</v>
      </c>
      <c r="AJ13" s="109">
        <f t="shared" si="30"/>
        <v>10.60733888548223</v>
      </c>
      <c r="AK13" s="109">
        <f t="shared" si="30"/>
        <v>11.296815913038575</v>
      </c>
      <c r="AL13" s="109">
        <f t="shared" si="30"/>
        <v>12.031108947386082</v>
      </c>
      <c r="AM13" s="109">
        <f t="shared" si="30"/>
        <v>12.813131028966177</v>
      </c>
      <c r="AN13" s="109">
        <f t="shared" si="30"/>
        <v>13.645984545848979</v>
      </c>
      <c r="AO13" s="109">
        <f t="shared" si="30"/>
        <v>14.532973541329161</v>
      </c>
      <c r="AP13" s="109">
        <f t="shared" si="30"/>
        <v>15.477616821515555</v>
      </c>
      <c r="AQ13" s="109">
        <f t="shared" si="30"/>
        <v>16.483661914914066</v>
      </c>
      <c r="AR13" s="109">
        <f t="shared" si="30"/>
        <v>17.555099939383478</v>
      </c>
      <c r="AS13" s="109">
        <f t="shared" si="30"/>
        <v>18.696181435443403</v>
      </c>
      <c r="AT13" s="109">
        <f t="shared" si="30"/>
        <v>19.911433228747224</v>
      </c>
      <c r="AU13" s="109">
        <f t="shared" si="30"/>
        <v>21.205676388615792</v>
      </c>
      <c r="AV13" s="109">
        <f t="shared" si="30"/>
        <v>22.58404535387582</v>
      </c>
      <c r="AW13" s="109">
        <f t="shared" si="30"/>
        <v>24.052008301877745</v>
      </c>
      <c r="AX13" s="109">
        <f t="shared" si="30"/>
        <v>25.615388841499797</v>
      </c>
      <c r="AY13" s="109">
        <f t="shared" si="30"/>
        <v>27.280389116197284</v>
      </c>
      <c r="AZ13" s="109">
        <f t="shared" si="30"/>
        <v>29.053614408750107</v>
      </c>
      <c r="BA13" s="109">
        <f t="shared" si="30"/>
        <v>30.942099345318862</v>
      </c>
      <c r="BB13" s="109">
        <f t="shared" si="30"/>
        <v>32.953335802764585</v>
      </c>
      <c r="BC13" s="109">
        <f t="shared" si="30"/>
        <v>35.09530262994428</v>
      </c>
      <c r="BD13" s="109">
        <f t="shared" si="30"/>
        <v>37.376497300890655</v>
      </c>
      <c r="BE13" s="109">
        <f t="shared" si="30"/>
        <v>39.80596962544855</v>
      </c>
      <c r="BF13" s="109">
        <f t="shared" si="30"/>
        <v>42.393357651102704</v>
      </c>
      <c r="BG13" s="109">
        <f t="shared" si="30"/>
        <v>45.14892589842438</v>
      </c>
      <c r="BH13" s="109">
        <f t="shared" si="30"/>
        <v>48.08360608182196</v>
      </c>
      <c r="BI13" s="109">
        <f t="shared" si="30"/>
        <v>51.209040477140384</v>
      </c>
      <c r="BJ13" s="109">
        <f t="shared" si="30"/>
        <v>54.53762810815451</v>
      </c>
      <c r="BK13" s="109">
        <f t="shared" si="30"/>
        <v>58.08257393518455</v>
      </c>
      <c r="BL13" s="109">
        <f t="shared" si="30"/>
        <v>61.85794124097154</v>
      </c>
      <c r="BM13" s="109">
        <f t="shared" si="30"/>
        <v>65.87870742163469</v>
      </c>
      <c r="BN13" s="109">
        <f t="shared" si="30"/>
        <v>70.16082340404094</v>
      </c>
      <c r="BO13" s="109">
        <f t="shared" si="30"/>
        <v>74.7212769253036</v>
      </c>
      <c r="BP13" s="109">
        <f t="shared" si="30"/>
        <v>79.57815992544833</v>
      </c>
      <c r="BQ13" s="109">
        <f t="shared" si="30"/>
        <v>84.75074032060247</v>
      </c>
      <c r="BR13" s="109">
        <f t="shared" si="30"/>
        <v>90.25953844144163</v>
      </c>
      <c r="BS13" s="109">
        <f t="shared" si="30"/>
        <v>96.12640844013534</v>
      </c>
      <c r="BT13" s="109">
        <f t="shared" si="30"/>
        <v>102.37462498874413</v>
      </c>
      <c r="BU13" s="109">
        <f t="shared" si="30"/>
        <v>109.02897561301249</v>
      </c>
      <c r="BV13" s="109">
        <f t="shared" si="30"/>
        <v>116.11585902785829</v>
      </c>
      <c r="BW13" s="109">
        <f t="shared" si="30"/>
        <v>123.66338986466907</v>
      </c>
      <c r="BX13" s="109">
        <f t="shared" si="30"/>
        <v>131.70151020587255</v>
      </c>
      <c r="BY13" s="109">
        <f aca="true" t="shared" si="31" ref="BY13:EJ13">BX13*(1+$M$3)</f>
        <v>140.26210836925426</v>
      </c>
      <c r="BZ13" s="109">
        <f t="shared" si="31"/>
        <v>149.37914541325577</v>
      </c>
      <c r="CA13" s="109">
        <f t="shared" si="31"/>
        <v>159.08878986511738</v>
      </c>
      <c r="CB13" s="109">
        <f t="shared" si="31"/>
        <v>169.42956120635</v>
      </c>
      <c r="CC13" s="109">
        <f t="shared" si="31"/>
        <v>180.44248268476275</v>
      </c>
      <c r="CD13" s="109">
        <f t="shared" si="31"/>
        <v>192.1712440592723</v>
      </c>
      <c r="CE13" s="109">
        <f t="shared" si="31"/>
        <v>204.66237492312501</v>
      </c>
      <c r="CF13" s="109">
        <f t="shared" si="31"/>
        <v>217.96542929312812</v>
      </c>
      <c r="CG13" s="109">
        <f t="shared" si="31"/>
        <v>232.13318219718144</v>
      </c>
      <c r="CH13" s="109">
        <f t="shared" si="31"/>
        <v>247.22183903999823</v>
      </c>
      <c r="CI13" s="109">
        <f t="shared" si="31"/>
        <v>263.2912585775981</v>
      </c>
      <c r="CJ13" s="109">
        <f t="shared" si="31"/>
        <v>280.40519038514196</v>
      </c>
      <c r="CK13" s="109">
        <f t="shared" si="31"/>
        <v>298.6315277601762</v>
      </c>
      <c r="CL13" s="109">
        <f t="shared" si="31"/>
        <v>318.04257706458765</v>
      </c>
      <c r="CM13" s="109">
        <f t="shared" si="31"/>
        <v>338.71534457378584</v>
      </c>
      <c r="CN13" s="109">
        <f t="shared" si="31"/>
        <v>360.7318419710819</v>
      </c>
      <c r="CO13" s="109">
        <f t="shared" si="31"/>
        <v>384.1794116992022</v>
      </c>
      <c r="CP13" s="109">
        <f t="shared" si="31"/>
        <v>409.1510734596503</v>
      </c>
      <c r="CQ13" s="109">
        <f t="shared" si="31"/>
        <v>435.74589323452756</v>
      </c>
      <c r="CR13" s="109">
        <f t="shared" si="31"/>
        <v>464.0693762947718</v>
      </c>
      <c r="CS13" s="109">
        <f t="shared" si="31"/>
        <v>494.23388575393193</v>
      </c>
      <c r="CT13" s="109">
        <f t="shared" si="31"/>
        <v>526.3590883279375</v>
      </c>
      <c r="CU13" s="109">
        <f t="shared" si="31"/>
        <v>560.5724290692534</v>
      </c>
      <c r="CV13" s="109">
        <f t="shared" si="31"/>
        <v>597.0096369587549</v>
      </c>
      <c r="CW13" s="109">
        <f t="shared" si="31"/>
        <v>635.8152633610739</v>
      </c>
      <c r="CX13" s="109">
        <f t="shared" si="31"/>
        <v>677.1432554795437</v>
      </c>
      <c r="CY13" s="109">
        <f t="shared" si="31"/>
        <v>721.1575670857139</v>
      </c>
      <c r="CZ13" s="109">
        <f t="shared" si="31"/>
        <v>768.0328089462853</v>
      </c>
      <c r="DA13" s="109">
        <f t="shared" si="31"/>
        <v>817.9549415277938</v>
      </c>
      <c r="DB13" s="109">
        <f t="shared" si="31"/>
        <v>871.1220127271004</v>
      </c>
      <c r="DC13" s="109">
        <f t="shared" si="31"/>
        <v>927.7449435543618</v>
      </c>
      <c r="DD13" s="109">
        <f t="shared" si="31"/>
        <v>988.0483648853954</v>
      </c>
      <c r="DE13" s="109">
        <f t="shared" si="31"/>
        <v>1052.271508602946</v>
      </c>
      <c r="DF13" s="109">
        <f t="shared" si="31"/>
        <v>1120.6691566621373</v>
      </c>
      <c r="DG13" s="109">
        <f t="shared" si="31"/>
        <v>1193.5126518451762</v>
      </c>
      <c r="DH13" s="109">
        <f t="shared" si="31"/>
        <v>1271.0909742151125</v>
      </c>
      <c r="DI13" s="109">
        <f t="shared" si="31"/>
        <v>1353.7118875390947</v>
      </c>
      <c r="DJ13" s="109">
        <f t="shared" si="31"/>
        <v>1441.7031602291358</v>
      </c>
      <c r="DK13" s="109">
        <f t="shared" si="31"/>
        <v>1535.4138656440296</v>
      </c>
      <c r="DL13" s="109">
        <f t="shared" si="31"/>
        <v>1635.2157669108915</v>
      </c>
      <c r="DM13" s="109">
        <f t="shared" si="31"/>
        <v>1741.5047917600994</v>
      </c>
      <c r="DN13" s="109">
        <f t="shared" si="31"/>
        <v>1854.7026032245058</v>
      </c>
      <c r="DO13" s="109">
        <f t="shared" si="31"/>
        <v>1975.2582724340984</v>
      </c>
      <c r="DP13" s="109">
        <f t="shared" si="31"/>
        <v>2103.650060142315</v>
      </c>
      <c r="DQ13" s="109">
        <f t="shared" si="31"/>
        <v>2240.387314051565</v>
      </c>
      <c r="DR13" s="109">
        <f t="shared" si="31"/>
        <v>2386.012489464917</v>
      </c>
      <c r="DS13" s="109">
        <f t="shared" si="31"/>
        <v>2541.1033012801367</v>
      </c>
      <c r="DT13" s="109">
        <f t="shared" si="31"/>
        <v>2706.2750158633453</v>
      </c>
      <c r="DU13" s="109">
        <f t="shared" si="31"/>
        <v>2882.1828918944625</v>
      </c>
      <c r="DV13" s="109">
        <f t="shared" si="31"/>
        <v>3069.5247798676023</v>
      </c>
      <c r="DW13" s="109">
        <f t="shared" si="31"/>
        <v>3269.0438905589963</v>
      </c>
      <c r="DX13" s="109">
        <f t="shared" si="31"/>
        <v>3481.531743445331</v>
      </c>
      <c r="DY13" s="109">
        <f t="shared" si="31"/>
        <v>3707.831306769277</v>
      </c>
      <c r="DZ13" s="109">
        <f t="shared" si="31"/>
        <v>3948.84034170928</v>
      </c>
      <c r="EA13" s="109">
        <f t="shared" si="31"/>
        <v>4205.514963920383</v>
      </c>
      <c r="EB13" s="109">
        <f t="shared" si="31"/>
        <v>4478.873436575207</v>
      </c>
      <c r="EC13" s="109">
        <f t="shared" si="31"/>
        <v>4770.0002099525955</v>
      </c>
      <c r="ED13" s="109">
        <f t="shared" si="31"/>
        <v>5080.050223599514</v>
      </c>
      <c r="EE13" s="109">
        <f t="shared" si="31"/>
        <v>5410.253488133481</v>
      </c>
      <c r="EF13" s="109">
        <f t="shared" si="31"/>
        <v>5761.919964862157</v>
      </c>
      <c r="EG13" s="109">
        <f t="shared" si="31"/>
        <v>6136.444762578197</v>
      </c>
      <c r="EH13" s="109">
        <f t="shared" si="31"/>
        <v>6535.3136721457795</v>
      </c>
      <c r="EI13" s="109">
        <f t="shared" si="31"/>
        <v>6960.109060835255</v>
      </c>
      <c r="EJ13" s="109">
        <f t="shared" si="31"/>
        <v>7412.516149789546</v>
      </c>
      <c r="EK13" s="109">
        <f aca="true" t="shared" si="32" ref="EK13:FB13">EJ13*(1+$M$3)</f>
        <v>7894.329699525866</v>
      </c>
      <c r="EL13" s="109">
        <f t="shared" si="32"/>
        <v>8407.461129995047</v>
      </c>
      <c r="EM13" s="109">
        <f t="shared" si="32"/>
        <v>8953.946103444725</v>
      </c>
      <c r="EN13" s="109">
        <f t="shared" si="32"/>
        <v>9535.952600168632</v>
      </c>
      <c r="EO13" s="109">
        <f t="shared" si="32"/>
        <v>10155.789519179592</v>
      </c>
      <c r="EP13" s="109">
        <f t="shared" si="32"/>
        <v>10815.915837926266</v>
      </c>
      <c r="EQ13" s="109">
        <f t="shared" si="32"/>
        <v>11518.950367391473</v>
      </c>
      <c r="ER13" s="109">
        <f t="shared" si="32"/>
        <v>12267.682141271918</v>
      </c>
      <c r="ES13" s="109">
        <f t="shared" si="32"/>
        <v>13065.081480454592</v>
      </c>
      <c r="ET13" s="109">
        <f t="shared" si="32"/>
        <v>13914.311776684139</v>
      </c>
      <c r="EU13" s="109">
        <f t="shared" si="32"/>
        <v>14818.742042168607</v>
      </c>
      <c r="EV13" s="109">
        <f t="shared" si="32"/>
        <v>15781.960274909567</v>
      </c>
      <c r="EW13" s="109">
        <f t="shared" si="32"/>
        <v>16807.78769277869</v>
      </c>
      <c r="EX13" s="109">
        <f t="shared" si="32"/>
        <v>17900.293892809303</v>
      </c>
      <c r="EY13" s="109">
        <f t="shared" si="32"/>
        <v>19063.812995841905</v>
      </c>
      <c r="EZ13" s="109">
        <f t="shared" si="32"/>
        <v>20302.960840571628</v>
      </c>
      <c r="FA13" s="109">
        <f t="shared" si="32"/>
        <v>21622.653295208784</v>
      </c>
      <c r="FB13" s="109">
        <f t="shared" si="32"/>
        <v>23028.125759397353</v>
      </c>
    </row>
    <row r="14" spans="1:158" ht="15">
      <c r="A14" s="114">
        <f>'Page 4'!A20</f>
        <v>9</v>
      </c>
      <c r="B14" s="114" t="str">
        <f>'Page 4'!B20</f>
        <v>IDACORP</v>
      </c>
      <c r="C14" s="115">
        <f>'Page 4'!C20</f>
        <v>1.2</v>
      </c>
      <c r="D14" s="115">
        <f>'Page 4'!D20</f>
        <v>1.2</v>
      </c>
      <c r="E14" s="108">
        <f t="shared" si="9"/>
        <v>0</v>
      </c>
      <c r="F14" s="108"/>
      <c r="G14" s="108">
        <f t="shared" si="3"/>
        <v>0.09669120863204268</v>
      </c>
      <c r="H14" s="109">
        <f>'Page 4'!F20</f>
        <v>-31.323333333333334</v>
      </c>
      <c r="I14" s="109">
        <f t="shared" si="10"/>
        <v>1.2</v>
      </c>
      <c r="J14" s="109">
        <f t="shared" si="4"/>
        <v>1.2</v>
      </c>
      <c r="K14" s="109">
        <f t="shared" si="4"/>
        <v>1.2</v>
      </c>
      <c r="L14" s="109">
        <f t="shared" si="11"/>
        <v>1.2</v>
      </c>
      <c r="M14" s="109">
        <f aca="true" t="shared" si="33" ref="M14:BX14">L14*(1+$M$3)</f>
        <v>1.2779999999999998</v>
      </c>
      <c r="N14" s="109">
        <f t="shared" si="33"/>
        <v>1.3610699999999998</v>
      </c>
      <c r="O14" s="109">
        <f t="shared" si="33"/>
        <v>1.4495395499999997</v>
      </c>
      <c r="P14" s="109">
        <f t="shared" si="33"/>
        <v>1.5437596207499995</v>
      </c>
      <c r="Q14" s="109">
        <f t="shared" si="33"/>
        <v>1.6441039960987494</v>
      </c>
      <c r="R14" s="109">
        <f t="shared" si="33"/>
        <v>1.750970755845168</v>
      </c>
      <c r="S14" s="109">
        <f t="shared" si="33"/>
        <v>1.8647838549751037</v>
      </c>
      <c r="T14" s="109">
        <f t="shared" si="33"/>
        <v>1.9859948055484853</v>
      </c>
      <c r="U14" s="109">
        <f t="shared" si="33"/>
        <v>2.1150844679091367</v>
      </c>
      <c r="V14" s="109">
        <f t="shared" si="33"/>
        <v>2.2525649583232306</v>
      </c>
      <c r="W14" s="109">
        <f t="shared" si="33"/>
        <v>2.3989816806142406</v>
      </c>
      <c r="X14" s="109">
        <f t="shared" si="33"/>
        <v>2.554915489854166</v>
      </c>
      <c r="Y14" s="109">
        <f t="shared" si="33"/>
        <v>2.7209849966946864</v>
      </c>
      <c r="Z14" s="109">
        <f t="shared" si="33"/>
        <v>2.897849021479841</v>
      </c>
      <c r="AA14" s="109">
        <f t="shared" si="33"/>
        <v>3.0862092078760304</v>
      </c>
      <c r="AB14" s="109">
        <f t="shared" si="33"/>
        <v>3.2868128063879722</v>
      </c>
      <c r="AC14" s="109">
        <f t="shared" si="33"/>
        <v>3.5004556388031904</v>
      </c>
      <c r="AD14" s="109">
        <f t="shared" si="33"/>
        <v>3.7279852553253976</v>
      </c>
      <c r="AE14" s="109">
        <f t="shared" si="33"/>
        <v>3.9703042969215483</v>
      </c>
      <c r="AF14" s="109">
        <f t="shared" si="33"/>
        <v>4.228374076221448</v>
      </c>
      <c r="AG14" s="109">
        <f t="shared" si="33"/>
        <v>4.503218391175842</v>
      </c>
      <c r="AH14" s="109">
        <f t="shared" si="33"/>
        <v>4.7959275866022715</v>
      </c>
      <c r="AI14" s="109">
        <f t="shared" si="33"/>
        <v>5.107662879731419</v>
      </c>
      <c r="AJ14" s="109">
        <f t="shared" si="33"/>
        <v>5.43966096691396</v>
      </c>
      <c r="AK14" s="109">
        <f t="shared" si="33"/>
        <v>5.793238929763367</v>
      </c>
      <c r="AL14" s="109">
        <f t="shared" si="33"/>
        <v>6.169799460197986</v>
      </c>
      <c r="AM14" s="109">
        <f t="shared" si="33"/>
        <v>6.570836425110855</v>
      </c>
      <c r="AN14" s="109">
        <f t="shared" si="33"/>
        <v>6.99794079274306</v>
      </c>
      <c r="AO14" s="109">
        <f t="shared" si="33"/>
        <v>7.452806944271359</v>
      </c>
      <c r="AP14" s="109">
        <f t="shared" si="33"/>
        <v>7.937239395648997</v>
      </c>
      <c r="AQ14" s="109">
        <f t="shared" si="33"/>
        <v>8.453159956366182</v>
      </c>
      <c r="AR14" s="109">
        <f t="shared" si="33"/>
        <v>9.002615353529983</v>
      </c>
      <c r="AS14" s="109">
        <f t="shared" si="33"/>
        <v>9.587785351509432</v>
      </c>
      <c r="AT14" s="109">
        <f t="shared" si="33"/>
        <v>10.210991399357544</v>
      </c>
      <c r="AU14" s="109">
        <f t="shared" si="33"/>
        <v>10.874705840315784</v>
      </c>
      <c r="AV14" s="109">
        <f t="shared" si="33"/>
        <v>11.581561719936309</v>
      </c>
      <c r="AW14" s="109">
        <f t="shared" si="33"/>
        <v>12.334363231732167</v>
      </c>
      <c r="AX14" s="109">
        <f t="shared" si="33"/>
        <v>13.136096841794757</v>
      </c>
      <c r="AY14" s="109">
        <f t="shared" si="33"/>
        <v>13.989943136511416</v>
      </c>
      <c r="AZ14" s="109">
        <f t="shared" si="33"/>
        <v>14.899289440384656</v>
      </c>
      <c r="BA14" s="109">
        <f t="shared" si="33"/>
        <v>15.867743254009659</v>
      </c>
      <c r="BB14" s="109">
        <f t="shared" si="33"/>
        <v>16.899146565520287</v>
      </c>
      <c r="BC14" s="109">
        <f t="shared" si="33"/>
        <v>17.997591092279105</v>
      </c>
      <c r="BD14" s="109">
        <f t="shared" si="33"/>
        <v>19.167434513277247</v>
      </c>
      <c r="BE14" s="109">
        <f t="shared" si="33"/>
        <v>20.413317756640268</v>
      </c>
      <c r="BF14" s="109">
        <f t="shared" si="33"/>
        <v>21.740183410821885</v>
      </c>
      <c r="BG14" s="109">
        <f t="shared" si="33"/>
        <v>23.153295332525307</v>
      </c>
      <c r="BH14" s="109">
        <f t="shared" si="33"/>
        <v>24.65825952913945</v>
      </c>
      <c r="BI14" s="109">
        <f t="shared" si="33"/>
        <v>26.261046398533512</v>
      </c>
      <c r="BJ14" s="109">
        <f t="shared" si="33"/>
        <v>27.96801441443819</v>
      </c>
      <c r="BK14" s="109">
        <f t="shared" si="33"/>
        <v>29.785935351376672</v>
      </c>
      <c r="BL14" s="109">
        <f t="shared" si="33"/>
        <v>31.722021149216154</v>
      </c>
      <c r="BM14" s="109">
        <f t="shared" si="33"/>
        <v>33.783952523915204</v>
      </c>
      <c r="BN14" s="109">
        <f t="shared" si="33"/>
        <v>35.97990943796969</v>
      </c>
      <c r="BO14" s="109">
        <f t="shared" si="33"/>
        <v>38.31860355143772</v>
      </c>
      <c r="BP14" s="109">
        <f t="shared" si="33"/>
        <v>40.80931278228117</v>
      </c>
      <c r="BQ14" s="109">
        <f t="shared" si="33"/>
        <v>43.46191811312944</v>
      </c>
      <c r="BR14" s="109">
        <f t="shared" si="33"/>
        <v>46.286942790482854</v>
      </c>
      <c r="BS14" s="109">
        <f t="shared" si="33"/>
        <v>49.29559407186424</v>
      </c>
      <c r="BT14" s="109">
        <f t="shared" si="33"/>
        <v>52.49980768653541</v>
      </c>
      <c r="BU14" s="109">
        <f t="shared" si="33"/>
        <v>55.912295186160215</v>
      </c>
      <c r="BV14" s="109">
        <f t="shared" si="33"/>
        <v>59.546594373260625</v>
      </c>
      <c r="BW14" s="109">
        <f t="shared" si="33"/>
        <v>63.41712300752256</v>
      </c>
      <c r="BX14" s="109">
        <f t="shared" si="33"/>
        <v>67.53923600301152</v>
      </c>
      <c r="BY14" s="109">
        <f aca="true" t="shared" si="34" ref="BY14:EJ14">BX14*(1+$M$3)</f>
        <v>71.92928634320727</v>
      </c>
      <c r="BZ14" s="109">
        <f t="shared" si="34"/>
        <v>76.60468995551574</v>
      </c>
      <c r="CA14" s="109">
        <f t="shared" si="34"/>
        <v>81.58399480262426</v>
      </c>
      <c r="CB14" s="109">
        <f t="shared" si="34"/>
        <v>86.88695446479484</v>
      </c>
      <c r="CC14" s="109">
        <f t="shared" si="34"/>
        <v>92.5346065050065</v>
      </c>
      <c r="CD14" s="109">
        <f t="shared" si="34"/>
        <v>98.54935592783191</v>
      </c>
      <c r="CE14" s="109">
        <f t="shared" si="34"/>
        <v>104.95506406314098</v>
      </c>
      <c r="CF14" s="109">
        <f t="shared" si="34"/>
        <v>111.77714322724513</v>
      </c>
      <c r="CG14" s="109">
        <f t="shared" si="34"/>
        <v>119.04265753701605</v>
      </c>
      <c r="CH14" s="109">
        <f t="shared" si="34"/>
        <v>126.78043027692209</v>
      </c>
      <c r="CI14" s="109">
        <f t="shared" si="34"/>
        <v>135.02115824492202</v>
      </c>
      <c r="CJ14" s="109">
        <f t="shared" si="34"/>
        <v>143.79753353084195</v>
      </c>
      <c r="CK14" s="109">
        <f t="shared" si="34"/>
        <v>153.14437321034666</v>
      </c>
      <c r="CL14" s="109">
        <f t="shared" si="34"/>
        <v>163.09875746901918</v>
      </c>
      <c r="CM14" s="109">
        <f t="shared" si="34"/>
        <v>173.70017670450542</v>
      </c>
      <c r="CN14" s="109">
        <f t="shared" si="34"/>
        <v>184.99068819029827</v>
      </c>
      <c r="CO14" s="109">
        <f t="shared" si="34"/>
        <v>197.01508292266766</v>
      </c>
      <c r="CP14" s="109">
        <f t="shared" si="34"/>
        <v>209.82106331264106</v>
      </c>
      <c r="CQ14" s="109">
        <f t="shared" si="34"/>
        <v>223.45943242796272</v>
      </c>
      <c r="CR14" s="109">
        <f t="shared" si="34"/>
        <v>237.9842955357803</v>
      </c>
      <c r="CS14" s="109">
        <f t="shared" si="34"/>
        <v>253.453274745606</v>
      </c>
      <c r="CT14" s="109">
        <f t="shared" si="34"/>
        <v>269.9277376040704</v>
      </c>
      <c r="CU14" s="109">
        <f t="shared" si="34"/>
        <v>287.47304054833495</v>
      </c>
      <c r="CV14" s="109">
        <f t="shared" si="34"/>
        <v>306.1587881839767</v>
      </c>
      <c r="CW14" s="109">
        <f t="shared" si="34"/>
        <v>326.05910941593515</v>
      </c>
      <c r="CX14" s="109">
        <f t="shared" si="34"/>
        <v>347.25295152797094</v>
      </c>
      <c r="CY14" s="109">
        <f t="shared" si="34"/>
        <v>369.824393377289</v>
      </c>
      <c r="CZ14" s="109">
        <f t="shared" si="34"/>
        <v>393.8629789468128</v>
      </c>
      <c r="DA14" s="109">
        <f t="shared" si="34"/>
        <v>419.4640725783556</v>
      </c>
      <c r="DB14" s="109">
        <f t="shared" si="34"/>
        <v>446.72923729594874</v>
      </c>
      <c r="DC14" s="109">
        <f t="shared" si="34"/>
        <v>475.7666377201854</v>
      </c>
      <c r="DD14" s="109">
        <f t="shared" si="34"/>
        <v>506.69146917199737</v>
      </c>
      <c r="DE14" s="109">
        <f t="shared" si="34"/>
        <v>539.6264146681772</v>
      </c>
      <c r="DF14" s="109">
        <f t="shared" si="34"/>
        <v>574.7021316216087</v>
      </c>
      <c r="DG14" s="109">
        <f t="shared" si="34"/>
        <v>612.0577701770133</v>
      </c>
      <c r="DH14" s="109">
        <f t="shared" si="34"/>
        <v>651.8415252385191</v>
      </c>
      <c r="DI14" s="109">
        <f t="shared" si="34"/>
        <v>694.2112243790228</v>
      </c>
      <c r="DJ14" s="109">
        <f t="shared" si="34"/>
        <v>739.3349539636592</v>
      </c>
      <c r="DK14" s="109">
        <f t="shared" si="34"/>
        <v>787.3917259712971</v>
      </c>
      <c r="DL14" s="109">
        <f t="shared" si="34"/>
        <v>838.5721881594313</v>
      </c>
      <c r="DM14" s="109">
        <f t="shared" si="34"/>
        <v>893.0793803897943</v>
      </c>
      <c r="DN14" s="109">
        <f t="shared" si="34"/>
        <v>951.1295401151309</v>
      </c>
      <c r="DO14" s="109">
        <f t="shared" si="34"/>
        <v>1012.9529602226144</v>
      </c>
      <c r="DP14" s="109">
        <f t="shared" si="34"/>
        <v>1078.7949026370843</v>
      </c>
      <c r="DQ14" s="109">
        <f t="shared" si="34"/>
        <v>1148.9165713084947</v>
      </c>
      <c r="DR14" s="109">
        <f t="shared" si="34"/>
        <v>1223.5961484435468</v>
      </c>
      <c r="DS14" s="109">
        <f t="shared" si="34"/>
        <v>1303.1298980923773</v>
      </c>
      <c r="DT14" s="109">
        <f t="shared" si="34"/>
        <v>1387.8333414683818</v>
      </c>
      <c r="DU14" s="109">
        <f t="shared" si="34"/>
        <v>1478.0425086638265</v>
      </c>
      <c r="DV14" s="109">
        <f t="shared" si="34"/>
        <v>1574.1152717269752</v>
      </c>
      <c r="DW14" s="109">
        <f t="shared" si="34"/>
        <v>1676.4327643892284</v>
      </c>
      <c r="DX14" s="109">
        <f t="shared" si="34"/>
        <v>1785.4008940745282</v>
      </c>
      <c r="DY14" s="109">
        <f t="shared" si="34"/>
        <v>1901.4519521893724</v>
      </c>
      <c r="DZ14" s="109">
        <f t="shared" si="34"/>
        <v>2025.0463290816815</v>
      </c>
      <c r="EA14" s="109">
        <f t="shared" si="34"/>
        <v>2156.6743404719905</v>
      </c>
      <c r="EB14" s="109">
        <f t="shared" si="34"/>
        <v>2296.8581726026696</v>
      </c>
      <c r="EC14" s="109">
        <f t="shared" si="34"/>
        <v>2446.153953821843</v>
      </c>
      <c r="ED14" s="109">
        <f t="shared" si="34"/>
        <v>2605.153960820263</v>
      </c>
      <c r="EE14" s="109">
        <f t="shared" si="34"/>
        <v>2774.4889682735798</v>
      </c>
      <c r="EF14" s="109">
        <f t="shared" si="34"/>
        <v>2954.8307512113624</v>
      </c>
      <c r="EG14" s="109">
        <f t="shared" si="34"/>
        <v>3146.894750040101</v>
      </c>
      <c r="EH14" s="109">
        <f t="shared" si="34"/>
        <v>3351.4429087927074</v>
      </c>
      <c r="EI14" s="109">
        <f t="shared" si="34"/>
        <v>3569.2866978642332</v>
      </c>
      <c r="EJ14" s="109">
        <f t="shared" si="34"/>
        <v>3801.290333225408</v>
      </c>
      <c r="EK14" s="109">
        <f aca="true" t="shared" si="35" ref="EK14:FB14">EJ14*(1+$M$3)</f>
        <v>4048.3742048850595</v>
      </c>
      <c r="EL14" s="109">
        <f t="shared" si="35"/>
        <v>4311.518528202588</v>
      </c>
      <c r="EM14" s="109">
        <f t="shared" si="35"/>
        <v>4591.767232535755</v>
      </c>
      <c r="EN14" s="109">
        <f t="shared" si="35"/>
        <v>4890.232102650579</v>
      </c>
      <c r="EO14" s="109">
        <f t="shared" si="35"/>
        <v>5208.097189322866</v>
      </c>
      <c r="EP14" s="109">
        <f t="shared" si="35"/>
        <v>5546.623506628852</v>
      </c>
      <c r="EQ14" s="109">
        <f t="shared" si="35"/>
        <v>5907.154034559727</v>
      </c>
      <c r="ER14" s="109">
        <f t="shared" si="35"/>
        <v>6291.119046806109</v>
      </c>
      <c r="ES14" s="109">
        <f t="shared" si="35"/>
        <v>6700.041784848505</v>
      </c>
      <c r="ET14" s="109">
        <f t="shared" si="35"/>
        <v>7135.544500863657</v>
      </c>
      <c r="EU14" s="109">
        <f t="shared" si="35"/>
        <v>7599.354893419794</v>
      </c>
      <c r="EV14" s="109">
        <f t="shared" si="35"/>
        <v>8093.312961492081</v>
      </c>
      <c r="EW14" s="109">
        <f t="shared" si="35"/>
        <v>8619.378303989066</v>
      </c>
      <c r="EX14" s="109">
        <f t="shared" si="35"/>
        <v>9179.637893748355</v>
      </c>
      <c r="EY14" s="109">
        <f t="shared" si="35"/>
        <v>9776.314356841998</v>
      </c>
      <c r="EZ14" s="109">
        <f t="shared" si="35"/>
        <v>10411.774790036727</v>
      </c>
      <c r="FA14" s="109">
        <f t="shared" si="35"/>
        <v>11088.540151389114</v>
      </c>
      <c r="FB14" s="109">
        <f t="shared" si="35"/>
        <v>11809.295261229405</v>
      </c>
    </row>
    <row r="15" spans="1:158" ht="15">
      <c r="A15" s="114">
        <f>'Page 4'!A21</f>
        <v>10</v>
      </c>
      <c r="B15" s="114" t="str">
        <f>'Page 4'!B21</f>
        <v>NSTAR</v>
      </c>
      <c r="C15" s="115">
        <f>'Page 4'!C21</f>
        <v>1.53</v>
      </c>
      <c r="D15" s="115">
        <f>'Page 4'!D21</f>
        <v>1.85</v>
      </c>
      <c r="E15" s="108">
        <f aca="true" t="shared" si="36" ref="E15:E20">(D15/C15)^(1/3)-1</f>
        <v>0.0653527531087883</v>
      </c>
      <c r="F15" s="108"/>
      <c r="G15" s="108">
        <f t="shared" si="3"/>
        <v>0.11165215081339003</v>
      </c>
      <c r="H15" s="109">
        <f>'Page 4'!F21</f>
        <v>-32.78333333333333</v>
      </c>
      <c r="I15" s="109">
        <f aca="true" t="shared" si="37" ref="I15:I20">C15</f>
        <v>1.53</v>
      </c>
      <c r="J15" s="109">
        <f aca="true" t="shared" si="38" ref="J15:K19">I15+($L15-$I15)/3</f>
        <v>1.6366666666666667</v>
      </c>
      <c r="K15" s="109">
        <f t="shared" si="38"/>
        <v>1.7433333333333334</v>
      </c>
      <c r="L15" s="109">
        <f aca="true" t="shared" si="39" ref="L15:L20">D15</f>
        <v>1.85</v>
      </c>
      <c r="M15" s="109">
        <f aca="true" t="shared" si="40" ref="M15:BX15">L15*(1+$M$3)</f>
        <v>1.97025</v>
      </c>
      <c r="N15" s="109">
        <f t="shared" si="40"/>
        <v>2.09831625</v>
      </c>
      <c r="O15" s="109">
        <f t="shared" si="40"/>
        <v>2.2347068062499997</v>
      </c>
      <c r="P15" s="109">
        <f t="shared" si="40"/>
        <v>2.37996274865625</v>
      </c>
      <c r="Q15" s="109">
        <f t="shared" si="40"/>
        <v>2.534660327318906</v>
      </c>
      <c r="R15" s="109">
        <f t="shared" si="40"/>
        <v>2.6994132485946345</v>
      </c>
      <c r="S15" s="109">
        <f t="shared" si="40"/>
        <v>2.8748751097532854</v>
      </c>
      <c r="T15" s="109">
        <f t="shared" si="40"/>
        <v>3.061741991887249</v>
      </c>
      <c r="U15" s="109">
        <f t="shared" si="40"/>
        <v>3.26075522135992</v>
      </c>
      <c r="V15" s="109">
        <f t="shared" si="40"/>
        <v>3.4727043107483144</v>
      </c>
      <c r="W15" s="109">
        <f t="shared" si="40"/>
        <v>3.6984300909469545</v>
      </c>
      <c r="X15" s="109">
        <f t="shared" si="40"/>
        <v>3.9388280468585064</v>
      </c>
      <c r="Y15" s="109">
        <f t="shared" si="40"/>
        <v>4.194851869904309</v>
      </c>
      <c r="Z15" s="109">
        <f t="shared" si="40"/>
        <v>4.467517241448089</v>
      </c>
      <c r="AA15" s="109">
        <f t="shared" si="40"/>
        <v>4.757905862142215</v>
      </c>
      <c r="AB15" s="109">
        <f t="shared" si="40"/>
        <v>5.067169743181458</v>
      </c>
      <c r="AC15" s="109">
        <f t="shared" si="40"/>
        <v>5.396535776488253</v>
      </c>
      <c r="AD15" s="109">
        <f t="shared" si="40"/>
        <v>5.747310601959989</v>
      </c>
      <c r="AE15" s="109">
        <f t="shared" si="40"/>
        <v>6.120885791087388</v>
      </c>
      <c r="AF15" s="109">
        <f t="shared" si="40"/>
        <v>6.518743367508068</v>
      </c>
      <c r="AG15" s="109">
        <f t="shared" si="40"/>
        <v>6.942461686396093</v>
      </c>
      <c r="AH15" s="109">
        <f t="shared" si="40"/>
        <v>7.393721696011839</v>
      </c>
      <c r="AI15" s="109">
        <f t="shared" si="40"/>
        <v>7.874313606252608</v>
      </c>
      <c r="AJ15" s="109">
        <f t="shared" si="40"/>
        <v>8.386143990659027</v>
      </c>
      <c r="AK15" s="109">
        <f t="shared" si="40"/>
        <v>8.931243350051863</v>
      </c>
      <c r="AL15" s="109">
        <f t="shared" si="40"/>
        <v>9.511774167805234</v>
      </c>
      <c r="AM15" s="109">
        <f t="shared" si="40"/>
        <v>10.130039488712573</v>
      </c>
      <c r="AN15" s="109">
        <f t="shared" si="40"/>
        <v>10.788492055478889</v>
      </c>
      <c r="AO15" s="109">
        <f t="shared" si="40"/>
        <v>11.489744039085016</v>
      </c>
      <c r="AP15" s="109">
        <f t="shared" si="40"/>
        <v>12.236577401625542</v>
      </c>
      <c r="AQ15" s="109">
        <f t="shared" si="40"/>
        <v>13.031954932731201</v>
      </c>
      <c r="AR15" s="109">
        <f t="shared" si="40"/>
        <v>13.879032003358729</v>
      </c>
      <c r="AS15" s="109">
        <f t="shared" si="40"/>
        <v>14.781169083577046</v>
      </c>
      <c r="AT15" s="109">
        <f t="shared" si="40"/>
        <v>15.741945074009553</v>
      </c>
      <c r="AU15" s="109">
        <f t="shared" si="40"/>
        <v>16.765171503820174</v>
      </c>
      <c r="AV15" s="109">
        <f t="shared" si="40"/>
        <v>17.854907651568485</v>
      </c>
      <c r="AW15" s="109">
        <f t="shared" si="40"/>
        <v>19.015476648920437</v>
      </c>
      <c r="AX15" s="109">
        <f t="shared" si="40"/>
        <v>20.251482631100263</v>
      </c>
      <c r="AY15" s="109">
        <f t="shared" si="40"/>
        <v>21.56782900212178</v>
      </c>
      <c r="AZ15" s="109">
        <f t="shared" si="40"/>
        <v>22.969737887259694</v>
      </c>
      <c r="BA15" s="109">
        <f t="shared" si="40"/>
        <v>24.462770849931573</v>
      </c>
      <c r="BB15" s="109">
        <f t="shared" si="40"/>
        <v>26.052850955177124</v>
      </c>
      <c r="BC15" s="109">
        <f t="shared" si="40"/>
        <v>27.746286267263635</v>
      </c>
      <c r="BD15" s="109">
        <f t="shared" si="40"/>
        <v>29.54979487463577</v>
      </c>
      <c r="BE15" s="109">
        <f t="shared" si="40"/>
        <v>31.47053154148709</v>
      </c>
      <c r="BF15" s="109">
        <f t="shared" si="40"/>
        <v>33.51611609168375</v>
      </c>
      <c r="BG15" s="109">
        <f t="shared" si="40"/>
        <v>35.69466363764319</v>
      </c>
      <c r="BH15" s="109">
        <f t="shared" si="40"/>
        <v>38.014816774089994</v>
      </c>
      <c r="BI15" s="109">
        <f t="shared" si="40"/>
        <v>40.48577986440584</v>
      </c>
      <c r="BJ15" s="109">
        <f t="shared" si="40"/>
        <v>43.11735555559222</v>
      </c>
      <c r="BK15" s="109">
        <f t="shared" si="40"/>
        <v>45.91998366670571</v>
      </c>
      <c r="BL15" s="109">
        <f t="shared" si="40"/>
        <v>48.90478260504158</v>
      </c>
      <c r="BM15" s="109">
        <f t="shared" si="40"/>
        <v>52.08359347436928</v>
      </c>
      <c r="BN15" s="109">
        <f t="shared" si="40"/>
        <v>55.46902705020328</v>
      </c>
      <c r="BO15" s="109">
        <f t="shared" si="40"/>
        <v>59.07451380846649</v>
      </c>
      <c r="BP15" s="109">
        <f t="shared" si="40"/>
        <v>62.91435720601681</v>
      </c>
      <c r="BQ15" s="109">
        <f t="shared" si="40"/>
        <v>67.0037904244079</v>
      </c>
      <c r="BR15" s="109">
        <f t="shared" si="40"/>
        <v>71.3590368019944</v>
      </c>
      <c r="BS15" s="109">
        <f t="shared" si="40"/>
        <v>75.99737419412403</v>
      </c>
      <c r="BT15" s="109">
        <f t="shared" si="40"/>
        <v>80.93720351674209</v>
      </c>
      <c r="BU15" s="109">
        <f t="shared" si="40"/>
        <v>86.19812174533033</v>
      </c>
      <c r="BV15" s="109">
        <f t="shared" si="40"/>
        <v>91.80099965877679</v>
      </c>
      <c r="BW15" s="109">
        <f t="shared" si="40"/>
        <v>97.76806463659727</v>
      </c>
      <c r="BX15" s="109">
        <f t="shared" si="40"/>
        <v>104.1229888379761</v>
      </c>
      <c r="BY15" s="109">
        <f aca="true" t="shared" si="41" ref="BY15:EJ15">BX15*(1+$M$3)</f>
        <v>110.89098311244453</v>
      </c>
      <c r="BZ15" s="109">
        <f t="shared" si="41"/>
        <v>118.09889701475342</v>
      </c>
      <c r="CA15" s="109">
        <f t="shared" si="41"/>
        <v>125.77532532071238</v>
      </c>
      <c r="CB15" s="109">
        <f t="shared" si="41"/>
        <v>133.9507214665587</v>
      </c>
      <c r="CC15" s="109">
        <f t="shared" si="41"/>
        <v>142.657518361885</v>
      </c>
      <c r="CD15" s="109">
        <f t="shared" si="41"/>
        <v>151.9302570554075</v>
      </c>
      <c r="CE15" s="109">
        <f t="shared" si="41"/>
        <v>161.805723764009</v>
      </c>
      <c r="CF15" s="109">
        <f t="shared" si="41"/>
        <v>172.3230958086696</v>
      </c>
      <c r="CG15" s="109">
        <f t="shared" si="41"/>
        <v>183.52409703623312</v>
      </c>
      <c r="CH15" s="109">
        <f t="shared" si="41"/>
        <v>195.45316334358824</v>
      </c>
      <c r="CI15" s="109">
        <f t="shared" si="41"/>
        <v>208.15761896092147</v>
      </c>
      <c r="CJ15" s="109">
        <f t="shared" si="41"/>
        <v>221.68786419338136</v>
      </c>
      <c r="CK15" s="109">
        <f t="shared" si="41"/>
        <v>236.09757536595114</v>
      </c>
      <c r="CL15" s="109">
        <f t="shared" si="41"/>
        <v>251.44391776473796</v>
      </c>
      <c r="CM15" s="109">
        <f t="shared" si="41"/>
        <v>267.7877724194459</v>
      </c>
      <c r="CN15" s="109">
        <f t="shared" si="41"/>
        <v>285.19397762670985</v>
      </c>
      <c r="CO15" s="109">
        <f t="shared" si="41"/>
        <v>303.731586172446</v>
      </c>
      <c r="CP15" s="109">
        <f t="shared" si="41"/>
        <v>323.47413927365494</v>
      </c>
      <c r="CQ15" s="109">
        <f t="shared" si="41"/>
        <v>344.4999583264425</v>
      </c>
      <c r="CR15" s="109">
        <f t="shared" si="41"/>
        <v>366.8924556176612</v>
      </c>
      <c r="CS15" s="109">
        <f t="shared" si="41"/>
        <v>390.74046523280913</v>
      </c>
      <c r="CT15" s="109">
        <f t="shared" si="41"/>
        <v>416.1385954729417</v>
      </c>
      <c r="CU15" s="109">
        <f t="shared" si="41"/>
        <v>443.1876041786829</v>
      </c>
      <c r="CV15" s="109">
        <f t="shared" si="41"/>
        <v>471.99479845029725</v>
      </c>
      <c r="CW15" s="109">
        <f t="shared" si="41"/>
        <v>502.6744603495666</v>
      </c>
      <c r="CX15" s="109">
        <f t="shared" si="41"/>
        <v>535.3483002722884</v>
      </c>
      <c r="CY15" s="109">
        <f t="shared" si="41"/>
        <v>570.1459397899871</v>
      </c>
      <c r="CZ15" s="109">
        <f t="shared" si="41"/>
        <v>607.2054258763362</v>
      </c>
      <c r="DA15" s="109">
        <f t="shared" si="41"/>
        <v>646.6737785582981</v>
      </c>
      <c r="DB15" s="109">
        <f t="shared" si="41"/>
        <v>688.7075741645874</v>
      </c>
      <c r="DC15" s="109">
        <f t="shared" si="41"/>
        <v>733.4735664852856</v>
      </c>
      <c r="DD15" s="109">
        <f t="shared" si="41"/>
        <v>781.1493483068291</v>
      </c>
      <c r="DE15" s="109">
        <f t="shared" si="41"/>
        <v>831.9240559467729</v>
      </c>
      <c r="DF15" s="109">
        <f t="shared" si="41"/>
        <v>885.9991195833131</v>
      </c>
      <c r="DG15" s="109">
        <f t="shared" si="41"/>
        <v>943.5890623562284</v>
      </c>
      <c r="DH15" s="109">
        <f t="shared" si="41"/>
        <v>1004.9223514093832</v>
      </c>
      <c r="DI15" s="109">
        <f t="shared" si="41"/>
        <v>1070.2423042509931</v>
      </c>
      <c r="DJ15" s="109">
        <f t="shared" si="41"/>
        <v>1139.8080540273077</v>
      </c>
      <c r="DK15" s="109">
        <f t="shared" si="41"/>
        <v>1213.8955775390825</v>
      </c>
      <c r="DL15" s="109">
        <f t="shared" si="41"/>
        <v>1292.798790079123</v>
      </c>
      <c r="DM15" s="109">
        <f t="shared" si="41"/>
        <v>1376.8307114342658</v>
      </c>
      <c r="DN15" s="109">
        <f t="shared" si="41"/>
        <v>1466.324707677493</v>
      </c>
      <c r="DO15" s="109">
        <f t="shared" si="41"/>
        <v>1561.63581367653</v>
      </c>
      <c r="DP15" s="109">
        <f t="shared" si="41"/>
        <v>1663.1421415655043</v>
      </c>
      <c r="DQ15" s="109">
        <f t="shared" si="41"/>
        <v>1771.246380767262</v>
      </c>
      <c r="DR15" s="109">
        <f t="shared" si="41"/>
        <v>1886.377395517134</v>
      </c>
      <c r="DS15" s="109">
        <f t="shared" si="41"/>
        <v>2008.9919262257474</v>
      </c>
      <c r="DT15" s="109">
        <f t="shared" si="41"/>
        <v>2139.576401430421</v>
      </c>
      <c r="DU15" s="109">
        <f t="shared" si="41"/>
        <v>2278.648867523398</v>
      </c>
      <c r="DV15" s="109">
        <f t="shared" si="41"/>
        <v>2426.7610439124187</v>
      </c>
      <c r="DW15" s="109">
        <f t="shared" si="41"/>
        <v>2584.5005117667256</v>
      </c>
      <c r="DX15" s="109">
        <f t="shared" si="41"/>
        <v>2752.493045031563</v>
      </c>
      <c r="DY15" s="109">
        <f t="shared" si="41"/>
        <v>2931.405092958614</v>
      </c>
      <c r="DZ15" s="109">
        <f t="shared" si="41"/>
        <v>3121.946424000924</v>
      </c>
      <c r="EA15" s="109">
        <f t="shared" si="41"/>
        <v>3324.8729415609837</v>
      </c>
      <c r="EB15" s="109">
        <f t="shared" si="41"/>
        <v>3540.9896827624475</v>
      </c>
      <c r="EC15" s="109">
        <f t="shared" si="41"/>
        <v>3771.154012142006</v>
      </c>
      <c r="ED15" s="109">
        <f t="shared" si="41"/>
        <v>4016.2790229312363</v>
      </c>
      <c r="EE15" s="109">
        <f t="shared" si="41"/>
        <v>4277.337159421766</v>
      </c>
      <c r="EF15" s="109">
        <f t="shared" si="41"/>
        <v>4555.364074784181</v>
      </c>
      <c r="EG15" s="109">
        <f t="shared" si="41"/>
        <v>4851.462739645152</v>
      </c>
      <c r="EH15" s="109">
        <f t="shared" si="41"/>
        <v>5166.807817722087</v>
      </c>
      <c r="EI15" s="109">
        <f t="shared" si="41"/>
        <v>5502.650325874022</v>
      </c>
      <c r="EJ15" s="109">
        <f t="shared" si="41"/>
        <v>5860.322597055833</v>
      </c>
      <c r="EK15" s="109">
        <f aca="true" t="shared" si="42" ref="EK15:FB15">EJ15*(1+$M$3)</f>
        <v>6241.243565864462</v>
      </c>
      <c r="EL15" s="109">
        <f t="shared" si="42"/>
        <v>6646.924397645651</v>
      </c>
      <c r="EM15" s="109">
        <f t="shared" si="42"/>
        <v>7078.974483492618</v>
      </c>
      <c r="EN15" s="109">
        <f t="shared" si="42"/>
        <v>7539.107824919637</v>
      </c>
      <c r="EO15" s="109">
        <f t="shared" si="42"/>
        <v>8029.1498335394135</v>
      </c>
      <c r="EP15" s="109">
        <f t="shared" si="42"/>
        <v>8551.044572719475</v>
      </c>
      <c r="EQ15" s="109">
        <f t="shared" si="42"/>
        <v>9106.86246994624</v>
      </c>
      <c r="ER15" s="109">
        <f t="shared" si="42"/>
        <v>9698.808530492744</v>
      </c>
      <c r="ES15" s="109">
        <f t="shared" si="42"/>
        <v>10329.231084974772</v>
      </c>
      <c r="ET15" s="109">
        <f t="shared" si="42"/>
        <v>11000.63110549813</v>
      </c>
      <c r="EU15" s="109">
        <f t="shared" si="42"/>
        <v>11715.672127355509</v>
      </c>
      <c r="EV15" s="109">
        <f t="shared" si="42"/>
        <v>12477.190815633616</v>
      </c>
      <c r="EW15" s="109">
        <f t="shared" si="42"/>
        <v>13288.208218649801</v>
      </c>
      <c r="EX15" s="109">
        <f t="shared" si="42"/>
        <v>14151.941752862038</v>
      </c>
      <c r="EY15" s="109">
        <f t="shared" si="42"/>
        <v>15071.81796679807</v>
      </c>
      <c r="EZ15" s="109">
        <f t="shared" si="42"/>
        <v>16051.486134639943</v>
      </c>
      <c r="FA15" s="109">
        <f t="shared" si="42"/>
        <v>17094.832733391537</v>
      </c>
      <c r="FB15" s="109">
        <f t="shared" si="42"/>
        <v>18205.996861061987</v>
      </c>
    </row>
    <row r="16" spans="1:158" ht="15">
      <c r="A16" s="114">
        <f>'Page 4'!A22</f>
        <v>11</v>
      </c>
      <c r="B16" s="114" t="str">
        <f>'Page 4'!B22</f>
        <v>PG&amp;E Corp.</v>
      </c>
      <c r="C16" s="115">
        <f>'Page 4'!C22</f>
        <v>1.68</v>
      </c>
      <c r="D16" s="115">
        <f>'Page 4'!D22</f>
        <v>2.04</v>
      </c>
      <c r="E16" s="108">
        <f t="shared" si="36"/>
        <v>0.06685884434218181</v>
      </c>
      <c r="F16" s="108"/>
      <c r="G16" s="108">
        <f t="shared" si="3"/>
        <v>0.10754116225733044</v>
      </c>
      <c r="H16" s="109">
        <f>'Page 4'!F22</f>
        <v>-39.583333333333336</v>
      </c>
      <c r="I16" s="109">
        <f t="shared" si="37"/>
        <v>1.68</v>
      </c>
      <c r="J16" s="109">
        <f t="shared" si="38"/>
        <v>1.8</v>
      </c>
      <c r="K16" s="109">
        <f t="shared" si="38"/>
        <v>1.9200000000000002</v>
      </c>
      <c r="L16" s="109">
        <f t="shared" si="39"/>
        <v>2.04</v>
      </c>
      <c r="M16" s="109">
        <f aca="true" t="shared" si="43" ref="M16:BX16">L16*(1+$M$3)</f>
        <v>2.1726</v>
      </c>
      <c r="N16" s="109">
        <f t="shared" si="43"/>
        <v>2.313819</v>
      </c>
      <c r="O16" s="109">
        <f t="shared" si="43"/>
        <v>2.464217235</v>
      </c>
      <c r="P16" s="109">
        <f t="shared" si="43"/>
        <v>2.624391355275</v>
      </c>
      <c r="Q16" s="109">
        <f t="shared" si="43"/>
        <v>2.7949767933678746</v>
      </c>
      <c r="R16" s="109">
        <f t="shared" si="43"/>
        <v>2.9766502849367864</v>
      </c>
      <c r="S16" s="109">
        <f t="shared" si="43"/>
        <v>3.170132553457677</v>
      </c>
      <c r="T16" s="109">
        <f t="shared" si="43"/>
        <v>3.3761911694324263</v>
      </c>
      <c r="U16" s="109">
        <f t="shared" si="43"/>
        <v>3.5956435954455337</v>
      </c>
      <c r="V16" s="109">
        <f t="shared" si="43"/>
        <v>3.829360429149493</v>
      </c>
      <c r="W16" s="109">
        <f t="shared" si="43"/>
        <v>4.07826885704421</v>
      </c>
      <c r="X16" s="109">
        <f t="shared" si="43"/>
        <v>4.343356332752084</v>
      </c>
      <c r="Y16" s="109">
        <f t="shared" si="43"/>
        <v>4.625674494380969</v>
      </c>
      <c r="Z16" s="109">
        <f t="shared" si="43"/>
        <v>4.926343336515732</v>
      </c>
      <c r="AA16" s="109">
        <f t="shared" si="43"/>
        <v>5.246555653389255</v>
      </c>
      <c r="AB16" s="109">
        <f t="shared" si="43"/>
        <v>5.587581770859556</v>
      </c>
      <c r="AC16" s="109">
        <f t="shared" si="43"/>
        <v>5.950774585965426</v>
      </c>
      <c r="AD16" s="109">
        <f t="shared" si="43"/>
        <v>6.337574934053179</v>
      </c>
      <c r="AE16" s="109">
        <f t="shared" si="43"/>
        <v>6.749517304766635</v>
      </c>
      <c r="AF16" s="109">
        <f t="shared" si="43"/>
        <v>7.188235929576466</v>
      </c>
      <c r="AG16" s="109">
        <f t="shared" si="43"/>
        <v>7.655471264998936</v>
      </c>
      <c r="AH16" s="109">
        <f t="shared" si="43"/>
        <v>8.153076897223867</v>
      </c>
      <c r="AI16" s="109">
        <f t="shared" si="43"/>
        <v>8.683026895543419</v>
      </c>
      <c r="AJ16" s="109">
        <f t="shared" si="43"/>
        <v>9.247423643753741</v>
      </c>
      <c r="AK16" s="109">
        <f t="shared" si="43"/>
        <v>9.848506180597735</v>
      </c>
      <c r="AL16" s="109">
        <f t="shared" si="43"/>
        <v>10.488659082336588</v>
      </c>
      <c r="AM16" s="109">
        <f t="shared" si="43"/>
        <v>11.170421922688465</v>
      </c>
      <c r="AN16" s="109">
        <f t="shared" si="43"/>
        <v>11.896499347663214</v>
      </c>
      <c r="AO16" s="109">
        <f t="shared" si="43"/>
        <v>12.669771805261323</v>
      </c>
      <c r="AP16" s="109">
        <f t="shared" si="43"/>
        <v>13.493306972603309</v>
      </c>
      <c r="AQ16" s="109">
        <f t="shared" si="43"/>
        <v>14.370371925822523</v>
      </c>
      <c r="AR16" s="109">
        <f t="shared" si="43"/>
        <v>15.304446101000986</v>
      </c>
      <c r="AS16" s="109">
        <f t="shared" si="43"/>
        <v>16.29923509756605</v>
      </c>
      <c r="AT16" s="109">
        <f t="shared" si="43"/>
        <v>17.358685378907843</v>
      </c>
      <c r="AU16" s="109">
        <f t="shared" si="43"/>
        <v>18.486999928536854</v>
      </c>
      <c r="AV16" s="109">
        <f t="shared" si="43"/>
        <v>19.688654923891747</v>
      </c>
      <c r="AW16" s="109">
        <f t="shared" si="43"/>
        <v>20.96841749394471</v>
      </c>
      <c r="AX16" s="109">
        <f t="shared" si="43"/>
        <v>22.331364631051116</v>
      </c>
      <c r="AY16" s="109">
        <f t="shared" si="43"/>
        <v>23.782903332069438</v>
      </c>
      <c r="AZ16" s="109">
        <f t="shared" si="43"/>
        <v>25.32879204865395</v>
      </c>
      <c r="BA16" s="109">
        <f t="shared" si="43"/>
        <v>26.975163531816452</v>
      </c>
      <c r="BB16" s="109">
        <f t="shared" si="43"/>
        <v>28.72854916138452</v>
      </c>
      <c r="BC16" s="109">
        <f t="shared" si="43"/>
        <v>30.595904856874512</v>
      </c>
      <c r="BD16" s="109">
        <f t="shared" si="43"/>
        <v>32.58463867257135</v>
      </c>
      <c r="BE16" s="109">
        <f t="shared" si="43"/>
        <v>34.70264018628849</v>
      </c>
      <c r="BF16" s="109">
        <f t="shared" si="43"/>
        <v>36.95831179839724</v>
      </c>
      <c r="BG16" s="109">
        <f t="shared" si="43"/>
        <v>39.36060206529306</v>
      </c>
      <c r="BH16" s="109">
        <f t="shared" si="43"/>
        <v>41.919041199537105</v>
      </c>
      <c r="BI16" s="109">
        <f t="shared" si="43"/>
        <v>44.64377887750702</v>
      </c>
      <c r="BJ16" s="109">
        <f t="shared" si="43"/>
        <v>47.54562450454497</v>
      </c>
      <c r="BK16" s="109">
        <f t="shared" si="43"/>
        <v>50.636090097340386</v>
      </c>
      <c r="BL16" s="109">
        <f t="shared" si="43"/>
        <v>53.927435953667505</v>
      </c>
      <c r="BM16" s="109">
        <f t="shared" si="43"/>
        <v>57.43271929065589</v>
      </c>
      <c r="BN16" s="109">
        <f t="shared" si="43"/>
        <v>61.165846044548516</v>
      </c>
      <c r="BO16" s="109">
        <f t="shared" si="43"/>
        <v>65.14162603744417</v>
      </c>
      <c r="BP16" s="109">
        <f t="shared" si="43"/>
        <v>69.37583172987803</v>
      </c>
      <c r="BQ16" s="109">
        <f t="shared" si="43"/>
        <v>73.8852607923201</v>
      </c>
      <c r="BR16" s="109">
        <f t="shared" si="43"/>
        <v>78.6878027438209</v>
      </c>
      <c r="BS16" s="109">
        <f t="shared" si="43"/>
        <v>83.80250992216925</v>
      </c>
      <c r="BT16" s="109">
        <f t="shared" si="43"/>
        <v>89.24967306711025</v>
      </c>
      <c r="BU16" s="109">
        <f t="shared" si="43"/>
        <v>95.05090181647242</v>
      </c>
      <c r="BV16" s="109">
        <f t="shared" si="43"/>
        <v>101.22921043454312</v>
      </c>
      <c r="BW16" s="109">
        <f t="shared" si="43"/>
        <v>107.80910911278842</v>
      </c>
      <c r="BX16" s="109">
        <f t="shared" si="43"/>
        <v>114.81670120511966</v>
      </c>
      <c r="BY16" s="109">
        <f aca="true" t="shared" si="44" ref="BY16:EJ16">BX16*(1+$M$3)</f>
        <v>122.27978678345242</v>
      </c>
      <c r="BZ16" s="109">
        <f t="shared" si="44"/>
        <v>130.22797292437681</v>
      </c>
      <c r="CA16" s="109">
        <f t="shared" si="44"/>
        <v>138.6927911644613</v>
      </c>
      <c r="CB16" s="109">
        <f t="shared" si="44"/>
        <v>147.7078225901513</v>
      </c>
      <c r="CC16" s="109">
        <f t="shared" si="44"/>
        <v>157.30883105851112</v>
      </c>
      <c r="CD16" s="109">
        <f t="shared" si="44"/>
        <v>167.53390507731433</v>
      </c>
      <c r="CE16" s="109">
        <f t="shared" si="44"/>
        <v>178.42360890733974</v>
      </c>
      <c r="CF16" s="109">
        <f t="shared" si="44"/>
        <v>190.02114348631682</v>
      </c>
      <c r="CG16" s="109">
        <f t="shared" si="44"/>
        <v>202.3725178129274</v>
      </c>
      <c r="CH16" s="109">
        <f t="shared" si="44"/>
        <v>215.5267314707677</v>
      </c>
      <c r="CI16" s="109">
        <f t="shared" si="44"/>
        <v>229.53596901636757</v>
      </c>
      <c r="CJ16" s="109">
        <f t="shared" si="44"/>
        <v>244.45580700243144</v>
      </c>
      <c r="CK16" s="109">
        <f t="shared" si="44"/>
        <v>260.3454344575895</v>
      </c>
      <c r="CL16" s="109">
        <f t="shared" si="44"/>
        <v>277.26788769733275</v>
      </c>
      <c r="CM16" s="109">
        <f t="shared" si="44"/>
        <v>295.2903003976594</v>
      </c>
      <c r="CN16" s="109">
        <f t="shared" si="44"/>
        <v>314.48416992350724</v>
      </c>
      <c r="CO16" s="109">
        <f t="shared" si="44"/>
        <v>334.9256409685352</v>
      </c>
      <c r="CP16" s="109">
        <f t="shared" si="44"/>
        <v>356.69580763148997</v>
      </c>
      <c r="CQ16" s="109">
        <f t="shared" si="44"/>
        <v>379.8810351275368</v>
      </c>
      <c r="CR16" s="109">
        <f t="shared" si="44"/>
        <v>404.57330241082667</v>
      </c>
      <c r="CS16" s="109">
        <f t="shared" si="44"/>
        <v>430.8705670675304</v>
      </c>
      <c r="CT16" s="109">
        <f t="shared" si="44"/>
        <v>458.87715392691985</v>
      </c>
      <c r="CU16" s="109">
        <f t="shared" si="44"/>
        <v>488.70416893216964</v>
      </c>
      <c r="CV16" s="109">
        <f t="shared" si="44"/>
        <v>520.4699399127607</v>
      </c>
      <c r="CW16" s="109">
        <f t="shared" si="44"/>
        <v>554.3004860070901</v>
      </c>
      <c r="CX16" s="109">
        <f t="shared" si="44"/>
        <v>590.3300175975509</v>
      </c>
      <c r="CY16" s="109">
        <f t="shared" si="44"/>
        <v>628.7014687413916</v>
      </c>
      <c r="CZ16" s="109">
        <f t="shared" si="44"/>
        <v>669.5670642095821</v>
      </c>
      <c r="DA16" s="109">
        <f t="shared" si="44"/>
        <v>713.0889233832049</v>
      </c>
      <c r="DB16" s="109">
        <f t="shared" si="44"/>
        <v>759.4397034031132</v>
      </c>
      <c r="DC16" s="109">
        <f t="shared" si="44"/>
        <v>808.8032841243155</v>
      </c>
      <c r="DD16" s="109">
        <f t="shared" si="44"/>
        <v>861.375497592396</v>
      </c>
      <c r="DE16" s="109">
        <f t="shared" si="44"/>
        <v>917.3649049359017</v>
      </c>
      <c r="DF16" s="109">
        <f t="shared" si="44"/>
        <v>976.9936237567352</v>
      </c>
      <c r="DG16" s="109">
        <f t="shared" si="44"/>
        <v>1040.498209300923</v>
      </c>
      <c r="DH16" s="109">
        <f t="shared" si="44"/>
        <v>1108.130592905483</v>
      </c>
      <c r="DI16" s="109">
        <f t="shared" si="44"/>
        <v>1180.1590814443393</v>
      </c>
      <c r="DJ16" s="109">
        <f t="shared" si="44"/>
        <v>1256.8694217382213</v>
      </c>
      <c r="DK16" s="109">
        <f t="shared" si="44"/>
        <v>1338.5659341512055</v>
      </c>
      <c r="DL16" s="109">
        <f t="shared" si="44"/>
        <v>1425.5727198710338</v>
      </c>
      <c r="DM16" s="109">
        <f t="shared" si="44"/>
        <v>1518.2349466626508</v>
      </c>
      <c r="DN16" s="109">
        <f t="shared" si="44"/>
        <v>1616.920218195723</v>
      </c>
      <c r="DO16" s="109">
        <f t="shared" si="44"/>
        <v>1722.020032378445</v>
      </c>
      <c r="DP16" s="109">
        <f t="shared" si="44"/>
        <v>1833.9513344830439</v>
      </c>
      <c r="DQ16" s="109">
        <f t="shared" si="44"/>
        <v>1953.1581712244417</v>
      </c>
      <c r="DR16" s="109">
        <f t="shared" si="44"/>
        <v>2080.1134523540304</v>
      </c>
      <c r="DS16" s="109">
        <f t="shared" si="44"/>
        <v>2215.320826757042</v>
      </c>
      <c r="DT16" s="109">
        <f t="shared" si="44"/>
        <v>2359.31668049625</v>
      </c>
      <c r="DU16" s="109">
        <f t="shared" si="44"/>
        <v>2512.672264728506</v>
      </c>
      <c r="DV16" s="109">
        <f t="shared" si="44"/>
        <v>2675.9959619358588</v>
      </c>
      <c r="DW16" s="109">
        <f t="shared" si="44"/>
        <v>2849.9356994616896</v>
      </c>
      <c r="DX16" s="109">
        <f t="shared" si="44"/>
        <v>3035.1815199266994</v>
      </c>
      <c r="DY16" s="109">
        <f t="shared" si="44"/>
        <v>3232.468318721935</v>
      </c>
      <c r="DZ16" s="109">
        <f t="shared" si="44"/>
        <v>3442.5787594388603</v>
      </c>
      <c r="EA16" s="109">
        <f t="shared" si="44"/>
        <v>3666.346378802386</v>
      </c>
      <c r="EB16" s="109">
        <f t="shared" si="44"/>
        <v>3904.658893424541</v>
      </c>
      <c r="EC16" s="109">
        <f t="shared" si="44"/>
        <v>4158.461721497136</v>
      </c>
      <c r="ED16" s="109">
        <f t="shared" si="44"/>
        <v>4428.761733394449</v>
      </c>
      <c r="EE16" s="109">
        <f t="shared" si="44"/>
        <v>4716.631246065088</v>
      </c>
      <c r="EF16" s="109">
        <f t="shared" si="44"/>
        <v>5023.212277059319</v>
      </c>
      <c r="EG16" s="109">
        <f t="shared" si="44"/>
        <v>5349.721075068174</v>
      </c>
      <c r="EH16" s="109">
        <f t="shared" si="44"/>
        <v>5697.452944947605</v>
      </c>
      <c r="EI16" s="109">
        <f t="shared" si="44"/>
        <v>6067.787386369199</v>
      </c>
      <c r="EJ16" s="109">
        <f t="shared" si="44"/>
        <v>6462.193566483197</v>
      </c>
      <c r="EK16" s="109">
        <f aca="true" t="shared" si="45" ref="EK16:FB16">EJ16*(1+$M$3)</f>
        <v>6882.236148304604</v>
      </c>
      <c r="EL16" s="109">
        <f t="shared" si="45"/>
        <v>7329.581497944403</v>
      </c>
      <c r="EM16" s="109">
        <f t="shared" si="45"/>
        <v>7806.004295310789</v>
      </c>
      <c r="EN16" s="109">
        <f t="shared" si="45"/>
        <v>8313.39457450599</v>
      </c>
      <c r="EO16" s="109">
        <f t="shared" si="45"/>
        <v>8853.765221848878</v>
      </c>
      <c r="EP16" s="109">
        <f t="shared" si="45"/>
        <v>9429.259961269056</v>
      </c>
      <c r="EQ16" s="109">
        <f t="shared" si="45"/>
        <v>10042.161858751544</v>
      </c>
      <c r="ER16" s="109">
        <f t="shared" si="45"/>
        <v>10694.902379570394</v>
      </c>
      <c r="ES16" s="109">
        <f t="shared" si="45"/>
        <v>11390.07103424247</v>
      </c>
      <c r="ET16" s="109">
        <f t="shared" si="45"/>
        <v>12130.42565146823</v>
      </c>
      <c r="EU16" s="109">
        <f t="shared" si="45"/>
        <v>12918.903318813664</v>
      </c>
      <c r="EV16" s="109">
        <f t="shared" si="45"/>
        <v>13758.632034536551</v>
      </c>
      <c r="EW16" s="109">
        <f t="shared" si="45"/>
        <v>14652.943116781425</v>
      </c>
      <c r="EX16" s="109">
        <f t="shared" si="45"/>
        <v>15605.384419372218</v>
      </c>
      <c r="EY16" s="109">
        <f t="shared" si="45"/>
        <v>16619.73440663141</v>
      </c>
      <c r="EZ16" s="109">
        <f t="shared" si="45"/>
        <v>17700.01714306245</v>
      </c>
      <c r="FA16" s="109">
        <f t="shared" si="45"/>
        <v>18850.51825736151</v>
      </c>
      <c r="FB16" s="109">
        <f t="shared" si="45"/>
        <v>20075.801944090006</v>
      </c>
    </row>
    <row r="17" spans="1:158" ht="15">
      <c r="A17" s="114">
        <f>'Page 4'!A23</f>
        <v>12</v>
      </c>
      <c r="B17" s="114" t="str">
        <f>'Page 4'!B23</f>
        <v>Progress Energy</v>
      </c>
      <c r="C17" s="115">
        <f>'Page 4'!C23</f>
        <v>2.49</v>
      </c>
      <c r="D17" s="115">
        <f>'Page 4'!D23</f>
        <v>2.55</v>
      </c>
      <c r="E17" s="108">
        <f t="shared" si="36"/>
        <v>0.007968463448059682</v>
      </c>
      <c r="F17" s="108"/>
      <c r="G17" s="108">
        <f>IRR(H17:FB17,0.12)</f>
        <v>0.11557305123890858</v>
      </c>
      <c r="H17" s="109">
        <f>'Page 4'!F23</f>
        <v>-42.35</v>
      </c>
      <c r="I17" s="109">
        <f t="shared" si="37"/>
        <v>2.49</v>
      </c>
      <c r="J17" s="109">
        <f>I17+($L17-$I17)/3</f>
        <v>2.5100000000000002</v>
      </c>
      <c r="K17" s="109">
        <f>J17+($L17-$I17)/3</f>
        <v>2.5300000000000002</v>
      </c>
      <c r="L17" s="109">
        <f t="shared" si="39"/>
        <v>2.55</v>
      </c>
      <c r="M17" s="109">
        <f aca="true" t="shared" si="46" ref="M17:AR17">L17*(1+$M$3)</f>
        <v>2.71575</v>
      </c>
      <c r="N17" s="109">
        <f t="shared" si="46"/>
        <v>2.8922737499999998</v>
      </c>
      <c r="O17" s="109">
        <f t="shared" si="46"/>
        <v>3.0802715437499995</v>
      </c>
      <c r="P17" s="109">
        <f t="shared" si="46"/>
        <v>3.2804891940937493</v>
      </c>
      <c r="Q17" s="109">
        <f t="shared" si="46"/>
        <v>3.493720991709843</v>
      </c>
      <c r="R17" s="109">
        <f t="shared" si="46"/>
        <v>3.7208128561709826</v>
      </c>
      <c r="S17" s="109">
        <f t="shared" si="46"/>
        <v>3.9626656918220964</v>
      </c>
      <c r="T17" s="109">
        <f t="shared" si="46"/>
        <v>4.220238961790533</v>
      </c>
      <c r="U17" s="109">
        <f t="shared" si="46"/>
        <v>4.494554494306917</v>
      </c>
      <c r="V17" s="109">
        <f t="shared" si="46"/>
        <v>4.786700536436866</v>
      </c>
      <c r="W17" s="109">
        <f t="shared" si="46"/>
        <v>5.097836071305262</v>
      </c>
      <c r="X17" s="109">
        <f t="shared" si="46"/>
        <v>5.429195415940104</v>
      </c>
      <c r="Y17" s="109">
        <f t="shared" si="46"/>
        <v>5.78209311797621</v>
      </c>
      <c r="Z17" s="109">
        <f t="shared" si="46"/>
        <v>6.157929170644663</v>
      </c>
      <c r="AA17" s="109">
        <f t="shared" si="46"/>
        <v>6.5581945667365655</v>
      </c>
      <c r="AB17" s="109">
        <f t="shared" si="46"/>
        <v>6.984477213574442</v>
      </c>
      <c r="AC17" s="109">
        <f t="shared" si="46"/>
        <v>7.43846823245678</v>
      </c>
      <c r="AD17" s="109">
        <f t="shared" si="46"/>
        <v>7.921968667566471</v>
      </c>
      <c r="AE17" s="109">
        <f t="shared" si="46"/>
        <v>8.436896630958291</v>
      </c>
      <c r="AF17" s="109">
        <f t="shared" si="46"/>
        <v>8.985294911970579</v>
      </c>
      <c r="AG17" s="109">
        <f t="shared" si="46"/>
        <v>9.569339081248666</v>
      </c>
      <c r="AH17" s="109">
        <f t="shared" si="46"/>
        <v>10.191346121529829</v>
      </c>
      <c r="AI17" s="109">
        <f t="shared" si="46"/>
        <v>10.853783619429267</v>
      </c>
      <c r="AJ17" s="109">
        <f t="shared" si="46"/>
        <v>11.559279554692168</v>
      </c>
      <c r="AK17" s="109">
        <f t="shared" si="46"/>
        <v>12.310632725747158</v>
      </c>
      <c r="AL17" s="109">
        <f t="shared" si="46"/>
        <v>13.110823852920722</v>
      </c>
      <c r="AM17" s="109">
        <f t="shared" si="46"/>
        <v>13.963027403360568</v>
      </c>
      <c r="AN17" s="109">
        <f t="shared" si="46"/>
        <v>14.870624184579004</v>
      </c>
      <c r="AO17" s="109">
        <f t="shared" si="46"/>
        <v>15.837214756576639</v>
      </c>
      <c r="AP17" s="109">
        <f t="shared" si="46"/>
        <v>16.86663371575412</v>
      </c>
      <c r="AQ17" s="109">
        <f t="shared" si="46"/>
        <v>17.962964907278135</v>
      </c>
      <c r="AR17" s="109">
        <f t="shared" si="46"/>
        <v>19.130557626251214</v>
      </c>
      <c r="AS17" s="109">
        <f aca="true" t="shared" si="47" ref="AS17:BX17">AR17*(1+$M$3)</f>
        <v>20.374043871957543</v>
      </c>
      <c r="AT17" s="109">
        <f t="shared" si="47"/>
        <v>21.69835672363478</v>
      </c>
      <c r="AU17" s="109">
        <f t="shared" si="47"/>
        <v>23.10874991067104</v>
      </c>
      <c r="AV17" s="109">
        <f t="shared" si="47"/>
        <v>24.610818654864655</v>
      </c>
      <c r="AW17" s="109">
        <f t="shared" si="47"/>
        <v>26.210521867430856</v>
      </c>
      <c r="AX17" s="109">
        <f t="shared" si="47"/>
        <v>27.91420578881386</v>
      </c>
      <c r="AY17" s="109">
        <f t="shared" si="47"/>
        <v>29.72862916508676</v>
      </c>
      <c r="AZ17" s="109">
        <f t="shared" si="47"/>
        <v>31.660990060817397</v>
      </c>
      <c r="BA17" s="109">
        <f t="shared" si="47"/>
        <v>33.71895441477053</v>
      </c>
      <c r="BB17" s="109">
        <f t="shared" si="47"/>
        <v>35.91068645173061</v>
      </c>
      <c r="BC17" s="109">
        <f t="shared" si="47"/>
        <v>38.2448810710931</v>
      </c>
      <c r="BD17" s="109">
        <f t="shared" si="47"/>
        <v>40.730798340714145</v>
      </c>
      <c r="BE17" s="109">
        <f t="shared" si="47"/>
        <v>43.37830023286056</v>
      </c>
      <c r="BF17" s="109">
        <f t="shared" si="47"/>
        <v>46.19788974799649</v>
      </c>
      <c r="BG17" s="109">
        <f t="shared" si="47"/>
        <v>49.200752581616264</v>
      </c>
      <c r="BH17" s="109">
        <f t="shared" si="47"/>
        <v>52.39880149942132</v>
      </c>
      <c r="BI17" s="109">
        <f t="shared" si="47"/>
        <v>55.8047235968837</v>
      </c>
      <c r="BJ17" s="109">
        <f t="shared" si="47"/>
        <v>59.43203063068113</v>
      </c>
      <c r="BK17" s="109">
        <f t="shared" si="47"/>
        <v>63.2951126216754</v>
      </c>
      <c r="BL17" s="109">
        <f t="shared" si="47"/>
        <v>67.4092949420843</v>
      </c>
      <c r="BM17" s="109">
        <f t="shared" si="47"/>
        <v>71.79089911331978</v>
      </c>
      <c r="BN17" s="109">
        <f t="shared" si="47"/>
        <v>76.45730755568556</v>
      </c>
      <c r="BO17" s="109">
        <f t="shared" si="47"/>
        <v>81.42703254680512</v>
      </c>
      <c r="BP17" s="109">
        <f t="shared" si="47"/>
        <v>86.71978966234745</v>
      </c>
      <c r="BQ17" s="109">
        <f t="shared" si="47"/>
        <v>92.35657599040003</v>
      </c>
      <c r="BR17" s="109">
        <f t="shared" si="47"/>
        <v>98.35975342977603</v>
      </c>
      <c r="BS17" s="109">
        <f t="shared" si="47"/>
        <v>104.75313740271147</v>
      </c>
      <c r="BT17" s="109">
        <f t="shared" si="47"/>
        <v>111.56209133388771</v>
      </c>
      <c r="BU17" s="109">
        <f t="shared" si="47"/>
        <v>118.8136272705904</v>
      </c>
      <c r="BV17" s="109">
        <f t="shared" si="47"/>
        <v>126.53651304317877</v>
      </c>
      <c r="BW17" s="109">
        <f t="shared" si="47"/>
        <v>134.7613863909854</v>
      </c>
      <c r="BX17" s="109">
        <f t="shared" si="47"/>
        <v>143.52087650639945</v>
      </c>
      <c r="BY17" s="109">
        <f aca="true" t="shared" si="48" ref="BY17:DD17">BX17*(1+$M$3)</f>
        <v>152.8497334793154</v>
      </c>
      <c r="BZ17" s="109">
        <f t="shared" si="48"/>
        <v>162.7849661554709</v>
      </c>
      <c r="CA17" s="109">
        <f t="shared" si="48"/>
        <v>173.36598895557648</v>
      </c>
      <c r="CB17" s="109">
        <f t="shared" si="48"/>
        <v>184.63477823768895</v>
      </c>
      <c r="CC17" s="109">
        <f t="shared" si="48"/>
        <v>196.63603882313873</v>
      </c>
      <c r="CD17" s="109">
        <f t="shared" si="48"/>
        <v>209.41738134664274</v>
      </c>
      <c r="CE17" s="109">
        <f t="shared" si="48"/>
        <v>223.0295111341745</v>
      </c>
      <c r="CF17" s="109">
        <f t="shared" si="48"/>
        <v>237.52642935789584</v>
      </c>
      <c r="CG17" s="109">
        <f t="shared" si="48"/>
        <v>252.96564726615904</v>
      </c>
      <c r="CH17" s="109">
        <f t="shared" si="48"/>
        <v>269.40841433845935</v>
      </c>
      <c r="CI17" s="109">
        <f t="shared" si="48"/>
        <v>286.91996127045917</v>
      </c>
      <c r="CJ17" s="109">
        <f t="shared" si="48"/>
        <v>305.569758753039</v>
      </c>
      <c r="CK17" s="109">
        <f t="shared" si="48"/>
        <v>325.43179307198653</v>
      </c>
      <c r="CL17" s="109">
        <f t="shared" si="48"/>
        <v>346.58485962166566</v>
      </c>
      <c r="CM17" s="109">
        <f t="shared" si="48"/>
        <v>369.1128754970739</v>
      </c>
      <c r="CN17" s="109">
        <f t="shared" si="48"/>
        <v>393.1052124043837</v>
      </c>
      <c r="CO17" s="109">
        <f t="shared" si="48"/>
        <v>418.6570512106686</v>
      </c>
      <c r="CP17" s="109">
        <f t="shared" si="48"/>
        <v>445.86975953936206</v>
      </c>
      <c r="CQ17" s="109">
        <f t="shared" si="48"/>
        <v>474.8512939094206</v>
      </c>
      <c r="CR17" s="109">
        <f t="shared" si="48"/>
        <v>505.7166280135329</v>
      </c>
      <c r="CS17" s="109">
        <f t="shared" si="48"/>
        <v>538.5882088344125</v>
      </c>
      <c r="CT17" s="109">
        <f t="shared" si="48"/>
        <v>573.5964424086493</v>
      </c>
      <c r="CU17" s="109">
        <f t="shared" si="48"/>
        <v>610.8802111652114</v>
      </c>
      <c r="CV17" s="109">
        <f t="shared" si="48"/>
        <v>650.5874248909502</v>
      </c>
      <c r="CW17" s="109">
        <f t="shared" si="48"/>
        <v>692.8756075088619</v>
      </c>
      <c r="CX17" s="109">
        <f t="shared" si="48"/>
        <v>737.9125219969379</v>
      </c>
      <c r="CY17" s="109">
        <f t="shared" si="48"/>
        <v>785.8768359267389</v>
      </c>
      <c r="CZ17" s="109">
        <f t="shared" si="48"/>
        <v>836.9588302619768</v>
      </c>
      <c r="DA17" s="109">
        <f t="shared" si="48"/>
        <v>891.3611542290053</v>
      </c>
      <c r="DB17" s="109">
        <f t="shared" si="48"/>
        <v>949.2996292538905</v>
      </c>
      <c r="DC17" s="109">
        <f t="shared" si="48"/>
        <v>1011.0041051553934</v>
      </c>
      <c r="DD17" s="109">
        <f t="shared" si="48"/>
        <v>1076.719371990494</v>
      </c>
      <c r="DE17" s="109">
        <f aca="true" t="shared" si="49" ref="DE17:EJ17">DD17*(1+$M$3)</f>
        <v>1146.706131169876</v>
      </c>
      <c r="DF17" s="109">
        <f t="shared" si="49"/>
        <v>1221.2420296959178</v>
      </c>
      <c r="DG17" s="109">
        <f t="shared" si="49"/>
        <v>1300.6227616261524</v>
      </c>
      <c r="DH17" s="109">
        <f t="shared" si="49"/>
        <v>1385.1632411318521</v>
      </c>
      <c r="DI17" s="109">
        <f t="shared" si="49"/>
        <v>1475.1988518054225</v>
      </c>
      <c r="DJ17" s="109">
        <f t="shared" si="49"/>
        <v>1571.0867771727749</v>
      </c>
      <c r="DK17" s="109">
        <f t="shared" si="49"/>
        <v>1673.207417689005</v>
      </c>
      <c r="DL17" s="109">
        <f t="shared" si="49"/>
        <v>1781.9658998387904</v>
      </c>
      <c r="DM17" s="109">
        <f t="shared" si="49"/>
        <v>1897.7936833283118</v>
      </c>
      <c r="DN17" s="109">
        <f t="shared" si="49"/>
        <v>2021.1502727446518</v>
      </c>
      <c r="DO17" s="109">
        <f t="shared" si="49"/>
        <v>2152.525040473054</v>
      </c>
      <c r="DP17" s="109">
        <f t="shared" si="49"/>
        <v>2292.4391681038023</v>
      </c>
      <c r="DQ17" s="109">
        <f t="shared" si="49"/>
        <v>2441.4477140305494</v>
      </c>
      <c r="DR17" s="109">
        <f t="shared" si="49"/>
        <v>2600.141815442535</v>
      </c>
      <c r="DS17" s="109">
        <f t="shared" si="49"/>
        <v>2769.1510334462996</v>
      </c>
      <c r="DT17" s="109">
        <f t="shared" si="49"/>
        <v>2949.145850620309</v>
      </c>
      <c r="DU17" s="109">
        <f t="shared" si="49"/>
        <v>3140.840330910629</v>
      </c>
      <c r="DV17" s="109">
        <f t="shared" si="49"/>
        <v>3344.9949524198196</v>
      </c>
      <c r="DW17" s="109">
        <f t="shared" si="49"/>
        <v>3562.4196243271076</v>
      </c>
      <c r="DX17" s="109">
        <f t="shared" si="49"/>
        <v>3793.9768999083694</v>
      </c>
      <c r="DY17" s="109">
        <f t="shared" si="49"/>
        <v>4040.5853984024134</v>
      </c>
      <c r="DZ17" s="109">
        <f t="shared" si="49"/>
        <v>4303.22344929857</v>
      </c>
      <c r="EA17" s="109">
        <f t="shared" si="49"/>
        <v>4582.932973502977</v>
      </c>
      <c r="EB17" s="109">
        <f t="shared" si="49"/>
        <v>4880.82361678067</v>
      </c>
      <c r="EC17" s="109">
        <f t="shared" si="49"/>
        <v>5198.077151871413</v>
      </c>
      <c r="ED17" s="109">
        <f t="shared" si="49"/>
        <v>5535.9521667430545</v>
      </c>
      <c r="EE17" s="109">
        <f t="shared" si="49"/>
        <v>5895.789057581353</v>
      </c>
      <c r="EF17" s="109">
        <f t="shared" si="49"/>
        <v>6279.01534632414</v>
      </c>
      <c r="EG17" s="109">
        <f t="shared" si="49"/>
        <v>6687.151343835209</v>
      </c>
      <c r="EH17" s="109">
        <f t="shared" si="49"/>
        <v>7121.8161811844975</v>
      </c>
      <c r="EI17" s="109">
        <f t="shared" si="49"/>
        <v>7584.734232961489</v>
      </c>
      <c r="EJ17" s="109">
        <f t="shared" si="49"/>
        <v>8077.741958103986</v>
      </c>
      <c r="EK17" s="109">
        <f aca="true" t="shared" si="50" ref="EK17:FB17">EJ17*(1+$M$3)</f>
        <v>8602.795185380744</v>
      </c>
      <c r="EL17" s="109">
        <f t="shared" si="50"/>
        <v>9161.976872430492</v>
      </c>
      <c r="EM17" s="109">
        <f t="shared" si="50"/>
        <v>9757.505369138475</v>
      </c>
      <c r="EN17" s="109">
        <f t="shared" si="50"/>
        <v>10391.743218132475</v>
      </c>
      <c r="EO17" s="109">
        <f t="shared" si="50"/>
        <v>11067.206527311086</v>
      </c>
      <c r="EP17" s="109">
        <f t="shared" si="50"/>
        <v>11786.574951586306</v>
      </c>
      <c r="EQ17" s="109">
        <f t="shared" si="50"/>
        <v>12552.702323439416</v>
      </c>
      <c r="ER17" s="109">
        <f t="shared" si="50"/>
        <v>13368.627974462977</v>
      </c>
      <c r="ES17" s="109">
        <f t="shared" si="50"/>
        <v>14237.58879280307</v>
      </c>
      <c r="ET17" s="109">
        <f t="shared" si="50"/>
        <v>15163.032064335268</v>
      </c>
      <c r="EU17" s="109">
        <f t="shared" si="50"/>
        <v>16148.629148517059</v>
      </c>
      <c r="EV17" s="109">
        <f t="shared" si="50"/>
        <v>17198.290043170666</v>
      </c>
      <c r="EW17" s="109">
        <f t="shared" si="50"/>
        <v>18316.17889597676</v>
      </c>
      <c r="EX17" s="109">
        <f t="shared" si="50"/>
        <v>19506.730524215247</v>
      </c>
      <c r="EY17" s="109">
        <f t="shared" si="50"/>
        <v>20774.668008289238</v>
      </c>
      <c r="EZ17" s="109">
        <f t="shared" si="50"/>
        <v>22125.021428828037</v>
      </c>
      <c r="FA17" s="109">
        <f t="shared" si="50"/>
        <v>23563.14782170186</v>
      </c>
      <c r="FB17" s="109">
        <f t="shared" si="50"/>
        <v>25094.75243011248</v>
      </c>
    </row>
    <row r="18" spans="1:158" ht="15">
      <c r="A18" s="114">
        <f>'Page 4'!A24</f>
        <v>13</v>
      </c>
      <c r="B18" s="114" t="str">
        <f>'Page 4'!B24</f>
        <v>Southern Co.</v>
      </c>
      <c r="C18" s="115">
        <f>'Page 4'!C24</f>
        <v>1.73</v>
      </c>
      <c r="D18" s="115">
        <f>'Page 4'!D24</f>
        <v>2</v>
      </c>
      <c r="E18" s="108">
        <f t="shared" si="36"/>
        <v>0.04952945330652603</v>
      </c>
      <c r="F18" s="108"/>
      <c r="G18" s="108">
        <f t="shared" si="3"/>
        <v>0.11085117049695448</v>
      </c>
      <c r="H18" s="109">
        <f>'Page 4'!F24</f>
        <v>-36.18166666666667</v>
      </c>
      <c r="I18" s="109">
        <f t="shared" si="37"/>
        <v>1.73</v>
      </c>
      <c r="J18" s="109">
        <f t="shared" si="38"/>
        <v>1.82</v>
      </c>
      <c r="K18" s="109">
        <f t="shared" si="38"/>
        <v>1.9100000000000001</v>
      </c>
      <c r="L18" s="109">
        <f t="shared" si="39"/>
        <v>2</v>
      </c>
      <c r="M18" s="109">
        <f aca="true" t="shared" si="51" ref="M18:BX18">L18*(1+$M$3)</f>
        <v>2.13</v>
      </c>
      <c r="N18" s="109">
        <f t="shared" si="51"/>
        <v>2.2684499999999996</v>
      </c>
      <c r="O18" s="109">
        <f t="shared" si="51"/>
        <v>2.4158992499999994</v>
      </c>
      <c r="P18" s="109">
        <f t="shared" si="51"/>
        <v>2.572932701249999</v>
      </c>
      <c r="Q18" s="109">
        <f t="shared" si="51"/>
        <v>2.740173326831249</v>
      </c>
      <c r="R18" s="109">
        <f t="shared" si="51"/>
        <v>2.9182845930752803</v>
      </c>
      <c r="S18" s="109">
        <f t="shared" si="51"/>
        <v>3.1079730916251735</v>
      </c>
      <c r="T18" s="109">
        <f t="shared" si="51"/>
        <v>3.3099913425808096</v>
      </c>
      <c r="U18" s="109">
        <f t="shared" si="51"/>
        <v>3.525140779848562</v>
      </c>
      <c r="V18" s="109">
        <f t="shared" si="51"/>
        <v>3.7542749305387186</v>
      </c>
      <c r="W18" s="109">
        <f t="shared" si="51"/>
        <v>3.998302801023735</v>
      </c>
      <c r="X18" s="109">
        <f t="shared" si="51"/>
        <v>4.258192483090277</v>
      </c>
      <c r="Y18" s="109">
        <f t="shared" si="51"/>
        <v>4.5349749944911455</v>
      </c>
      <c r="Z18" s="109">
        <f t="shared" si="51"/>
        <v>4.829748369133069</v>
      </c>
      <c r="AA18" s="109">
        <f t="shared" si="51"/>
        <v>5.1436820131267185</v>
      </c>
      <c r="AB18" s="109">
        <f t="shared" si="51"/>
        <v>5.478021343979955</v>
      </c>
      <c r="AC18" s="109">
        <f t="shared" si="51"/>
        <v>5.834092731338652</v>
      </c>
      <c r="AD18" s="109">
        <f t="shared" si="51"/>
        <v>6.213308758875664</v>
      </c>
      <c r="AE18" s="109">
        <f t="shared" si="51"/>
        <v>6.617173828202582</v>
      </c>
      <c r="AF18" s="109">
        <f t="shared" si="51"/>
        <v>7.04729012703575</v>
      </c>
      <c r="AG18" s="109">
        <f t="shared" si="51"/>
        <v>7.505363985293074</v>
      </c>
      <c r="AH18" s="109">
        <f t="shared" si="51"/>
        <v>7.993212644337123</v>
      </c>
      <c r="AI18" s="109">
        <f t="shared" si="51"/>
        <v>8.512771466219036</v>
      </c>
      <c r="AJ18" s="109">
        <f t="shared" si="51"/>
        <v>9.066101611523273</v>
      </c>
      <c r="AK18" s="109">
        <f t="shared" si="51"/>
        <v>9.655398216272285</v>
      </c>
      <c r="AL18" s="109">
        <f t="shared" si="51"/>
        <v>10.282999100329983</v>
      </c>
      <c r="AM18" s="109">
        <f t="shared" si="51"/>
        <v>10.951394041851431</v>
      </c>
      <c r="AN18" s="109">
        <f t="shared" si="51"/>
        <v>11.663234654571774</v>
      </c>
      <c r="AO18" s="109">
        <f t="shared" si="51"/>
        <v>12.421344907118938</v>
      </c>
      <c r="AP18" s="109">
        <f t="shared" si="51"/>
        <v>13.228732326081667</v>
      </c>
      <c r="AQ18" s="109">
        <f t="shared" si="51"/>
        <v>14.088599927276976</v>
      </c>
      <c r="AR18" s="109">
        <f t="shared" si="51"/>
        <v>15.004358922549978</v>
      </c>
      <c r="AS18" s="109">
        <f t="shared" si="51"/>
        <v>15.979642252515726</v>
      </c>
      <c r="AT18" s="109">
        <f t="shared" si="51"/>
        <v>17.018318998929246</v>
      </c>
      <c r="AU18" s="109">
        <f t="shared" si="51"/>
        <v>18.124509733859647</v>
      </c>
      <c r="AV18" s="109">
        <f t="shared" si="51"/>
        <v>19.302602866560523</v>
      </c>
      <c r="AW18" s="109">
        <f t="shared" si="51"/>
        <v>20.557272052886955</v>
      </c>
      <c r="AX18" s="109">
        <f t="shared" si="51"/>
        <v>21.893494736324605</v>
      </c>
      <c r="AY18" s="109">
        <f t="shared" si="51"/>
        <v>23.316571894185703</v>
      </c>
      <c r="AZ18" s="109">
        <f t="shared" si="51"/>
        <v>24.83214906730777</v>
      </c>
      <c r="BA18" s="109">
        <f t="shared" si="51"/>
        <v>26.446238756682774</v>
      </c>
      <c r="BB18" s="109">
        <f t="shared" si="51"/>
        <v>28.165244275867153</v>
      </c>
      <c r="BC18" s="109">
        <f t="shared" si="51"/>
        <v>29.995985153798514</v>
      </c>
      <c r="BD18" s="109">
        <f t="shared" si="51"/>
        <v>31.945724188795417</v>
      </c>
      <c r="BE18" s="109">
        <f t="shared" si="51"/>
        <v>34.022196261067116</v>
      </c>
      <c r="BF18" s="109">
        <f t="shared" si="51"/>
        <v>36.23363901803648</v>
      </c>
      <c r="BG18" s="109">
        <f t="shared" si="51"/>
        <v>38.588825554208846</v>
      </c>
      <c r="BH18" s="109">
        <f t="shared" si="51"/>
        <v>41.09709921523242</v>
      </c>
      <c r="BI18" s="109">
        <f t="shared" si="51"/>
        <v>43.76841066422252</v>
      </c>
      <c r="BJ18" s="109">
        <f t="shared" si="51"/>
        <v>46.613357357396985</v>
      </c>
      <c r="BK18" s="109">
        <f t="shared" si="51"/>
        <v>49.64322558562779</v>
      </c>
      <c r="BL18" s="109">
        <f t="shared" si="51"/>
        <v>52.87003524869359</v>
      </c>
      <c r="BM18" s="109">
        <f t="shared" si="51"/>
        <v>56.30658753985867</v>
      </c>
      <c r="BN18" s="109">
        <f t="shared" si="51"/>
        <v>59.96651572994948</v>
      </c>
      <c r="BO18" s="109">
        <f t="shared" si="51"/>
        <v>63.86433925239619</v>
      </c>
      <c r="BP18" s="109">
        <f t="shared" si="51"/>
        <v>68.01552130380195</v>
      </c>
      <c r="BQ18" s="109">
        <f t="shared" si="51"/>
        <v>72.43653018854907</v>
      </c>
      <c r="BR18" s="109">
        <f t="shared" si="51"/>
        <v>77.14490465080476</v>
      </c>
      <c r="BS18" s="109">
        <f t="shared" si="51"/>
        <v>82.15932345310706</v>
      </c>
      <c r="BT18" s="109">
        <f t="shared" si="51"/>
        <v>87.49967947755901</v>
      </c>
      <c r="BU18" s="109">
        <f t="shared" si="51"/>
        <v>93.18715864360034</v>
      </c>
      <c r="BV18" s="109">
        <f t="shared" si="51"/>
        <v>99.24432395543435</v>
      </c>
      <c r="BW18" s="109">
        <f t="shared" si="51"/>
        <v>105.69520501253758</v>
      </c>
      <c r="BX18" s="109">
        <f t="shared" si="51"/>
        <v>112.56539333835252</v>
      </c>
      <c r="BY18" s="109">
        <f aca="true" t="shared" si="52" ref="BY18:EJ18">BX18*(1+$M$3)</f>
        <v>119.88214390534543</v>
      </c>
      <c r="BZ18" s="109">
        <f t="shared" si="52"/>
        <v>127.67448325919288</v>
      </c>
      <c r="CA18" s="109">
        <f t="shared" si="52"/>
        <v>135.97332467104042</v>
      </c>
      <c r="CB18" s="109">
        <f t="shared" si="52"/>
        <v>144.81159077465804</v>
      </c>
      <c r="CC18" s="109">
        <f t="shared" si="52"/>
        <v>154.2243441750108</v>
      </c>
      <c r="CD18" s="109">
        <f t="shared" si="52"/>
        <v>164.24892654638649</v>
      </c>
      <c r="CE18" s="109">
        <f t="shared" si="52"/>
        <v>174.9251067719016</v>
      </c>
      <c r="CF18" s="109">
        <f t="shared" si="52"/>
        <v>186.2952387120752</v>
      </c>
      <c r="CG18" s="109">
        <f t="shared" si="52"/>
        <v>198.40442922836007</v>
      </c>
      <c r="CH18" s="109">
        <f t="shared" si="52"/>
        <v>211.30071712820347</v>
      </c>
      <c r="CI18" s="109">
        <f t="shared" si="52"/>
        <v>225.03526374153668</v>
      </c>
      <c r="CJ18" s="109">
        <f t="shared" si="52"/>
        <v>239.66255588473655</v>
      </c>
      <c r="CK18" s="109">
        <f t="shared" si="52"/>
        <v>255.24062201724442</v>
      </c>
      <c r="CL18" s="109">
        <f t="shared" si="52"/>
        <v>271.8312624483653</v>
      </c>
      <c r="CM18" s="109">
        <f t="shared" si="52"/>
        <v>289.500294507509</v>
      </c>
      <c r="CN18" s="109">
        <f t="shared" si="52"/>
        <v>308.3178136504971</v>
      </c>
      <c r="CO18" s="109">
        <f t="shared" si="52"/>
        <v>328.3584715377794</v>
      </c>
      <c r="CP18" s="109">
        <f t="shared" si="52"/>
        <v>349.70177218773506</v>
      </c>
      <c r="CQ18" s="109">
        <f t="shared" si="52"/>
        <v>372.43238737993784</v>
      </c>
      <c r="CR18" s="109">
        <f t="shared" si="52"/>
        <v>396.6404925596338</v>
      </c>
      <c r="CS18" s="109">
        <f t="shared" si="52"/>
        <v>422.42212457601</v>
      </c>
      <c r="CT18" s="109">
        <f t="shared" si="52"/>
        <v>449.8795626734506</v>
      </c>
      <c r="CU18" s="109">
        <f t="shared" si="52"/>
        <v>479.1217342472249</v>
      </c>
      <c r="CV18" s="109">
        <f t="shared" si="52"/>
        <v>510.2646469732945</v>
      </c>
      <c r="CW18" s="109">
        <f t="shared" si="52"/>
        <v>543.4318490265586</v>
      </c>
      <c r="CX18" s="109">
        <f t="shared" si="52"/>
        <v>578.7549192132848</v>
      </c>
      <c r="CY18" s="109">
        <f t="shared" si="52"/>
        <v>616.3739889621482</v>
      </c>
      <c r="CZ18" s="109">
        <f t="shared" si="52"/>
        <v>656.4382982446879</v>
      </c>
      <c r="DA18" s="109">
        <f t="shared" si="52"/>
        <v>699.1067876305925</v>
      </c>
      <c r="DB18" s="109">
        <f t="shared" si="52"/>
        <v>744.5487288265809</v>
      </c>
      <c r="DC18" s="109">
        <f t="shared" si="52"/>
        <v>792.9443962003087</v>
      </c>
      <c r="DD18" s="109">
        <f t="shared" si="52"/>
        <v>844.4857819533287</v>
      </c>
      <c r="DE18" s="109">
        <f t="shared" si="52"/>
        <v>899.377357780295</v>
      </c>
      <c r="DF18" s="109">
        <f t="shared" si="52"/>
        <v>957.8368860360141</v>
      </c>
      <c r="DG18" s="109">
        <f t="shared" si="52"/>
        <v>1020.096283628355</v>
      </c>
      <c r="DH18" s="109">
        <f t="shared" si="52"/>
        <v>1086.402542064198</v>
      </c>
      <c r="DI18" s="109">
        <f t="shared" si="52"/>
        <v>1157.0187072983708</v>
      </c>
      <c r="DJ18" s="109">
        <f t="shared" si="52"/>
        <v>1232.224923272765</v>
      </c>
      <c r="DK18" s="109">
        <f t="shared" si="52"/>
        <v>1312.3195432854945</v>
      </c>
      <c r="DL18" s="109">
        <f t="shared" si="52"/>
        <v>1397.6203135990515</v>
      </c>
      <c r="DM18" s="109">
        <f t="shared" si="52"/>
        <v>1488.4656339829899</v>
      </c>
      <c r="DN18" s="109">
        <f t="shared" si="52"/>
        <v>1585.2159001918842</v>
      </c>
      <c r="DO18" s="109">
        <f t="shared" si="52"/>
        <v>1688.2549337043565</v>
      </c>
      <c r="DP18" s="109">
        <f t="shared" si="52"/>
        <v>1797.9915043951396</v>
      </c>
      <c r="DQ18" s="109">
        <f t="shared" si="52"/>
        <v>1914.8609521808237</v>
      </c>
      <c r="DR18" s="109">
        <f t="shared" si="52"/>
        <v>2039.3269140725772</v>
      </c>
      <c r="DS18" s="109">
        <f t="shared" si="52"/>
        <v>2171.8831634872945</v>
      </c>
      <c r="DT18" s="109">
        <f t="shared" si="52"/>
        <v>2313.0555691139684</v>
      </c>
      <c r="DU18" s="109">
        <f t="shared" si="52"/>
        <v>2463.404181106376</v>
      </c>
      <c r="DV18" s="109">
        <f t="shared" si="52"/>
        <v>2623.5254528782907</v>
      </c>
      <c r="DW18" s="109">
        <f t="shared" si="52"/>
        <v>2794.0546073153796</v>
      </c>
      <c r="DX18" s="109">
        <f t="shared" si="52"/>
        <v>2975.668156790879</v>
      </c>
      <c r="DY18" s="109">
        <f t="shared" si="52"/>
        <v>3169.086586982286</v>
      </c>
      <c r="DZ18" s="109">
        <f t="shared" si="52"/>
        <v>3375.0772151361343</v>
      </c>
      <c r="EA18" s="109">
        <f t="shared" si="52"/>
        <v>3594.457234119983</v>
      </c>
      <c r="EB18" s="109">
        <f t="shared" si="52"/>
        <v>3828.0969543377814</v>
      </c>
      <c r="EC18" s="109">
        <f t="shared" si="52"/>
        <v>4076.923256369737</v>
      </c>
      <c r="ED18" s="109">
        <f t="shared" si="52"/>
        <v>4341.92326803377</v>
      </c>
      <c r="EE18" s="109">
        <f t="shared" si="52"/>
        <v>4624.148280455965</v>
      </c>
      <c r="EF18" s="109">
        <f t="shared" si="52"/>
        <v>4924.717918685602</v>
      </c>
      <c r="EG18" s="109">
        <f t="shared" si="52"/>
        <v>5244.8245834001655</v>
      </c>
      <c r="EH18" s="109">
        <f t="shared" si="52"/>
        <v>5585.738181321176</v>
      </c>
      <c r="EI18" s="109">
        <f t="shared" si="52"/>
        <v>5948.811163107052</v>
      </c>
      <c r="EJ18" s="109">
        <f t="shared" si="52"/>
        <v>6335.483888709011</v>
      </c>
      <c r="EK18" s="109">
        <f aca="true" t="shared" si="53" ref="EK18:FB18">EJ18*(1+$M$3)</f>
        <v>6747.290341475096</v>
      </c>
      <c r="EL18" s="109">
        <f t="shared" si="53"/>
        <v>7185.864213670977</v>
      </c>
      <c r="EM18" s="109">
        <f t="shared" si="53"/>
        <v>7652.94538755959</v>
      </c>
      <c r="EN18" s="109">
        <f t="shared" si="53"/>
        <v>8150.3868377509625</v>
      </c>
      <c r="EO18" s="109">
        <f t="shared" si="53"/>
        <v>8680.161982204774</v>
      </c>
      <c r="EP18" s="109">
        <f t="shared" si="53"/>
        <v>9244.372511048085</v>
      </c>
      <c r="EQ18" s="109">
        <f t="shared" si="53"/>
        <v>9845.25672426621</v>
      </c>
      <c r="ER18" s="109">
        <f t="shared" si="53"/>
        <v>10485.198411343514</v>
      </c>
      <c r="ES18" s="109">
        <f t="shared" si="53"/>
        <v>11166.73630808084</v>
      </c>
      <c r="ET18" s="109">
        <f t="shared" si="53"/>
        <v>11892.574168106095</v>
      </c>
      <c r="EU18" s="109">
        <f t="shared" si="53"/>
        <v>12665.591489032991</v>
      </c>
      <c r="EV18" s="109">
        <f t="shared" si="53"/>
        <v>13488.854935820134</v>
      </c>
      <c r="EW18" s="109">
        <f t="shared" si="53"/>
        <v>14365.630506648442</v>
      </c>
      <c r="EX18" s="109">
        <f t="shared" si="53"/>
        <v>15299.39648958059</v>
      </c>
      <c r="EY18" s="109">
        <f t="shared" si="53"/>
        <v>16293.857261403327</v>
      </c>
      <c r="EZ18" s="109">
        <f t="shared" si="53"/>
        <v>17352.957983394543</v>
      </c>
      <c r="FA18" s="109">
        <f t="shared" si="53"/>
        <v>18480.900252315187</v>
      </c>
      <c r="FB18" s="109">
        <f t="shared" si="53"/>
        <v>19682.15876871567</v>
      </c>
    </row>
    <row r="19" spans="1:158" ht="15">
      <c r="A19" s="114">
        <f>'Page 4'!A25</f>
        <v>14</v>
      </c>
      <c r="B19" s="114" t="str">
        <f>'Page 4'!B25</f>
        <v>Vectren Corp.</v>
      </c>
      <c r="C19" s="115">
        <f>'Page 4'!C25</f>
        <v>1.35</v>
      </c>
      <c r="D19" s="115">
        <f>'Page 4'!D25</f>
        <v>1.47</v>
      </c>
      <c r="E19" s="108">
        <f t="shared" si="36"/>
        <v>0.02879265605286152</v>
      </c>
      <c r="F19" s="108"/>
      <c r="G19" s="108">
        <f t="shared" si="3"/>
        <v>0.10709486059769058</v>
      </c>
      <c r="H19" s="109">
        <f>'Page 4'!F25</f>
        <v>-29.05666666666667</v>
      </c>
      <c r="I19" s="109">
        <f t="shared" si="37"/>
        <v>1.35</v>
      </c>
      <c r="J19" s="109">
        <f t="shared" si="38"/>
        <v>1.3900000000000001</v>
      </c>
      <c r="K19" s="109">
        <f t="shared" si="38"/>
        <v>1.4300000000000002</v>
      </c>
      <c r="L19" s="109">
        <f t="shared" si="39"/>
        <v>1.47</v>
      </c>
      <c r="M19" s="109">
        <f aca="true" t="shared" si="54" ref="M19:BX19">L19*(1+$M$3)</f>
        <v>1.56555</v>
      </c>
      <c r="N19" s="109">
        <f t="shared" si="54"/>
        <v>1.66731075</v>
      </c>
      <c r="O19" s="109">
        <f t="shared" si="54"/>
        <v>1.7756859487499999</v>
      </c>
      <c r="P19" s="109">
        <f t="shared" si="54"/>
        <v>1.8911055354187498</v>
      </c>
      <c r="Q19" s="109">
        <f t="shared" si="54"/>
        <v>2.0140273952209684</v>
      </c>
      <c r="R19" s="109">
        <f t="shared" si="54"/>
        <v>2.144939175910331</v>
      </c>
      <c r="S19" s="109">
        <f t="shared" si="54"/>
        <v>2.2843602223445023</v>
      </c>
      <c r="T19" s="109">
        <f t="shared" si="54"/>
        <v>2.432843636796895</v>
      </c>
      <c r="U19" s="109">
        <f t="shared" si="54"/>
        <v>2.590978473188693</v>
      </c>
      <c r="V19" s="109">
        <f t="shared" si="54"/>
        <v>2.759392073945958</v>
      </c>
      <c r="W19" s="109">
        <f t="shared" si="54"/>
        <v>2.938752558752445</v>
      </c>
      <c r="X19" s="109">
        <f t="shared" si="54"/>
        <v>3.1297714750713537</v>
      </c>
      <c r="Y19" s="109">
        <f t="shared" si="54"/>
        <v>3.3332066209509916</v>
      </c>
      <c r="Z19" s="109">
        <f t="shared" si="54"/>
        <v>3.549865051312806</v>
      </c>
      <c r="AA19" s="109">
        <f t="shared" si="54"/>
        <v>3.780606279648138</v>
      </c>
      <c r="AB19" s="109">
        <f t="shared" si="54"/>
        <v>4.026345687825267</v>
      </c>
      <c r="AC19" s="109">
        <f t="shared" si="54"/>
        <v>4.288058157533909</v>
      </c>
      <c r="AD19" s="109">
        <f t="shared" si="54"/>
        <v>4.566781937773613</v>
      </c>
      <c r="AE19" s="109">
        <f t="shared" si="54"/>
        <v>4.863622763728898</v>
      </c>
      <c r="AF19" s="109">
        <f t="shared" si="54"/>
        <v>5.1797582433712765</v>
      </c>
      <c r="AG19" s="109">
        <f t="shared" si="54"/>
        <v>5.516442529190409</v>
      </c>
      <c r="AH19" s="109">
        <f t="shared" si="54"/>
        <v>5.875011293587786</v>
      </c>
      <c r="AI19" s="109">
        <f t="shared" si="54"/>
        <v>6.256887027670992</v>
      </c>
      <c r="AJ19" s="109">
        <f t="shared" si="54"/>
        <v>6.663584684469606</v>
      </c>
      <c r="AK19" s="109">
        <f t="shared" si="54"/>
        <v>7.09671768896013</v>
      </c>
      <c r="AL19" s="109">
        <f t="shared" si="54"/>
        <v>7.5580043387425375</v>
      </c>
      <c r="AM19" s="109">
        <f t="shared" si="54"/>
        <v>8.049274620760801</v>
      </c>
      <c r="AN19" s="109">
        <f t="shared" si="54"/>
        <v>8.572477471110252</v>
      </c>
      <c r="AO19" s="109">
        <f t="shared" si="54"/>
        <v>9.129688506732418</v>
      </c>
      <c r="AP19" s="109">
        <f t="shared" si="54"/>
        <v>9.723118259670024</v>
      </c>
      <c r="AQ19" s="109">
        <f t="shared" si="54"/>
        <v>10.355120946548574</v>
      </c>
      <c r="AR19" s="109">
        <f t="shared" si="54"/>
        <v>11.028203808074231</v>
      </c>
      <c r="AS19" s="109">
        <f t="shared" si="54"/>
        <v>11.745037055599056</v>
      </c>
      <c r="AT19" s="109">
        <f t="shared" si="54"/>
        <v>12.508464464212993</v>
      </c>
      <c r="AU19" s="109">
        <f t="shared" si="54"/>
        <v>13.321514654386837</v>
      </c>
      <c r="AV19" s="109">
        <f t="shared" si="54"/>
        <v>14.18741310692198</v>
      </c>
      <c r="AW19" s="109">
        <f t="shared" si="54"/>
        <v>15.109594958871908</v>
      </c>
      <c r="AX19" s="109">
        <f t="shared" si="54"/>
        <v>16.09171863119858</v>
      </c>
      <c r="AY19" s="109">
        <f t="shared" si="54"/>
        <v>17.13768034222649</v>
      </c>
      <c r="AZ19" s="109">
        <f t="shared" si="54"/>
        <v>18.25162956447121</v>
      </c>
      <c r="BA19" s="109">
        <f t="shared" si="54"/>
        <v>19.437985486161836</v>
      </c>
      <c r="BB19" s="109">
        <f t="shared" si="54"/>
        <v>20.701454542762352</v>
      </c>
      <c r="BC19" s="109">
        <f t="shared" si="54"/>
        <v>22.047049088041906</v>
      </c>
      <c r="BD19" s="109">
        <f t="shared" si="54"/>
        <v>23.480107278764628</v>
      </c>
      <c r="BE19" s="109">
        <f t="shared" si="54"/>
        <v>25.006314251884326</v>
      </c>
      <c r="BF19" s="109">
        <f t="shared" si="54"/>
        <v>26.631724678256806</v>
      </c>
      <c r="BG19" s="109">
        <f t="shared" si="54"/>
        <v>28.3627867823435</v>
      </c>
      <c r="BH19" s="109">
        <f t="shared" si="54"/>
        <v>30.206367923195824</v>
      </c>
      <c r="BI19" s="109">
        <f t="shared" si="54"/>
        <v>32.16978183820355</v>
      </c>
      <c r="BJ19" s="109">
        <f t="shared" si="54"/>
        <v>34.26081765768678</v>
      </c>
      <c r="BK19" s="109">
        <f t="shared" si="54"/>
        <v>36.48777080543642</v>
      </c>
      <c r="BL19" s="109">
        <f t="shared" si="54"/>
        <v>38.859475907789786</v>
      </c>
      <c r="BM19" s="109">
        <f t="shared" si="54"/>
        <v>41.38534184179612</v>
      </c>
      <c r="BN19" s="109">
        <f t="shared" si="54"/>
        <v>44.075389061512865</v>
      </c>
      <c r="BO19" s="109">
        <f t="shared" si="54"/>
        <v>46.9402893505112</v>
      </c>
      <c r="BP19" s="109">
        <f t="shared" si="54"/>
        <v>49.991408158294426</v>
      </c>
      <c r="BQ19" s="109">
        <f t="shared" si="54"/>
        <v>53.24084968858356</v>
      </c>
      <c r="BR19" s="109">
        <f t="shared" si="54"/>
        <v>56.701504918341485</v>
      </c>
      <c r="BS19" s="109">
        <f t="shared" si="54"/>
        <v>60.387102738033676</v>
      </c>
      <c r="BT19" s="109">
        <f t="shared" si="54"/>
        <v>64.31226441600586</v>
      </c>
      <c r="BU19" s="109">
        <f t="shared" si="54"/>
        <v>68.49256160304624</v>
      </c>
      <c r="BV19" s="109">
        <f t="shared" si="54"/>
        <v>72.94457810724424</v>
      </c>
      <c r="BW19" s="109">
        <f t="shared" si="54"/>
        <v>77.68597568421511</v>
      </c>
      <c r="BX19" s="109">
        <f t="shared" si="54"/>
        <v>82.73556410368909</v>
      </c>
      <c r="BY19" s="109">
        <f aca="true" t="shared" si="55" ref="BY19:EJ19">BX19*(1+$M$3)</f>
        <v>88.11337577042887</v>
      </c>
      <c r="BZ19" s="109">
        <f t="shared" si="55"/>
        <v>93.84074519550674</v>
      </c>
      <c r="CA19" s="109">
        <f t="shared" si="55"/>
        <v>99.94039363321467</v>
      </c>
      <c r="CB19" s="109">
        <f t="shared" si="55"/>
        <v>106.43651921937362</v>
      </c>
      <c r="CC19" s="109">
        <f t="shared" si="55"/>
        <v>113.3548929686329</v>
      </c>
      <c r="CD19" s="109">
        <f t="shared" si="55"/>
        <v>120.72296101159402</v>
      </c>
      <c r="CE19" s="109">
        <f t="shared" si="55"/>
        <v>128.56995347734764</v>
      </c>
      <c r="CF19" s="109">
        <f t="shared" si="55"/>
        <v>136.92700045337523</v>
      </c>
      <c r="CG19" s="109">
        <f t="shared" si="55"/>
        <v>145.8272554828446</v>
      </c>
      <c r="CH19" s="109">
        <f t="shared" si="55"/>
        <v>155.3060270892295</v>
      </c>
      <c r="CI19" s="109">
        <f t="shared" si="55"/>
        <v>165.4009188500294</v>
      </c>
      <c r="CJ19" s="109">
        <f t="shared" si="55"/>
        <v>176.1519785752813</v>
      </c>
      <c r="CK19" s="109">
        <f t="shared" si="55"/>
        <v>187.6018571826746</v>
      </c>
      <c r="CL19" s="109">
        <f t="shared" si="55"/>
        <v>199.79597789954843</v>
      </c>
      <c r="CM19" s="109">
        <f t="shared" si="55"/>
        <v>212.78271646301906</v>
      </c>
      <c r="CN19" s="109">
        <f t="shared" si="55"/>
        <v>226.61359303311528</v>
      </c>
      <c r="CO19" s="109">
        <f t="shared" si="55"/>
        <v>241.34347658026775</v>
      </c>
      <c r="CP19" s="109">
        <f t="shared" si="55"/>
        <v>257.0308025579851</v>
      </c>
      <c r="CQ19" s="109">
        <f t="shared" si="55"/>
        <v>273.73780472425415</v>
      </c>
      <c r="CR19" s="109">
        <f t="shared" si="55"/>
        <v>291.53076203133065</v>
      </c>
      <c r="CS19" s="109">
        <f t="shared" si="55"/>
        <v>310.48026156336715</v>
      </c>
      <c r="CT19" s="109">
        <f t="shared" si="55"/>
        <v>330.661478564986</v>
      </c>
      <c r="CU19" s="109">
        <f t="shared" si="55"/>
        <v>352.1544746717101</v>
      </c>
      <c r="CV19" s="109">
        <f t="shared" si="55"/>
        <v>375.04451552537125</v>
      </c>
      <c r="CW19" s="109">
        <f t="shared" si="55"/>
        <v>399.42240903452034</v>
      </c>
      <c r="CX19" s="109">
        <f t="shared" si="55"/>
        <v>425.38486562176416</v>
      </c>
      <c r="CY19" s="109">
        <f t="shared" si="55"/>
        <v>453.0348818871788</v>
      </c>
      <c r="CZ19" s="109">
        <f t="shared" si="55"/>
        <v>482.48214920984543</v>
      </c>
      <c r="DA19" s="109">
        <f t="shared" si="55"/>
        <v>513.8434889084854</v>
      </c>
      <c r="DB19" s="109">
        <f t="shared" si="55"/>
        <v>547.2433156875369</v>
      </c>
      <c r="DC19" s="109">
        <f t="shared" si="55"/>
        <v>582.8141312072268</v>
      </c>
      <c r="DD19" s="109">
        <f t="shared" si="55"/>
        <v>620.6970497356965</v>
      </c>
      <c r="DE19" s="109">
        <f t="shared" si="55"/>
        <v>661.0423579685167</v>
      </c>
      <c r="DF19" s="109">
        <f t="shared" si="55"/>
        <v>704.0101112364703</v>
      </c>
      <c r="DG19" s="109">
        <f t="shared" si="55"/>
        <v>749.7707684668408</v>
      </c>
      <c r="DH19" s="109">
        <f t="shared" si="55"/>
        <v>798.5058684171854</v>
      </c>
      <c r="DI19" s="109">
        <f t="shared" si="55"/>
        <v>850.4087498643024</v>
      </c>
      <c r="DJ19" s="109">
        <f t="shared" si="55"/>
        <v>905.685318605482</v>
      </c>
      <c r="DK19" s="109">
        <f t="shared" si="55"/>
        <v>964.5548643148384</v>
      </c>
      <c r="DL19" s="109">
        <f t="shared" si="55"/>
        <v>1027.2509304953028</v>
      </c>
      <c r="DM19" s="109">
        <f t="shared" si="55"/>
        <v>1094.0222409774974</v>
      </c>
      <c r="DN19" s="109">
        <f t="shared" si="55"/>
        <v>1165.1336866410347</v>
      </c>
      <c r="DO19" s="109">
        <f t="shared" si="55"/>
        <v>1240.867376272702</v>
      </c>
      <c r="DP19" s="109">
        <f t="shared" si="55"/>
        <v>1321.5237557304274</v>
      </c>
      <c r="DQ19" s="109">
        <f t="shared" si="55"/>
        <v>1407.4227998529052</v>
      </c>
      <c r="DR19" s="109">
        <f t="shared" si="55"/>
        <v>1498.905281843344</v>
      </c>
      <c r="DS19" s="109">
        <f t="shared" si="55"/>
        <v>1596.3341251631614</v>
      </c>
      <c r="DT19" s="109">
        <f t="shared" si="55"/>
        <v>1700.0958432987668</v>
      </c>
      <c r="DU19" s="109">
        <f t="shared" si="55"/>
        <v>1810.6020731131866</v>
      </c>
      <c r="DV19" s="109">
        <f t="shared" si="55"/>
        <v>1928.2912078655436</v>
      </c>
      <c r="DW19" s="109">
        <f t="shared" si="55"/>
        <v>2053.630136376804</v>
      </c>
      <c r="DX19" s="109">
        <f t="shared" si="55"/>
        <v>2187.116095241296</v>
      </c>
      <c r="DY19" s="109">
        <f t="shared" si="55"/>
        <v>2329.2786414319803</v>
      </c>
      <c r="DZ19" s="109">
        <f t="shared" si="55"/>
        <v>2480.681753125059</v>
      </c>
      <c r="EA19" s="109">
        <f t="shared" si="55"/>
        <v>2641.9260670781878</v>
      </c>
      <c r="EB19" s="109">
        <f t="shared" si="55"/>
        <v>2813.65126143827</v>
      </c>
      <c r="EC19" s="109">
        <f t="shared" si="55"/>
        <v>2996.5385934317574</v>
      </c>
      <c r="ED19" s="109">
        <f t="shared" si="55"/>
        <v>3191.3136020048214</v>
      </c>
      <c r="EE19" s="109">
        <f t="shared" si="55"/>
        <v>3398.7489861351346</v>
      </c>
      <c r="EF19" s="109">
        <f t="shared" si="55"/>
        <v>3619.667670233918</v>
      </c>
      <c r="EG19" s="109">
        <f t="shared" si="55"/>
        <v>3854.9460687991227</v>
      </c>
      <c r="EH19" s="109">
        <f t="shared" si="55"/>
        <v>4105.517563271065</v>
      </c>
      <c r="EI19" s="109">
        <f t="shared" si="55"/>
        <v>4372.376204883684</v>
      </c>
      <c r="EJ19" s="109">
        <f t="shared" si="55"/>
        <v>4656.580658201124</v>
      </c>
      <c r="EK19" s="109">
        <f aca="true" t="shared" si="56" ref="EK19:FB19">EJ19*(1+$M$3)</f>
        <v>4959.258400984197</v>
      </c>
      <c r="EL19" s="109">
        <f t="shared" si="56"/>
        <v>5281.6101970481695</v>
      </c>
      <c r="EM19" s="109">
        <f t="shared" si="56"/>
        <v>5624.914859856301</v>
      </c>
      <c r="EN19" s="109">
        <f t="shared" si="56"/>
        <v>5990.534325746959</v>
      </c>
      <c r="EO19" s="109">
        <f t="shared" si="56"/>
        <v>6379.919056920511</v>
      </c>
      <c r="EP19" s="109">
        <f t="shared" si="56"/>
        <v>6794.613795620344</v>
      </c>
      <c r="EQ19" s="109">
        <f t="shared" si="56"/>
        <v>7236.263692335666</v>
      </c>
      <c r="ER19" s="109">
        <f t="shared" si="56"/>
        <v>7706.620832337484</v>
      </c>
      <c r="ES19" s="109">
        <f t="shared" si="56"/>
        <v>8207.55118643942</v>
      </c>
      <c r="ET19" s="109">
        <f t="shared" si="56"/>
        <v>8741.04201355798</v>
      </c>
      <c r="EU19" s="109">
        <f t="shared" si="56"/>
        <v>9309.20974443925</v>
      </c>
      <c r="EV19" s="109">
        <f t="shared" si="56"/>
        <v>9914.3083778278</v>
      </c>
      <c r="EW19" s="109">
        <f t="shared" si="56"/>
        <v>10558.738422386607</v>
      </c>
      <c r="EX19" s="109">
        <f t="shared" si="56"/>
        <v>11245.056419841736</v>
      </c>
      <c r="EY19" s="109">
        <f t="shared" si="56"/>
        <v>11975.985087131448</v>
      </c>
      <c r="EZ19" s="109">
        <f t="shared" si="56"/>
        <v>12754.424117794992</v>
      </c>
      <c r="FA19" s="109">
        <f t="shared" si="56"/>
        <v>13583.461685451666</v>
      </c>
      <c r="FB19" s="109">
        <f t="shared" si="56"/>
        <v>14466.386695006024</v>
      </c>
    </row>
    <row r="20" spans="1:158" ht="15">
      <c r="A20" s="114">
        <f>'Page 4'!A26</f>
        <v>15</v>
      </c>
      <c r="B20" s="114" t="str">
        <f>'Page 4'!B26</f>
        <v>Wisconsin Energy</v>
      </c>
      <c r="C20" s="115">
        <f>'Page 4'!C26</f>
        <v>1.24</v>
      </c>
      <c r="D20" s="115">
        <f>'Page 4'!D26</f>
        <v>1.6</v>
      </c>
      <c r="E20" s="108">
        <f t="shared" si="36"/>
        <v>0.08867796417792828</v>
      </c>
      <c r="F20" s="108"/>
      <c r="G20" s="108">
        <f>IRR(H20:FB20,0.12)</f>
        <v>0.09263993296909911</v>
      </c>
      <c r="H20" s="109">
        <f>'Page 4'!F26</f>
        <v>-46.75833333333333</v>
      </c>
      <c r="I20" s="109">
        <f t="shared" si="37"/>
        <v>1.24</v>
      </c>
      <c r="J20" s="109">
        <f>I20+($L20-$I20)/3</f>
        <v>1.36</v>
      </c>
      <c r="K20" s="109">
        <f>J20+($L20-$I20)/3</f>
        <v>1.4800000000000002</v>
      </c>
      <c r="L20" s="109">
        <f t="shared" si="39"/>
        <v>1.6</v>
      </c>
      <c r="M20" s="109">
        <f aca="true" t="shared" si="57" ref="M20:AR20">L20*(1+$M$3)</f>
        <v>1.704</v>
      </c>
      <c r="N20" s="109">
        <f t="shared" si="57"/>
        <v>1.81476</v>
      </c>
      <c r="O20" s="109">
        <f t="shared" si="57"/>
        <v>1.9327193999999999</v>
      </c>
      <c r="P20" s="109">
        <f t="shared" si="57"/>
        <v>2.058346161</v>
      </c>
      <c r="Q20" s="109">
        <f t="shared" si="57"/>
        <v>2.1921386614649996</v>
      </c>
      <c r="R20" s="109">
        <f t="shared" si="57"/>
        <v>2.3346276744602243</v>
      </c>
      <c r="S20" s="109">
        <f t="shared" si="57"/>
        <v>2.486378473300139</v>
      </c>
      <c r="T20" s="109">
        <f t="shared" si="57"/>
        <v>2.647993074064648</v>
      </c>
      <c r="U20" s="109">
        <f t="shared" si="57"/>
        <v>2.82011262387885</v>
      </c>
      <c r="V20" s="109">
        <f t="shared" si="57"/>
        <v>3.003419944430975</v>
      </c>
      <c r="W20" s="109">
        <f t="shared" si="57"/>
        <v>3.198642240818988</v>
      </c>
      <c r="X20" s="109">
        <f t="shared" si="57"/>
        <v>3.406553986472222</v>
      </c>
      <c r="Y20" s="109">
        <f t="shared" si="57"/>
        <v>3.627979995592916</v>
      </c>
      <c r="Z20" s="109">
        <f t="shared" si="57"/>
        <v>3.863798695306455</v>
      </c>
      <c r="AA20" s="109">
        <f t="shared" si="57"/>
        <v>4.114945610501374</v>
      </c>
      <c r="AB20" s="109">
        <f t="shared" si="57"/>
        <v>4.382417075183963</v>
      </c>
      <c r="AC20" s="109">
        <f t="shared" si="57"/>
        <v>4.66727418507092</v>
      </c>
      <c r="AD20" s="109">
        <f t="shared" si="57"/>
        <v>4.9706470071005295</v>
      </c>
      <c r="AE20" s="109">
        <f t="shared" si="57"/>
        <v>5.2937390625620635</v>
      </c>
      <c r="AF20" s="109">
        <f t="shared" si="57"/>
        <v>5.6378321016285975</v>
      </c>
      <c r="AG20" s="109">
        <f t="shared" si="57"/>
        <v>6.004291188234456</v>
      </c>
      <c r="AH20" s="109">
        <f t="shared" si="57"/>
        <v>6.394570115469695</v>
      </c>
      <c r="AI20" s="109">
        <f t="shared" si="57"/>
        <v>6.810217172975225</v>
      </c>
      <c r="AJ20" s="109">
        <f t="shared" si="57"/>
        <v>7.252881289218614</v>
      </c>
      <c r="AK20" s="109">
        <f t="shared" si="57"/>
        <v>7.724318573017824</v>
      </c>
      <c r="AL20" s="109">
        <f t="shared" si="57"/>
        <v>8.226399280263982</v>
      </c>
      <c r="AM20" s="109">
        <f t="shared" si="57"/>
        <v>8.76111523348114</v>
      </c>
      <c r="AN20" s="109">
        <f t="shared" si="57"/>
        <v>9.330587723657414</v>
      </c>
      <c r="AO20" s="109">
        <f t="shared" si="57"/>
        <v>9.937075925695146</v>
      </c>
      <c r="AP20" s="109">
        <f t="shared" si="57"/>
        <v>10.58298586086533</v>
      </c>
      <c r="AQ20" s="109">
        <f t="shared" si="57"/>
        <v>11.270879941821576</v>
      </c>
      <c r="AR20" s="109">
        <f t="shared" si="57"/>
        <v>12.003487138039977</v>
      </c>
      <c r="AS20" s="109">
        <f aca="true" t="shared" si="58" ref="AS20:BX20">AR20*(1+$M$3)</f>
        <v>12.783713802012576</v>
      </c>
      <c r="AT20" s="109">
        <f t="shared" si="58"/>
        <v>13.614655199143392</v>
      </c>
      <c r="AU20" s="109">
        <f t="shared" si="58"/>
        <v>14.499607787087712</v>
      </c>
      <c r="AV20" s="109">
        <f t="shared" si="58"/>
        <v>15.442082293248411</v>
      </c>
      <c r="AW20" s="109">
        <f t="shared" si="58"/>
        <v>16.445817642309557</v>
      </c>
      <c r="AX20" s="109">
        <f t="shared" si="58"/>
        <v>17.514795789059676</v>
      </c>
      <c r="AY20" s="109">
        <f t="shared" si="58"/>
        <v>18.653257515348553</v>
      </c>
      <c r="AZ20" s="109">
        <f t="shared" si="58"/>
        <v>19.86571925384621</v>
      </c>
      <c r="BA20" s="109">
        <f t="shared" si="58"/>
        <v>21.15699100534621</v>
      </c>
      <c r="BB20" s="109">
        <f t="shared" si="58"/>
        <v>22.532195420693714</v>
      </c>
      <c r="BC20" s="109">
        <f t="shared" si="58"/>
        <v>23.996788123038804</v>
      </c>
      <c r="BD20" s="109">
        <f t="shared" si="58"/>
        <v>25.556579351036326</v>
      </c>
      <c r="BE20" s="109">
        <f t="shared" si="58"/>
        <v>27.217757008853685</v>
      </c>
      <c r="BF20" s="109">
        <f t="shared" si="58"/>
        <v>28.986911214429174</v>
      </c>
      <c r="BG20" s="109">
        <f t="shared" si="58"/>
        <v>30.871060443367067</v>
      </c>
      <c r="BH20" s="109">
        <f t="shared" si="58"/>
        <v>32.87767937218592</v>
      </c>
      <c r="BI20" s="109">
        <f t="shared" si="58"/>
        <v>35.014728531378005</v>
      </c>
      <c r="BJ20" s="109">
        <f t="shared" si="58"/>
        <v>37.290685885917576</v>
      </c>
      <c r="BK20" s="109">
        <f t="shared" si="58"/>
        <v>39.71458046850221</v>
      </c>
      <c r="BL20" s="109">
        <f t="shared" si="58"/>
        <v>42.29602819895486</v>
      </c>
      <c r="BM20" s="109">
        <f t="shared" si="58"/>
        <v>45.04527003188692</v>
      </c>
      <c r="BN20" s="109">
        <f t="shared" si="58"/>
        <v>47.97321258395957</v>
      </c>
      <c r="BO20" s="109">
        <f t="shared" si="58"/>
        <v>51.09147140191694</v>
      </c>
      <c r="BP20" s="109">
        <f t="shared" si="58"/>
        <v>54.412417043041536</v>
      </c>
      <c r="BQ20" s="109">
        <f t="shared" si="58"/>
        <v>57.949224150839235</v>
      </c>
      <c r="BR20" s="109">
        <f t="shared" si="58"/>
        <v>61.71592372064378</v>
      </c>
      <c r="BS20" s="109">
        <f t="shared" si="58"/>
        <v>65.72745876248563</v>
      </c>
      <c r="BT20" s="109">
        <f t="shared" si="58"/>
        <v>69.99974358204719</v>
      </c>
      <c r="BU20" s="109">
        <f t="shared" si="58"/>
        <v>74.54972691488025</v>
      </c>
      <c r="BV20" s="109">
        <f t="shared" si="58"/>
        <v>79.39545916434747</v>
      </c>
      <c r="BW20" s="109">
        <f t="shared" si="58"/>
        <v>84.55616401003006</v>
      </c>
      <c r="BX20" s="109">
        <f t="shared" si="58"/>
        <v>90.05231467068201</v>
      </c>
      <c r="BY20" s="109">
        <f aca="true" t="shared" si="59" ref="BY20:DD20">BX20*(1+$M$3)</f>
        <v>95.90571512427634</v>
      </c>
      <c r="BZ20" s="109">
        <f t="shared" si="59"/>
        <v>102.1395866073543</v>
      </c>
      <c r="CA20" s="109">
        <f t="shared" si="59"/>
        <v>108.77865973683232</v>
      </c>
      <c r="CB20" s="109">
        <f t="shared" si="59"/>
        <v>115.84927261972642</v>
      </c>
      <c r="CC20" s="109">
        <f t="shared" si="59"/>
        <v>123.37947534000863</v>
      </c>
      <c r="CD20" s="109">
        <f t="shared" si="59"/>
        <v>131.39914123710918</v>
      </c>
      <c r="CE20" s="109">
        <f t="shared" si="59"/>
        <v>139.94008541752126</v>
      </c>
      <c r="CF20" s="109">
        <f t="shared" si="59"/>
        <v>149.03619096966014</v>
      </c>
      <c r="CG20" s="109">
        <f t="shared" si="59"/>
        <v>158.72354338268804</v>
      </c>
      <c r="CH20" s="109">
        <f t="shared" si="59"/>
        <v>169.04057370256274</v>
      </c>
      <c r="CI20" s="109">
        <f t="shared" si="59"/>
        <v>180.0282109932293</v>
      </c>
      <c r="CJ20" s="109">
        <f t="shared" si="59"/>
        <v>191.73004470778918</v>
      </c>
      <c r="CK20" s="109">
        <f t="shared" si="59"/>
        <v>204.19249761379547</v>
      </c>
      <c r="CL20" s="109">
        <f t="shared" si="59"/>
        <v>217.46500995869215</v>
      </c>
      <c r="CM20" s="109">
        <f t="shared" si="59"/>
        <v>231.60023560600712</v>
      </c>
      <c r="CN20" s="109">
        <f t="shared" si="59"/>
        <v>246.65425092039757</v>
      </c>
      <c r="CO20" s="109">
        <f t="shared" si="59"/>
        <v>262.6867772302234</v>
      </c>
      <c r="CP20" s="109">
        <f t="shared" si="59"/>
        <v>279.76141775018795</v>
      </c>
      <c r="CQ20" s="109">
        <f t="shared" si="59"/>
        <v>297.94590990395017</v>
      </c>
      <c r="CR20" s="109">
        <f t="shared" si="59"/>
        <v>317.3123940477069</v>
      </c>
      <c r="CS20" s="109">
        <f t="shared" si="59"/>
        <v>337.9376996608078</v>
      </c>
      <c r="CT20" s="109">
        <f t="shared" si="59"/>
        <v>359.9036501387603</v>
      </c>
      <c r="CU20" s="109">
        <f t="shared" si="59"/>
        <v>383.29738739777974</v>
      </c>
      <c r="CV20" s="109">
        <f t="shared" si="59"/>
        <v>408.2117175786354</v>
      </c>
      <c r="CW20" s="109">
        <f t="shared" si="59"/>
        <v>434.7454792212467</v>
      </c>
      <c r="CX20" s="109">
        <f t="shared" si="59"/>
        <v>463.0039353706277</v>
      </c>
      <c r="CY20" s="109">
        <f t="shared" si="59"/>
        <v>493.09919116971844</v>
      </c>
      <c r="CZ20" s="109">
        <f t="shared" si="59"/>
        <v>525.1506385957501</v>
      </c>
      <c r="DA20" s="109">
        <f t="shared" si="59"/>
        <v>559.2854301044739</v>
      </c>
      <c r="DB20" s="109">
        <f t="shared" si="59"/>
        <v>595.6389830612646</v>
      </c>
      <c r="DC20" s="109">
        <f t="shared" si="59"/>
        <v>634.3555169602469</v>
      </c>
      <c r="DD20" s="109">
        <f t="shared" si="59"/>
        <v>675.5886255626629</v>
      </c>
      <c r="DE20" s="109">
        <f aca="true" t="shared" si="60" ref="DE20:EJ20">DD20*(1+$M$3)</f>
        <v>719.5018862242359</v>
      </c>
      <c r="DF20" s="109">
        <f t="shared" si="60"/>
        <v>766.2695088288112</v>
      </c>
      <c r="DG20" s="109">
        <f t="shared" si="60"/>
        <v>816.0770269026839</v>
      </c>
      <c r="DH20" s="109">
        <f t="shared" si="60"/>
        <v>869.1220336513583</v>
      </c>
      <c r="DI20" s="109">
        <f t="shared" si="60"/>
        <v>925.6149658386965</v>
      </c>
      <c r="DJ20" s="109">
        <f t="shared" si="60"/>
        <v>985.7799386182118</v>
      </c>
      <c r="DK20" s="109">
        <f t="shared" si="60"/>
        <v>1049.8556346283954</v>
      </c>
      <c r="DL20" s="109">
        <f t="shared" si="60"/>
        <v>1118.096250879241</v>
      </c>
      <c r="DM20" s="109">
        <f t="shared" si="60"/>
        <v>1190.7725071863917</v>
      </c>
      <c r="DN20" s="109">
        <f t="shared" si="60"/>
        <v>1268.172720153507</v>
      </c>
      <c r="DO20" s="109">
        <f t="shared" si="60"/>
        <v>1350.603946963485</v>
      </c>
      <c r="DP20" s="109">
        <f t="shared" si="60"/>
        <v>1438.3932035161115</v>
      </c>
      <c r="DQ20" s="109">
        <f t="shared" si="60"/>
        <v>1531.8887617446587</v>
      </c>
      <c r="DR20" s="109">
        <f t="shared" si="60"/>
        <v>1631.4615312580615</v>
      </c>
      <c r="DS20" s="109">
        <f t="shared" si="60"/>
        <v>1737.5065307898356</v>
      </c>
      <c r="DT20" s="109">
        <f t="shared" si="60"/>
        <v>1850.4444552911748</v>
      </c>
      <c r="DU20" s="109">
        <f t="shared" si="60"/>
        <v>1970.7233448851011</v>
      </c>
      <c r="DV20" s="109">
        <f t="shared" si="60"/>
        <v>2098.8203623026325</v>
      </c>
      <c r="DW20" s="109">
        <f t="shared" si="60"/>
        <v>2235.2436858523033</v>
      </c>
      <c r="DX20" s="109">
        <f t="shared" si="60"/>
        <v>2380.534525432703</v>
      </c>
      <c r="DY20" s="109">
        <f t="shared" si="60"/>
        <v>2535.2692695858286</v>
      </c>
      <c r="DZ20" s="109">
        <f t="shared" si="60"/>
        <v>2700.0617721089075</v>
      </c>
      <c r="EA20" s="109">
        <f t="shared" si="60"/>
        <v>2875.5657872959864</v>
      </c>
      <c r="EB20" s="109">
        <f t="shared" si="60"/>
        <v>3062.4775634702255</v>
      </c>
      <c r="EC20" s="109">
        <f t="shared" si="60"/>
        <v>3261.53860509579</v>
      </c>
      <c r="ED20" s="109">
        <f t="shared" si="60"/>
        <v>3473.538614427016</v>
      </c>
      <c r="EE20" s="109">
        <f t="shared" si="60"/>
        <v>3699.318624364772</v>
      </c>
      <c r="EF20" s="109">
        <f t="shared" si="60"/>
        <v>3939.7743349484817</v>
      </c>
      <c r="EG20" s="109">
        <f t="shared" si="60"/>
        <v>4195.859666720133</v>
      </c>
      <c r="EH20" s="109">
        <f t="shared" si="60"/>
        <v>4468.590545056941</v>
      </c>
      <c r="EI20" s="109">
        <f t="shared" si="60"/>
        <v>4759.048930485642</v>
      </c>
      <c r="EJ20" s="109">
        <f t="shared" si="60"/>
        <v>5068.387110967208</v>
      </c>
      <c r="EK20" s="109">
        <f aca="true" t="shared" si="61" ref="EK20:FB20">EJ20*(1+$M$3)</f>
        <v>5397.832273180076</v>
      </c>
      <c r="EL20" s="109">
        <f t="shared" si="61"/>
        <v>5748.691370936781</v>
      </c>
      <c r="EM20" s="109">
        <f t="shared" si="61"/>
        <v>6122.356310047671</v>
      </c>
      <c r="EN20" s="109">
        <f t="shared" si="61"/>
        <v>6520.309470200769</v>
      </c>
      <c r="EO20" s="109">
        <f t="shared" si="61"/>
        <v>6944.129585763819</v>
      </c>
      <c r="EP20" s="109">
        <f t="shared" si="61"/>
        <v>7395.498008838466</v>
      </c>
      <c r="EQ20" s="109">
        <f t="shared" si="61"/>
        <v>7876.205379412966</v>
      </c>
      <c r="ER20" s="109">
        <f t="shared" si="61"/>
        <v>8388.158729074808</v>
      </c>
      <c r="ES20" s="109">
        <f t="shared" si="61"/>
        <v>8933.38904646467</v>
      </c>
      <c r="ET20" s="109">
        <f t="shared" si="61"/>
        <v>9514.059334484873</v>
      </c>
      <c r="EU20" s="109">
        <f t="shared" si="61"/>
        <v>10132.473191226389</v>
      </c>
      <c r="EV20" s="109">
        <f t="shared" si="61"/>
        <v>10791.083948656104</v>
      </c>
      <c r="EW20" s="109">
        <f t="shared" si="61"/>
        <v>11492.50440531875</v>
      </c>
      <c r="EX20" s="109">
        <f t="shared" si="61"/>
        <v>12239.517191664469</v>
      </c>
      <c r="EY20" s="109">
        <f t="shared" si="61"/>
        <v>13035.085809122658</v>
      </c>
      <c r="EZ20" s="109">
        <f t="shared" si="61"/>
        <v>13882.36638671563</v>
      </c>
      <c r="FA20" s="109">
        <f t="shared" si="61"/>
        <v>14784.720201852146</v>
      </c>
      <c r="FB20" s="109">
        <f t="shared" si="61"/>
        <v>15745.727014972534</v>
      </c>
    </row>
    <row r="21" spans="1:158" ht="15">
      <c r="A21" s="114">
        <f>'Page 4'!A27</f>
        <v>16</v>
      </c>
      <c r="B21" s="114" t="str">
        <f>'Page 4'!B27</f>
        <v>Xcel Energy Inc.</v>
      </c>
      <c r="C21" s="115">
        <f>'Page 4'!C27</f>
        <v>0.99</v>
      </c>
      <c r="D21" s="115">
        <f>'Page 4'!D27</f>
        <v>1.15</v>
      </c>
      <c r="E21" s="108">
        <f>(D21/C21)^(1/3)-1</f>
        <v>0.05120531627664815</v>
      </c>
      <c r="F21" s="108"/>
      <c r="G21" s="108">
        <f>IRR(H21:FB21,0.12)</f>
        <v>0.11083580488950998</v>
      </c>
      <c r="H21" s="109">
        <f>'Page 4'!F27</f>
        <v>-20.803333333333335</v>
      </c>
      <c r="I21" s="109">
        <f>C21</f>
        <v>0.99</v>
      </c>
      <c r="J21" s="109">
        <f>I21+($L21-$I21)/3</f>
        <v>1.0433333333333332</v>
      </c>
      <c r="K21" s="109">
        <f>J21+($L21-$I21)/3</f>
        <v>1.0966666666666665</v>
      </c>
      <c r="L21" s="109">
        <f>D21</f>
        <v>1.15</v>
      </c>
      <c r="M21" s="109">
        <f aca="true" t="shared" si="62" ref="M21:AR21">L21*(1+$M$3)</f>
        <v>1.2247499999999998</v>
      </c>
      <c r="N21" s="109">
        <f t="shared" si="62"/>
        <v>1.3043587499999998</v>
      </c>
      <c r="O21" s="109">
        <f t="shared" si="62"/>
        <v>1.3891420687499998</v>
      </c>
      <c r="P21" s="109">
        <f t="shared" si="62"/>
        <v>1.4794363032187496</v>
      </c>
      <c r="Q21" s="109">
        <f t="shared" si="62"/>
        <v>1.5755996629279683</v>
      </c>
      <c r="R21" s="109">
        <f t="shared" si="62"/>
        <v>1.6780136410182862</v>
      </c>
      <c r="S21" s="109">
        <f t="shared" si="62"/>
        <v>1.7870845276844747</v>
      </c>
      <c r="T21" s="109">
        <f t="shared" si="62"/>
        <v>1.9032450219839654</v>
      </c>
      <c r="U21" s="109">
        <f t="shared" si="62"/>
        <v>2.026955948412923</v>
      </c>
      <c r="V21" s="109">
        <f t="shared" si="62"/>
        <v>2.1587080850597626</v>
      </c>
      <c r="W21" s="109">
        <f t="shared" si="62"/>
        <v>2.2990241105886473</v>
      </c>
      <c r="X21" s="109">
        <f t="shared" si="62"/>
        <v>2.448460677776909</v>
      </c>
      <c r="Y21" s="109">
        <f t="shared" si="62"/>
        <v>2.607610621832408</v>
      </c>
      <c r="Z21" s="109">
        <f t="shared" si="62"/>
        <v>2.7771053122515146</v>
      </c>
      <c r="AA21" s="109">
        <f t="shared" si="62"/>
        <v>2.9576171575478627</v>
      </c>
      <c r="AB21" s="109">
        <f t="shared" si="62"/>
        <v>3.1498622727884737</v>
      </c>
      <c r="AC21" s="109">
        <f t="shared" si="62"/>
        <v>3.3546033205197245</v>
      </c>
      <c r="AD21" s="109">
        <f t="shared" si="62"/>
        <v>3.5726525363535067</v>
      </c>
      <c r="AE21" s="109">
        <f t="shared" si="62"/>
        <v>3.8048749512164846</v>
      </c>
      <c r="AF21" s="109">
        <f t="shared" si="62"/>
        <v>4.052191823045556</v>
      </c>
      <c r="AG21" s="109">
        <f t="shared" si="62"/>
        <v>4.315584291543517</v>
      </c>
      <c r="AH21" s="109">
        <f t="shared" si="62"/>
        <v>4.596097270493845</v>
      </c>
      <c r="AI21" s="109">
        <f t="shared" si="62"/>
        <v>4.8948435930759455</v>
      </c>
      <c r="AJ21" s="109">
        <f t="shared" si="62"/>
        <v>5.213008426625882</v>
      </c>
      <c r="AK21" s="109">
        <f t="shared" si="62"/>
        <v>5.551853974356564</v>
      </c>
      <c r="AL21" s="109">
        <f t="shared" si="62"/>
        <v>5.9127244826897405</v>
      </c>
      <c r="AM21" s="109">
        <f t="shared" si="62"/>
        <v>6.297051574064573</v>
      </c>
      <c r="AN21" s="109">
        <f t="shared" si="62"/>
        <v>6.70635992637877</v>
      </c>
      <c r="AO21" s="109">
        <f t="shared" si="62"/>
        <v>7.14227332159339</v>
      </c>
      <c r="AP21" s="109">
        <f t="shared" si="62"/>
        <v>7.60652108749696</v>
      </c>
      <c r="AQ21" s="109">
        <f t="shared" si="62"/>
        <v>8.100944958184261</v>
      </c>
      <c r="AR21" s="109">
        <f t="shared" si="62"/>
        <v>8.627506380466237</v>
      </c>
      <c r="AS21" s="109">
        <f aca="true" t="shared" si="63" ref="AS21:BX21">AR21*(1+$M$3)</f>
        <v>9.188294295196542</v>
      </c>
      <c r="AT21" s="109">
        <f t="shared" si="63"/>
        <v>9.785533424384317</v>
      </c>
      <c r="AU21" s="109">
        <f t="shared" si="63"/>
        <v>10.421593096969298</v>
      </c>
      <c r="AV21" s="109">
        <f t="shared" si="63"/>
        <v>11.098996648272301</v>
      </c>
      <c r="AW21" s="109">
        <f t="shared" si="63"/>
        <v>11.82043143041</v>
      </c>
      <c r="AX21" s="109">
        <f t="shared" si="63"/>
        <v>12.58875947338665</v>
      </c>
      <c r="AY21" s="109">
        <f t="shared" si="63"/>
        <v>13.407028839156782</v>
      </c>
      <c r="AZ21" s="109">
        <f t="shared" si="63"/>
        <v>14.278485713701972</v>
      </c>
      <c r="BA21" s="109">
        <f t="shared" si="63"/>
        <v>15.2065872850926</v>
      </c>
      <c r="BB21" s="109">
        <f t="shared" si="63"/>
        <v>16.19501545862362</v>
      </c>
      <c r="BC21" s="109">
        <f t="shared" si="63"/>
        <v>17.247691463434155</v>
      </c>
      <c r="BD21" s="109">
        <f t="shared" si="63"/>
        <v>18.368791408557374</v>
      </c>
      <c r="BE21" s="109">
        <f t="shared" si="63"/>
        <v>19.562762850113604</v>
      </c>
      <c r="BF21" s="109">
        <f t="shared" si="63"/>
        <v>20.83434243537099</v>
      </c>
      <c r="BG21" s="109">
        <f t="shared" si="63"/>
        <v>22.188574693670102</v>
      </c>
      <c r="BH21" s="109">
        <f t="shared" si="63"/>
        <v>23.630832048758656</v>
      </c>
      <c r="BI21" s="109">
        <f t="shared" si="63"/>
        <v>25.166836131927965</v>
      </c>
      <c r="BJ21" s="109">
        <f t="shared" si="63"/>
        <v>26.80268048050328</v>
      </c>
      <c r="BK21" s="109">
        <f t="shared" si="63"/>
        <v>28.544854711735994</v>
      </c>
      <c r="BL21" s="109">
        <f t="shared" si="63"/>
        <v>30.40027026799883</v>
      </c>
      <c r="BM21" s="109">
        <f t="shared" si="63"/>
        <v>32.37628783541875</v>
      </c>
      <c r="BN21" s="109">
        <f t="shared" si="63"/>
        <v>34.480746544720965</v>
      </c>
      <c r="BO21" s="109">
        <f t="shared" si="63"/>
        <v>36.721995070127825</v>
      </c>
      <c r="BP21" s="109">
        <f t="shared" si="63"/>
        <v>39.10892474968613</v>
      </c>
      <c r="BQ21" s="109">
        <f t="shared" si="63"/>
        <v>41.65100485841573</v>
      </c>
      <c r="BR21" s="109">
        <f t="shared" si="63"/>
        <v>44.35832017421275</v>
      </c>
      <c r="BS21" s="109">
        <f t="shared" si="63"/>
        <v>47.241610985536575</v>
      </c>
      <c r="BT21" s="109">
        <f t="shared" si="63"/>
        <v>50.31231569959645</v>
      </c>
      <c r="BU21" s="109">
        <f t="shared" si="63"/>
        <v>53.582616220070214</v>
      </c>
      <c r="BV21" s="109">
        <f t="shared" si="63"/>
        <v>57.06548627437478</v>
      </c>
      <c r="BW21" s="109">
        <f t="shared" si="63"/>
        <v>60.77474288220913</v>
      </c>
      <c r="BX21" s="109">
        <f t="shared" si="63"/>
        <v>64.72510116955273</v>
      </c>
      <c r="BY21" s="109">
        <f aca="true" t="shared" si="64" ref="BY21:DD21">BX21*(1+$M$3)</f>
        <v>68.93223274557366</v>
      </c>
      <c r="BZ21" s="109">
        <f t="shared" si="64"/>
        <v>73.41282787403594</v>
      </c>
      <c r="CA21" s="109">
        <f t="shared" si="64"/>
        <v>78.18466168584827</v>
      </c>
      <c r="CB21" s="109">
        <f t="shared" si="64"/>
        <v>83.2666646954284</v>
      </c>
      <c r="CC21" s="109">
        <f t="shared" si="64"/>
        <v>88.67899790063124</v>
      </c>
      <c r="CD21" s="109">
        <f t="shared" si="64"/>
        <v>94.44313276417228</v>
      </c>
      <c r="CE21" s="109">
        <f t="shared" si="64"/>
        <v>100.58193639384346</v>
      </c>
      <c r="CF21" s="109">
        <f t="shared" si="64"/>
        <v>107.11976225944328</v>
      </c>
      <c r="CG21" s="109">
        <f t="shared" si="64"/>
        <v>114.08254680630708</v>
      </c>
      <c r="CH21" s="109">
        <f t="shared" si="64"/>
        <v>121.49791234871704</v>
      </c>
      <c r="CI21" s="109">
        <f t="shared" si="64"/>
        <v>129.39527665138363</v>
      </c>
      <c r="CJ21" s="109">
        <f t="shared" si="64"/>
        <v>137.80596963372355</v>
      </c>
      <c r="CK21" s="109">
        <f t="shared" si="64"/>
        <v>146.76335765991558</v>
      </c>
      <c r="CL21" s="109">
        <f t="shared" si="64"/>
        <v>156.3029759078101</v>
      </c>
      <c r="CM21" s="109">
        <f t="shared" si="64"/>
        <v>166.46266934181773</v>
      </c>
      <c r="CN21" s="109">
        <f t="shared" si="64"/>
        <v>177.28274284903588</v>
      </c>
      <c r="CO21" s="109">
        <f t="shared" si="64"/>
        <v>188.80612113422322</v>
      </c>
      <c r="CP21" s="109">
        <f t="shared" si="64"/>
        <v>201.0785190079477</v>
      </c>
      <c r="CQ21" s="109">
        <f t="shared" si="64"/>
        <v>214.1486227434643</v>
      </c>
      <c r="CR21" s="109">
        <f t="shared" si="64"/>
        <v>228.06828322178947</v>
      </c>
      <c r="CS21" s="109">
        <f t="shared" si="64"/>
        <v>242.89272163120577</v>
      </c>
      <c r="CT21" s="109">
        <f t="shared" si="64"/>
        <v>258.68074853723414</v>
      </c>
      <c r="CU21" s="109">
        <f t="shared" si="64"/>
        <v>275.49499719215436</v>
      </c>
      <c r="CV21" s="109">
        <f t="shared" si="64"/>
        <v>293.4021720096444</v>
      </c>
      <c r="CW21" s="109">
        <f t="shared" si="64"/>
        <v>312.47331319027126</v>
      </c>
      <c r="CX21" s="109">
        <f t="shared" si="64"/>
        <v>332.7840785476389</v>
      </c>
      <c r="CY21" s="109">
        <f t="shared" si="64"/>
        <v>354.4150436532354</v>
      </c>
      <c r="CZ21" s="109">
        <f t="shared" si="64"/>
        <v>377.45202149069564</v>
      </c>
      <c r="DA21" s="109">
        <f t="shared" si="64"/>
        <v>401.9864028875908</v>
      </c>
      <c r="DB21" s="109">
        <f t="shared" si="64"/>
        <v>428.1155190752842</v>
      </c>
      <c r="DC21" s="109">
        <f t="shared" si="64"/>
        <v>455.9430278151777</v>
      </c>
      <c r="DD21" s="109">
        <f t="shared" si="64"/>
        <v>485.5793246231642</v>
      </c>
      <c r="DE21" s="109">
        <f aca="true" t="shared" si="65" ref="DE21:EJ21">DD21*(1+$M$3)</f>
        <v>517.1419807236698</v>
      </c>
      <c r="DF21" s="109">
        <f t="shared" si="65"/>
        <v>550.7562094707083</v>
      </c>
      <c r="DG21" s="109">
        <f t="shared" si="65"/>
        <v>586.5553630863043</v>
      </c>
      <c r="DH21" s="109">
        <f t="shared" si="65"/>
        <v>624.6814616869141</v>
      </c>
      <c r="DI21" s="109">
        <f t="shared" si="65"/>
        <v>665.2857566965635</v>
      </c>
      <c r="DJ21" s="109">
        <f t="shared" si="65"/>
        <v>708.52933088184</v>
      </c>
      <c r="DK21" s="109">
        <f t="shared" si="65"/>
        <v>754.5837373891595</v>
      </c>
      <c r="DL21" s="109">
        <f t="shared" si="65"/>
        <v>803.6316803194549</v>
      </c>
      <c r="DM21" s="109">
        <f t="shared" si="65"/>
        <v>855.8677395402194</v>
      </c>
      <c r="DN21" s="109">
        <f t="shared" si="65"/>
        <v>911.4991426103336</v>
      </c>
      <c r="DO21" s="109">
        <f t="shared" si="65"/>
        <v>970.7465868800052</v>
      </c>
      <c r="DP21" s="109">
        <f t="shared" si="65"/>
        <v>1033.8451150272056</v>
      </c>
      <c r="DQ21" s="109">
        <f t="shared" si="65"/>
        <v>1101.0450475039738</v>
      </c>
      <c r="DR21" s="109">
        <f t="shared" si="65"/>
        <v>1172.612975591732</v>
      </c>
      <c r="DS21" s="109">
        <f t="shared" si="65"/>
        <v>1248.8328190051946</v>
      </c>
      <c r="DT21" s="109">
        <f t="shared" si="65"/>
        <v>1330.0069522405322</v>
      </c>
      <c r="DU21" s="109">
        <f t="shared" si="65"/>
        <v>1416.4574041361668</v>
      </c>
      <c r="DV21" s="109">
        <f t="shared" si="65"/>
        <v>1508.5271354050176</v>
      </c>
      <c r="DW21" s="109">
        <f t="shared" si="65"/>
        <v>1606.5813992063436</v>
      </c>
      <c r="DX21" s="109">
        <f t="shared" si="65"/>
        <v>1711.0091901547557</v>
      </c>
      <c r="DY21" s="109">
        <f t="shared" si="65"/>
        <v>1822.2247875148148</v>
      </c>
      <c r="DZ21" s="109">
        <f t="shared" si="65"/>
        <v>1940.6693987032777</v>
      </c>
      <c r="EA21" s="109">
        <f t="shared" si="65"/>
        <v>2066.8129096189905</v>
      </c>
      <c r="EB21" s="109">
        <f t="shared" si="65"/>
        <v>2201.1557487442246</v>
      </c>
      <c r="EC21" s="109">
        <f t="shared" si="65"/>
        <v>2344.230872412599</v>
      </c>
      <c r="ED21" s="109">
        <f t="shared" si="65"/>
        <v>2496.605879119418</v>
      </c>
      <c r="EE21" s="109">
        <f t="shared" si="65"/>
        <v>2658.8852612621804</v>
      </c>
      <c r="EF21" s="109">
        <f t="shared" si="65"/>
        <v>2831.712803244222</v>
      </c>
      <c r="EG21" s="109">
        <f t="shared" si="65"/>
        <v>3015.7741354550963</v>
      </c>
      <c r="EH21" s="109">
        <f t="shared" si="65"/>
        <v>3211.7994542596775</v>
      </c>
      <c r="EI21" s="109">
        <f t="shared" si="65"/>
        <v>3420.5664187865564</v>
      </c>
      <c r="EJ21" s="109">
        <f t="shared" si="65"/>
        <v>3642.903236007682</v>
      </c>
      <c r="EK21" s="109">
        <f aca="true" t="shared" si="66" ref="EK21:FB21">EJ21*(1+$M$3)</f>
        <v>3879.6919463481813</v>
      </c>
      <c r="EL21" s="109">
        <f t="shared" si="66"/>
        <v>4131.871922860812</v>
      </c>
      <c r="EM21" s="109">
        <f t="shared" si="66"/>
        <v>4400.443597846765</v>
      </c>
      <c r="EN21" s="109">
        <f t="shared" si="66"/>
        <v>4686.472431706805</v>
      </c>
      <c r="EO21" s="109">
        <f t="shared" si="66"/>
        <v>4991.093139767747</v>
      </c>
      <c r="EP21" s="109">
        <f t="shared" si="66"/>
        <v>5315.51419385265</v>
      </c>
      <c r="EQ21" s="109">
        <f t="shared" si="66"/>
        <v>5661.022616453072</v>
      </c>
      <c r="ER21" s="109">
        <f t="shared" si="66"/>
        <v>6028.989086522522</v>
      </c>
      <c r="ES21" s="109">
        <f t="shared" si="66"/>
        <v>6420.873377146485</v>
      </c>
      <c r="ET21" s="109">
        <f t="shared" si="66"/>
        <v>6838.230146661006</v>
      </c>
      <c r="EU21" s="109">
        <f t="shared" si="66"/>
        <v>7282.715106193971</v>
      </c>
      <c r="EV21" s="109">
        <f t="shared" si="66"/>
        <v>7756.091588096579</v>
      </c>
      <c r="EW21" s="109">
        <f t="shared" si="66"/>
        <v>8260.237541322856</v>
      </c>
      <c r="EX21" s="109">
        <f t="shared" si="66"/>
        <v>8797.152981508842</v>
      </c>
      <c r="EY21" s="109">
        <f t="shared" si="66"/>
        <v>9368.967925306915</v>
      </c>
      <c r="EZ21" s="109">
        <f t="shared" si="66"/>
        <v>9977.950840451864</v>
      </c>
      <c r="FA21" s="109">
        <f t="shared" si="66"/>
        <v>10626.517645081234</v>
      </c>
      <c r="FB21" s="109">
        <f t="shared" si="66"/>
        <v>11317.241292011513</v>
      </c>
    </row>
    <row r="22" spans="1:7" ht="15">
      <c r="A22" s="114"/>
      <c r="B22" s="114"/>
      <c r="C22" s="115"/>
      <c r="D22" s="115"/>
      <c r="E22" s="108"/>
      <c r="F22" s="108"/>
      <c r="G22" s="108"/>
    </row>
    <row r="23" spans="1:8" ht="15.75" thickBot="1">
      <c r="A23" s="114"/>
      <c r="B23" s="119" t="s">
        <v>6</v>
      </c>
      <c r="C23" s="116"/>
      <c r="D23" s="116"/>
      <c r="E23" s="120">
        <f>AVERAGE(E6:E22)</f>
        <v>0.058299582579803236</v>
      </c>
      <c r="F23" s="121"/>
      <c r="G23" s="125">
        <f>AVERAGE(G6:G22)</f>
        <v>0.10552052211165835</v>
      </c>
      <c r="H23" s="124" t="s">
        <v>6</v>
      </c>
    </row>
    <row r="24" spans="1:8" ht="15.75" thickTop="1">
      <c r="A24" s="114"/>
      <c r="B24" s="114"/>
      <c r="C24" s="115"/>
      <c r="D24" s="115"/>
      <c r="E24" s="108"/>
      <c r="F24" s="108"/>
      <c r="G24" s="108">
        <f>MEDIAN(G6:G22)</f>
        <v>0.10781236178005563</v>
      </c>
      <c r="H24" s="124" t="s">
        <v>34</v>
      </c>
    </row>
    <row r="26" ht="15">
      <c r="A26" s="116"/>
    </row>
  </sheetData>
  <sheetProtection/>
  <mergeCells count="1">
    <mergeCell ref="C3:E3"/>
  </mergeCells>
  <printOptions/>
  <pageMargins left="0.75" right="0.75" top="1" bottom="1" header="0.5" footer="0.5"/>
  <pageSetup horizontalDpi="600" verticalDpi="600" orientation="landscape" scale="70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Y30"/>
  <sheetViews>
    <sheetView showGridLines="0" zoomScale="70" zoomScaleNormal="70" zoomScalePageLayoutView="0" workbookViewId="0" topLeftCell="A1">
      <selection activeCell="A1" sqref="A1"/>
    </sheetView>
  </sheetViews>
  <sheetFormatPr defaultColWidth="8.88671875" defaultRowHeight="15"/>
  <cols>
    <col min="1" max="1" width="4.5546875" style="100" customWidth="1"/>
    <col min="2" max="2" width="27.21484375" style="100" customWidth="1"/>
    <col min="3" max="4" width="8.88671875" style="100" customWidth="1"/>
    <col min="5" max="6" width="13.88671875" style="100" customWidth="1"/>
    <col min="7" max="14" width="8.88671875" style="100" customWidth="1"/>
    <col min="15" max="15" width="9.88671875" style="100" bestFit="1" customWidth="1"/>
    <col min="16" max="17" width="12.6640625" style="100" bestFit="1" customWidth="1"/>
    <col min="18" max="18" width="13.88671875" style="100" customWidth="1"/>
    <col min="19" max="16384" width="8.88671875" style="100" customWidth="1"/>
  </cols>
  <sheetData>
    <row r="1" spans="2:19" ht="20.25">
      <c r="B1" s="101" t="s">
        <v>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/>
      <c r="P1"/>
      <c r="Q1"/>
      <c r="R1" s="3"/>
      <c r="S1" s="3"/>
    </row>
    <row r="2" spans="2:19" ht="15">
      <c r="B2" s="3"/>
      <c r="C2" s="105"/>
      <c r="D2" s="105"/>
      <c r="E2" s="105"/>
      <c r="F2" s="105"/>
      <c r="G2" s="105"/>
      <c r="R2" s="105"/>
      <c r="S2" s="3"/>
    </row>
    <row r="3" spans="2:20" ht="15">
      <c r="B3" s="102" t="s">
        <v>29</v>
      </c>
      <c r="C3" s="102" t="s">
        <v>30</v>
      </c>
      <c r="D3" s="102" t="s">
        <v>269</v>
      </c>
      <c r="E3" s="103" t="s">
        <v>31</v>
      </c>
      <c r="F3" s="103" t="s">
        <v>33</v>
      </c>
      <c r="G3" s="95" t="s">
        <v>26</v>
      </c>
      <c r="H3" s="184" t="s">
        <v>225</v>
      </c>
      <c r="I3" s="184" t="s">
        <v>244</v>
      </c>
      <c r="J3" s="185" t="s">
        <v>245</v>
      </c>
      <c r="K3" s="185" t="s">
        <v>226</v>
      </c>
      <c r="L3" s="185" t="s">
        <v>246</v>
      </c>
      <c r="M3" s="186" t="s">
        <v>247</v>
      </c>
      <c r="N3" s="186" t="s">
        <v>248</v>
      </c>
      <c r="O3" s="104" t="s">
        <v>32</v>
      </c>
      <c r="P3" s="204" t="s">
        <v>234</v>
      </c>
      <c r="Q3" s="205" t="s">
        <v>249</v>
      </c>
      <c r="R3" s="134" t="s">
        <v>236</v>
      </c>
      <c r="S3" s="155" t="s">
        <v>214</v>
      </c>
      <c r="T3"/>
    </row>
    <row r="4" spans="1:25" ht="15">
      <c r="A4" s="100">
        <v>1</v>
      </c>
      <c r="B4" s="3" t="s">
        <v>227</v>
      </c>
      <c r="C4" s="3" t="s">
        <v>228</v>
      </c>
      <c r="D4" s="3" t="s">
        <v>270</v>
      </c>
      <c r="E4" s="131">
        <v>7</v>
      </c>
      <c r="F4" s="131">
        <v>8</v>
      </c>
      <c r="G4" s="96">
        <v>45.15</v>
      </c>
      <c r="H4" s="96">
        <v>3.08</v>
      </c>
      <c r="I4" s="96">
        <v>2.85</v>
      </c>
      <c r="J4" s="96">
        <v>3.25</v>
      </c>
      <c r="K4" s="96">
        <v>1.72</v>
      </c>
      <c r="L4" s="96">
        <v>1.8</v>
      </c>
      <c r="M4" s="98">
        <v>2</v>
      </c>
      <c r="N4" s="96">
        <v>32.5</v>
      </c>
      <c r="O4" s="99">
        <v>0.025</v>
      </c>
      <c r="P4" s="168">
        <v>0.05</v>
      </c>
      <c r="Q4" s="168">
        <v>0.05</v>
      </c>
      <c r="R4" s="136">
        <v>0.8599263395509089</v>
      </c>
      <c r="S4" s="96">
        <v>42.445</v>
      </c>
      <c r="T4" s="156"/>
      <c r="W4" s="157"/>
      <c r="X4"/>
      <c r="Y4"/>
    </row>
    <row r="5" spans="1:25" ht="15">
      <c r="A5" s="100">
        <v>2</v>
      </c>
      <c r="B5" s="177" t="s">
        <v>215</v>
      </c>
      <c r="C5" s="3" t="s">
        <v>216</v>
      </c>
      <c r="D5" s="3" t="s">
        <v>270</v>
      </c>
      <c r="E5" s="131">
        <v>7</v>
      </c>
      <c r="F5" s="131">
        <v>6</v>
      </c>
      <c r="G5" s="96">
        <v>37.06</v>
      </c>
      <c r="H5" s="96">
        <v>2.69</v>
      </c>
      <c r="I5" s="96">
        <v>2.75</v>
      </c>
      <c r="J5" s="96">
        <v>3.3</v>
      </c>
      <c r="K5" s="96">
        <v>1.4</v>
      </c>
      <c r="L5" s="96">
        <v>1.53</v>
      </c>
      <c r="M5" s="98">
        <v>1.92</v>
      </c>
      <c r="N5" s="96">
        <v>31.95</v>
      </c>
      <c r="O5" s="99">
        <v>0.06</v>
      </c>
      <c r="P5" s="168">
        <v>0.07</v>
      </c>
      <c r="Q5" s="168">
        <v>0.054</v>
      </c>
      <c r="R5" s="136">
        <v>0.9054863858505935</v>
      </c>
      <c r="S5" s="96">
        <v>36.70666666666667</v>
      </c>
      <c r="T5" s="135"/>
      <c r="W5" s="157"/>
      <c r="X5"/>
      <c r="Y5"/>
    </row>
    <row r="6" spans="1:25" ht="15">
      <c r="A6" s="100">
        <v>3</v>
      </c>
      <c r="B6" s="3" t="s">
        <v>232</v>
      </c>
      <c r="C6" s="3" t="s">
        <v>233</v>
      </c>
      <c r="D6" s="3" t="s">
        <v>270</v>
      </c>
      <c r="E6" s="131">
        <v>9</v>
      </c>
      <c r="F6" s="131">
        <v>7</v>
      </c>
      <c r="G6" s="96">
        <v>24.58</v>
      </c>
      <c r="H6" s="96">
        <v>1.32</v>
      </c>
      <c r="I6" s="96">
        <v>1.65</v>
      </c>
      <c r="J6" s="96">
        <v>2.5</v>
      </c>
      <c r="K6" s="96">
        <v>0.9</v>
      </c>
      <c r="L6" s="96">
        <v>0.9</v>
      </c>
      <c r="M6" s="98">
        <v>1.5</v>
      </c>
      <c r="N6" s="96">
        <v>21.75</v>
      </c>
      <c r="O6" s="99">
        <v>0.105</v>
      </c>
      <c r="P6" s="168">
        <v>0.095</v>
      </c>
      <c r="Q6" s="168">
        <v>0.1397</v>
      </c>
      <c r="R6" s="136">
        <v>0.9588372390880794</v>
      </c>
      <c r="S6" s="96">
        <v>24.08666666666667</v>
      </c>
      <c r="T6" s="136"/>
      <c r="W6" s="157"/>
      <c r="X6"/>
      <c r="Y6"/>
    </row>
    <row r="7" spans="1:25" ht="15">
      <c r="A7" s="100">
        <v>4</v>
      </c>
      <c r="B7" s="177" t="s">
        <v>201</v>
      </c>
      <c r="C7" s="3" t="s">
        <v>202</v>
      </c>
      <c r="D7" s="3" t="s">
        <v>271</v>
      </c>
      <c r="E7" s="131">
        <v>6</v>
      </c>
      <c r="F7" s="131">
        <v>5</v>
      </c>
      <c r="G7" s="96">
        <v>41.81</v>
      </c>
      <c r="H7" s="96">
        <v>3.48</v>
      </c>
      <c r="I7" s="96">
        <v>3.05</v>
      </c>
      <c r="J7" s="96">
        <v>3.55</v>
      </c>
      <c r="K7" s="96">
        <v>2.34</v>
      </c>
      <c r="L7" s="96">
        <v>2.36</v>
      </c>
      <c r="M7" s="98">
        <v>2.42</v>
      </c>
      <c r="N7" s="96">
        <v>38.65</v>
      </c>
      <c r="O7" s="99">
        <v>0.02</v>
      </c>
      <c r="P7" s="182">
        <v>0.032</v>
      </c>
      <c r="Q7" s="182">
        <v>0.0297</v>
      </c>
      <c r="R7" s="136">
        <v>0.772484756097561</v>
      </c>
      <c r="S7" s="96">
        <v>40.88666666666666</v>
      </c>
      <c r="T7" s="136"/>
      <c r="W7" s="157"/>
      <c r="X7"/>
      <c r="Y7"/>
    </row>
    <row r="8" spans="1:25" ht="15">
      <c r="A8" s="100">
        <v>5</v>
      </c>
      <c r="B8" s="3" t="s">
        <v>219</v>
      </c>
      <c r="C8" s="3" t="s">
        <v>220</v>
      </c>
      <c r="D8" s="3" t="s">
        <v>270</v>
      </c>
      <c r="E8" s="131">
        <v>7</v>
      </c>
      <c r="F8" s="131">
        <v>7</v>
      </c>
      <c r="G8" s="96">
        <v>44.04</v>
      </c>
      <c r="H8" s="96">
        <v>2.66</v>
      </c>
      <c r="I8" s="96">
        <v>2.95</v>
      </c>
      <c r="J8" s="96">
        <v>3.75</v>
      </c>
      <c r="K8" s="96">
        <v>2.12</v>
      </c>
      <c r="L8" s="96">
        <v>2.12</v>
      </c>
      <c r="M8" s="96">
        <v>2.3</v>
      </c>
      <c r="N8" s="96">
        <v>41.75</v>
      </c>
      <c r="O8" s="99">
        <v>0.05</v>
      </c>
      <c r="P8" s="168">
        <v>0.063</v>
      </c>
      <c r="Q8" s="168">
        <v>0.06</v>
      </c>
      <c r="R8" s="136">
        <v>0.7964965906418998</v>
      </c>
      <c r="S8" s="96">
        <v>42.29833333333334</v>
      </c>
      <c r="T8" s="136"/>
      <c r="W8" s="157"/>
      <c r="X8"/>
      <c r="Y8"/>
    </row>
    <row r="9" spans="1:25" ht="15">
      <c r="A9" s="100">
        <v>6</v>
      </c>
      <c r="B9" s="180" t="s">
        <v>250</v>
      </c>
      <c r="C9" s="3" t="s">
        <v>251</v>
      </c>
      <c r="D9" s="3" t="s">
        <v>272</v>
      </c>
      <c r="E9" s="131">
        <v>6</v>
      </c>
      <c r="F9" s="131">
        <v>6</v>
      </c>
      <c r="G9" s="96">
        <v>52.2</v>
      </c>
      <c r="H9" s="96">
        <v>3.34</v>
      </c>
      <c r="I9" s="96">
        <v>3.8</v>
      </c>
      <c r="J9" s="96">
        <v>4.5</v>
      </c>
      <c r="K9" s="96">
        <v>1.24</v>
      </c>
      <c r="L9" s="96">
        <v>1.34</v>
      </c>
      <c r="M9" s="98">
        <v>1.64</v>
      </c>
      <c r="N9" s="96">
        <v>39.454</v>
      </c>
      <c r="O9" s="99">
        <v>0.05</v>
      </c>
      <c r="P9" s="168">
        <v>0.083</v>
      </c>
      <c r="Q9" s="168">
        <v>0.0867</v>
      </c>
      <c r="R9" s="136">
        <v>0.7989018531228552</v>
      </c>
      <c r="S9" s="96">
        <v>51.75666666666666</v>
      </c>
      <c r="T9" s="136"/>
      <c r="W9" s="157"/>
      <c r="X9"/>
      <c r="Y9"/>
    </row>
    <row r="10" spans="1:25" ht="15">
      <c r="A10" s="100">
        <v>7</v>
      </c>
      <c r="B10" s="3" t="s">
        <v>252</v>
      </c>
      <c r="C10" s="3" t="s">
        <v>253</v>
      </c>
      <c r="D10" s="3" t="s">
        <v>270</v>
      </c>
      <c r="E10" s="131">
        <v>7</v>
      </c>
      <c r="F10" s="131">
        <v>9</v>
      </c>
      <c r="G10" s="92">
        <v>120.03</v>
      </c>
      <c r="H10" s="92">
        <v>5.6</v>
      </c>
      <c r="I10" s="92">
        <v>6.6</v>
      </c>
      <c r="J10" s="92">
        <v>9</v>
      </c>
      <c r="K10" s="92">
        <v>3.2</v>
      </c>
      <c r="L10" s="92">
        <v>3.6</v>
      </c>
      <c r="M10" s="132">
        <v>4.8</v>
      </c>
      <c r="N10" s="92">
        <v>62.25</v>
      </c>
      <c r="O10" s="151">
        <v>0.1</v>
      </c>
      <c r="P10" s="158">
        <v>0.133</v>
      </c>
      <c r="Q10" s="158">
        <v>0.1242</v>
      </c>
      <c r="R10" s="135">
        <v>0.8056472790302113</v>
      </c>
      <c r="S10" s="92">
        <v>116.58999999999999</v>
      </c>
      <c r="T10" s="136"/>
      <c r="W10" s="157"/>
      <c r="X10"/>
      <c r="Y10"/>
    </row>
    <row r="11" spans="1:25" ht="15">
      <c r="A11" s="100">
        <v>8</v>
      </c>
      <c r="B11" s="177" t="s">
        <v>254</v>
      </c>
      <c r="C11" s="3" t="s">
        <v>255</v>
      </c>
      <c r="D11" s="3" t="s">
        <v>271</v>
      </c>
      <c r="E11" s="131">
        <v>6</v>
      </c>
      <c r="F11" s="131">
        <v>4</v>
      </c>
      <c r="G11" s="92">
        <v>65.7</v>
      </c>
      <c r="H11" s="92">
        <v>3.28</v>
      </c>
      <c r="I11" s="92">
        <v>3.85</v>
      </c>
      <c r="J11" s="92">
        <v>5.1</v>
      </c>
      <c r="K11" s="92">
        <v>1.78</v>
      </c>
      <c r="L11" s="92">
        <v>1.92</v>
      </c>
      <c r="M11" s="132">
        <v>2.34</v>
      </c>
      <c r="N11" s="92">
        <v>39.65</v>
      </c>
      <c r="O11" s="151">
        <v>0.095</v>
      </c>
      <c r="P11" s="158">
        <v>0.101</v>
      </c>
      <c r="Q11" s="158">
        <v>0.0963</v>
      </c>
      <c r="R11" s="135">
        <v>0.7614492563716176</v>
      </c>
      <c r="S11" s="92">
        <v>65.79666666666667</v>
      </c>
      <c r="T11" s="136"/>
      <c r="W11" s="157"/>
      <c r="X11"/>
      <c r="Y11"/>
    </row>
    <row r="12" spans="1:23" ht="15">
      <c r="A12" s="100">
        <v>9</v>
      </c>
      <c r="B12" s="3" t="s">
        <v>256</v>
      </c>
      <c r="C12" s="3" t="s">
        <v>257</v>
      </c>
      <c r="D12" s="3" t="s">
        <v>272</v>
      </c>
      <c r="E12" s="131">
        <v>7</v>
      </c>
      <c r="F12" s="131">
        <v>7</v>
      </c>
      <c r="G12" s="92">
        <v>32.28</v>
      </c>
      <c r="H12" s="92">
        <v>1.86</v>
      </c>
      <c r="I12" s="92">
        <v>2.15</v>
      </c>
      <c r="J12" s="92">
        <v>2.35</v>
      </c>
      <c r="K12" s="92">
        <v>1.2</v>
      </c>
      <c r="L12" s="92">
        <v>1.2</v>
      </c>
      <c r="M12" s="132">
        <v>1.2</v>
      </c>
      <c r="N12" s="92">
        <v>29.4</v>
      </c>
      <c r="O12" s="178">
        <v>0.03</v>
      </c>
      <c r="P12" s="158">
        <v>0.06</v>
      </c>
      <c r="Q12" s="158">
        <v>0.06</v>
      </c>
      <c r="R12" s="135">
        <v>0.7599585623736346</v>
      </c>
      <c r="S12" s="92">
        <v>31.323333333333334</v>
      </c>
      <c r="T12" s="135"/>
      <c r="W12" s="157"/>
    </row>
    <row r="13" spans="1:23" ht="15">
      <c r="A13" s="100">
        <v>10</v>
      </c>
      <c r="B13" s="3" t="s">
        <v>203</v>
      </c>
      <c r="C13" s="3" t="s">
        <v>204</v>
      </c>
      <c r="D13" s="3" t="s">
        <v>271</v>
      </c>
      <c r="E13" s="131">
        <v>4</v>
      </c>
      <c r="F13" s="131">
        <v>5</v>
      </c>
      <c r="G13" s="92">
        <v>33.5</v>
      </c>
      <c r="H13" s="92">
        <v>2.07</v>
      </c>
      <c r="I13" s="92">
        <v>2.25</v>
      </c>
      <c r="J13" s="92">
        <v>3</v>
      </c>
      <c r="K13" s="92">
        <v>1.43</v>
      </c>
      <c r="L13" s="92">
        <v>1.53</v>
      </c>
      <c r="M13" s="132">
        <v>1.85</v>
      </c>
      <c r="N13" s="92">
        <v>20.75</v>
      </c>
      <c r="O13" s="151">
        <v>0.075</v>
      </c>
      <c r="P13" s="181">
        <v>0.064</v>
      </c>
      <c r="Q13" s="181">
        <v>0.058</v>
      </c>
      <c r="R13" s="135">
        <v>0.9575520635333302</v>
      </c>
      <c r="S13" s="92">
        <v>32.78333333333333</v>
      </c>
      <c r="T13" s="135"/>
      <c r="W13" s="157"/>
    </row>
    <row r="14" spans="1:23" ht="15">
      <c r="A14" s="100">
        <v>11</v>
      </c>
      <c r="B14" s="3" t="s">
        <v>258</v>
      </c>
      <c r="C14" s="3" t="s">
        <v>259</v>
      </c>
      <c r="D14" s="3" t="s">
        <v>272</v>
      </c>
      <c r="E14" s="131">
        <v>8</v>
      </c>
      <c r="F14" s="131">
        <v>7</v>
      </c>
      <c r="G14" s="92">
        <v>39.62</v>
      </c>
      <c r="H14" s="92">
        <v>2.78</v>
      </c>
      <c r="I14" s="92">
        <v>2.95</v>
      </c>
      <c r="J14" s="92">
        <v>3.5</v>
      </c>
      <c r="K14" s="92">
        <v>1.56</v>
      </c>
      <c r="L14" s="92">
        <v>1.68</v>
      </c>
      <c r="M14" s="92">
        <v>2.04</v>
      </c>
      <c r="N14" s="92">
        <v>28.95</v>
      </c>
      <c r="O14" s="150">
        <v>0.05</v>
      </c>
      <c r="P14" s="158">
        <v>0.078</v>
      </c>
      <c r="Q14" s="158">
        <v>0.0701</v>
      </c>
      <c r="R14" s="135">
        <v>1</v>
      </c>
      <c r="S14" s="92">
        <v>39.583333333333336</v>
      </c>
      <c r="T14" s="135"/>
      <c r="W14" s="157"/>
    </row>
    <row r="15" spans="1:23" ht="15">
      <c r="A15" s="100">
        <v>12</v>
      </c>
      <c r="B15" s="210" t="s">
        <v>217</v>
      </c>
      <c r="C15" s="3" t="s">
        <v>218</v>
      </c>
      <c r="D15" s="3" t="s">
        <v>271</v>
      </c>
      <c r="E15" s="131">
        <v>7</v>
      </c>
      <c r="F15" s="131">
        <v>6</v>
      </c>
      <c r="G15" s="92">
        <v>42.51</v>
      </c>
      <c r="H15" s="92">
        <v>2.69</v>
      </c>
      <c r="I15" s="92">
        <v>3</v>
      </c>
      <c r="J15" s="92">
        <v>3.4</v>
      </c>
      <c r="K15" s="92">
        <v>2.47</v>
      </c>
      <c r="L15" s="92">
        <v>2.49</v>
      </c>
      <c r="M15" s="92">
        <v>2.55</v>
      </c>
      <c r="N15" s="92">
        <v>35.75</v>
      </c>
      <c r="O15" s="150">
        <v>0.05</v>
      </c>
      <c r="P15" s="158">
        <v>0.047</v>
      </c>
      <c r="Q15" s="158">
        <v>0.0623</v>
      </c>
      <c r="R15" s="135">
        <v>0.9979241778651808</v>
      </c>
      <c r="S15" s="92">
        <v>42.35</v>
      </c>
      <c r="T15" s="135"/>
      <c r="W15" s="157"/>
    </row>
    <row r="16" spans="1:23" ht="15">
      <c r="A16" s="100">
        <v>13</v>
      </c>
      <c r="B16" s="3" t="s">
        <v>205</v>
      </c>
      <c r="C16" s="3" t="s">
        <v>206</v>
      </c>
      <c r="D16" s="3" t="s">
        <v>271</v>
      </c>
      <c r="E16" s="131">
        <v>6</v>
      </c>
      <c r="F16" s="131">
        <v>6</v>
      </c>
      <c r="G16" s="92">
        <v>36.85</v>
      </c>
      <c r="H16" s="92">
        <v>2.28</v>
      </c>
      <c r="I16" s="92">
        <v>2.35</v>
      </c>
      <c r="J16" s="92">
        <v>3</v>
      </c>
      <c r="K16" s="92">
        <v>1.66</v>
      </c>
      <c r="L16" s="92">
        <v>1.73</v>
      </c>
      <c r="M16" s="132">
        <v>2</v>
      </c>
      <c r="N16" s="92">
        <v>21.75</v>
      </c>
      <c r="O16" s="150">
        <v>0.055</v>
      </c>
      <c r="P16" s="181">
        <v>0.047</v>
      </c>
      <c r="Q16" s="181">
        <v>0.0523</v>
      </c>
      <c r="R16" s="135">
        <v>0.8232267309320654</v>
      </c>
      <c r="S16" s="92">
        <v>36.18166666666667</v>
      </c>
      <c r="T16" s="135"/>
      <c r="W16" s="157"/>
    </row>
    <row r="17" spans="1:23" ht="15">
      <c r="A17" s="100">
        <v>14</v>
      </c>
      <c r="B17" s="3" t="s">
        <v>207</v>
      </c>
      <c r="C17" s="3" t="s">
        <v>208</v>
      </c>
      <c r="D17" s="3" t="s">
        <v>270</v>
      </c>
      <c r="E17" s="131">
        <v>6</v>
      </c>
      <c r="F17" s="131">
        <v>7</v>
      </c>
      <c r="G17" s="92">
        <v>30.92</v>
      </c>
      <c r="H17" s="92">
        <v>1.83</v>
      </c>
      <c r="I17" s="92">
        <v>1.85</v>
      </c>
      <c r="J17" s="92">
        <v>2.05</v>
      </c>
      <c r="K17" s="92">
        <v>1.31</v>
      </c>
      <c r="L17" s="92">
        <v>1.35</v>
      </c>
      <c r="M17" s="132">
        <v>1.47</v>
      </c>
      <c r="N17" s="92">
        <v>19.3</v>
      </c>
      <c r="O17" s="150">
        <v>0.035</v>
      </c>
      <c r="P17" s="181">
        <v>0.063</v>
      </c>
      <c r="Q17" s="181">
        <v>0.0577</v>
      </c>
      <c r="R17" s="135">
        <v>0.7701038608177396</v>
      </c>
      <c r="S17" s="92">
        <v>29.05666666666667</v>
      </c>
      <c r="T17" s="135"/>
      <c r="W17" s="157"/>
    </row>
    <row r="18" spans="1:23" ht="15">
      <c r="A18" s="100">
        <v>15</v>
      </c>
      <c r="B18" s="3" t="s">
        <v>260</v>
      </c>
      <c r="C18" s="3" t="s">
        <v>261</v>
      </c>
      <c r="D18" s="3" t="s">
        <v>270</v>
      </c>
      <c r="E18" s="131">
        <v>7</v>
      </c>
      <c r="F18" s="131">
        <v>4</v>
      </c>
      <c r="G18" s="183">
        <v>47.73</v>
      </c>
      <c r="H18" s="183">
        <v>2.84</v>
      </c>
      <c r="I18" s="92">
        <v>2.8</v>
      </c>
      <c r="J18" s="92">
        <v>4.25</v>
      </c>
      <c r="K18" s="183">
        <v>1.08</v>
      </c>
      <c r="L18" s="92">
        <v>1.24</v>
      </c>
      <c r="M18" s="132">
        <v>1.6</v>
      </c>
      <c r="N18" s="183">
        <v>36</v>
      </c>
      <c r="O18" s="150">
        <v>0.08</v>
      </c>
      <c r="P18" s="181">
        <v>0.096</v>
      </c>
      <c r="Q18" s="181">
        <v>0.0974</v>
      </c>
      <c r="R18" s="135">
        <v>0.9969323705696352</v>
      </c>
      <c r="S18" s="183">
        <v>46.75833333333333</v>
      </c>
      <c r="T18" s="135"/>
      <c r="W18" s="157"/>
    </row>
    <row r="19" spans="1:23" ht="15">
      <c r="A19" s="100">
        <v>16</v>
      </c>
      <c r="B19" s="3" t="s">
        <v>211</v>
      </c>
      <c r="C19" s="3" t="s">
        <v>212</v>
      </c>
      <c r="D19" s="3" t="s">
        <v>272</v>
      </c>
      <c r="E19" s="131">
        <v>7</v>
      </c>
      <c r="F19" s="131">
        <v>7</v>
      </c>
      <c r="G19" s="183">
        <v>20.77</v>
      </c>
      <c r="H19" s="183">
        <v>1.35</v>
      </c>
      <c r="I19" s="92">
        <v>1.5</v>
      </c>
      <c r="J19" s="92">
        <v>2</v>
      </c>
      <c r="K19" s="183">
        <v>0.95</v>
      </c>
      <c r="L19" s="92">
        <v>0.99</v>
      </c>
      <c r="M19" s="132">
        <v>1.15</v>
      </c>
      <c r="N19" s="183">
        <v>18.25</v>
      </c>
      <c r="O19" s="150">
        <v>0.075</v>
      </c>
      <c r="P19" s="181">
        <v>0.054</v>
      </c>
      <c r="Q19" s="181">
        <v>0.0632</v>
      </c>
      <c r="R19" s="135">
        <v>0.9925807515718789</v>
      </c>
      <c r="S19" s="183">
        <v>20.803333333333335</v>
      </c>
      <c r="T19" s="135"/>
      <c r="W19" s="157"/>
    </row>
    <row r="20" spans="5:19" ht="15">
      <c r="E20" s="203"/>
      <c r="F20" s="203"/>
      <c r="S20" s="98"/>
    </row>
    <row r="21" spans="4:19" ht="15">
      <c r="D21" s="105" t="s">
        <v>6</v>
      </c>
      <c r="E21" s="190">
        <f>AVERAGE(E4:E20)</f>
        <v>6.6875</v>
      </c>
      <c r="F21" s="190">
        <f>AVERAGE(F4:F20)</f>
        <v>6.3125</v>
      </c>
      <c r="O21" s="181">
        <f>AVERAGE(O4:O20)</f>
        <v>0.059687500000000004</v>
      </c>
      <c r="P21" s="181">
        <f>AVERAGE(P4:P20)</f>
        <v>0.07100000000000002</v>
      </c>
      <c r="Q21" s="181">
        <f>AVERAGE(Q4:Q20)</f>
        <v>0.07260000000000001</v>
      </c>
      <c r="R21" s="159">
        <f>AVERAGE(R4:R20)</f>
        <v>0.8723442635885744</v>
      </c>
      <c r="S21" s="183"/>
    </row>
    <row r="22" spans="5:6" ht="15">
      <c r="E22" s="167" t="s">
        <v>262</v>
      </c>
      <c r="F22" s="167" t="s">
        <v>263</v>
      </c>
    </row>
    <row r="27" ht="15">
      <c r="C27" s="100" t="s">
        <v>222</v>
      </c>
    </row>
    <row r="28" ht="15">
      <c r="C28" s="100" t="s">
        <v>266</v>
      </c>
    </row>
    <row r="30" ht="15">
      <c r="C30" s="100" t="s">
        <v>223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6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Austin,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FINANCO, Inc.</dc:creator>
  <cp:keywords/>
  <dc:description/>
  <cp:lastModifiedBy>sbintz</cp:lastModifiedBy>
  <cp:lastPrinted>2008-07-02T19:59:11Z</cp:lastPrinted>
  <dcterms:created xsi:type="dcterms:W3CDTF">1997-03-17T15:54:26Z</dcterms:created>
  <dcterms:modified xsi:type="dcterms:W3CDTF">2008-07-18T16:01:20Z</dcterms:modified>
  <cp:category>::ODMA\GRPWISE\ASPOSUPT.PUPSC.PUPSCDocs:58151.1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i4>669393801</vt:i4>
  </property>
  <property fmtid="{D5CDD505-2E9C-101B-9397-08002B2CF9AE}" pid="3" name="_ReviewCycleID">
    <vt:i4>669393801</vt:i4>
  </property>
  <property fmtid="{D5CDD505-2E9C-101B-9397-08002B2CF9AE}" pid="4" name="_NewReviewCycle">
    <vt:lpwstr/>
  </property>
  <property fmtid="{D5CDD505-2E9C-101B-9397-08002B2CF9AE}" pid="5" name="_EmailEntryID">
    <vt:lpwstr>000000009207B46446F51243A40AC8B7E21F684A07004CED2F1E69208C4E8159E7DAA907C1B3000008997C7000005CB397F35202A348BBC271A7360B3DE10007B18B43EE0000</vt:lpwstr>
  </property>
  <property fmtid="{D5CDD505-2E9C-101B-9397-08002B2CF9AE}" pid="6" name="_ReviewingToolsShownOnce">
    <vt:lpwstr/>
  </property>
</Properties>
</file>