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260" windowHeight="6300" firstSheet="10" activeTab="13"/>
  </bookViews>
  <sheets>
    <sheet name="UAE Direct Exhibit 1.1, p. 1" sheetId="1" r:id="rId1"/>
    <sheet name="UAE Direct Exhibit 1.1, p. 2" sheetId="2" r:id="rId2"/>
    <sheet name="UAE Direct Exhibit 1.1, p. 3" sheetId="3" r:id="rId3"/>
    <sheet name="UAE Exhibit 1.2" sheetId="4" r:id="rId4"/>
    <sheet name="UAE Direct Exhibit 1.3, p. 1" sheetId="5" r:id="rId5"/>
    <sheet name="UAE Direct Exhibit 1.3, p. 2" sheetId="6" r:id="rId6"/>
    <sheet name="UAE Direct Exhibit 1.3, p. 3" sheetId="7" r:id="rId7"/>
    <sheet name="UAE Direct Exhibit 1.3, p. 4" sheetId="8" r:id="rId8"/>
    <sheet name="UAE Direct Exhibit 1.3, p. 5" sheetId="9" r:id="rId9"/>
    <sheet name="UAE Direct Exhibit 1.4, p. 1" sheetId="10" r:id="rId10"/>
    <sheet name="UAE Direct Exhibit 1.4, p. 2" sheetId="11" r:id="rId11"/>
    <sheet name="UAE Direct Exhibit 1.5" sheetId="12" r:id="rId12"/>
    <sheet name="UAE Direct Exhibit 1.6" sheetId="13" r:id="rId13"/>
    <sheet name="UAE Direct Exhibit 1.7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'[2]Inputs'!#REF!</definedName>
    <definedName name="__123Graph_A" localSheetId="6" hidden="1">'[2]Inputs'!#REF!</definedName>
    <definedName name="__123Graph_A" localSheetId="7" hidden="1">'[2]Inputs'!#REF!</definedName>
    <definedName name="__123Graph_A" localSheetId="8" hidden="1">'[2]Inputs'!#REF!</definedName>
    <definedName name="__123Graph_A" localSheetId="12" hidden="1">'[2]Inputs'!#REF!</definedName>
    <definedName name="__123Graph_A" localSheetId="13" hidden="1">'[2]Inputs'!#REF!</definedName>
    <definedName name="__123Graph_A" hidden="1">'[2]Inputs'!#REF!</definedName>
    <definedName name="__123Graph_B" localSheetId="5" hidden="1">'[2]Inputs'!#REF!</definedName>
    <definedName name="__123Graph_B" localSheetId="6" hidden="1">'[2]Inputs'!#REF!</definedName>
    <definedName name="__123Graph_B" localSheetId="7" hidden="1">'[2]Inputs'!#REF!</definedName>
    <definedName name="__123Graph_B" localSheetId="8" hidden="1">'[2]Inputs'!#REF!</definedName>
    <definedName name="__123Graph_B" localSheetId="12" hidden="1">'[2]Inputs'!#REF!</definedName>
    <definedName name="__123Graph_B" localSheetId="13" hidden="1">'[2]Inputs'!#REF!</definedName>
    <definedName name="__123Graph_B" hidden="1">'[2]Inputs'!#REF!</definedName>
    <definedName name="__123Graph_D" localSheetId="5" hidden="1">'[2]Inputs'!#REF!</definedName>
    <definedName name="__123Graph_D" localSheetId="6" hidden="1">'[2]Inputs'!#REF!</definedName>
    <definedName name="__123Graph_D" localSheetId="7" hidden="1">'[2]Inputs'!#REF!</definedName>
    <definedName name="__123Graph_D" localSheetId="8" hidden="1">'[2]Inputs'!#REF!</definedName>
    <definedName name="__123Graph_D" localSheetId="12" hidden="1">'[2]Inputs'!#REF!</definedName>
    <definedName name="__123Graph_D" localSheetId="13" hidden="1">'[2]Inputs'!#REF!</definedName>
    <definedName name="__123Graph_D" hidden="1">'[2]Inputs'!#REF!</definedName>
    <definedName name="__123Graph_E" hidden="1">'[3]Input'!$E$22:$E$37</definedName>
    <definedName name="__123Graph_F" hidden="1">'[3]Input'!$D$22:$D$37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2" hidden="1">#REF!</definedName>
    <definedName name="_Fill" localSheetId="13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2" hidden="1">#REF!</definedName>
    <definedName name="_Key1" localSheetId="13" hidden="1">#REF!</definedName>
    <definedName name="_Key1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2" hidden="1">#REF!</definedName>
    <definedName name="_Key2" localSheetId="13" hidden="1">#REF!</definedName>
    <definedName name="_Key2" hidden="1">#REF!</definedName>
    <definedName name="_Order1" localSheetId="12" hidden="1">255</definedName>
    <definedName name="_Order1" localSheetId="13" hidden="1">255</definedName>
    <definedName name="_Order1" hidden="1">255</definedName>
    <definedName name="_Order2" localSheetId="12" hidden="1">255</definedName>
    <definedName name="_Order2" localSheetId="13" hidden="1">255</definedName>
    <definedName name="_Order2" hidden="1">0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2" hidden="1">#REF!</definedName>
    <definedName name="_Sort" localSheetId="13" hidden="1">#REF!</definedName>
    <definedName name="_Sort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localSheetId="8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5" hidden="1">{"YTD-Total",#N/A,TRUE,"Provision";"YTD-Utility",#N/A,TRUE,"Prov Utility";"YTD-NonUtility",#N/A,TRUE,"Prov NonUtility"}</definedName>
    <definedName name="combined1" localSheetId="6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localSheetId="8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5" hidden="1">#REF!</definedName>
    <definedName name="DUDE" localSheetId="6" hidden="1">#REF!</definedName>
    <definedName name="DUDE" localSheetId="7" hidden="1">#REF!</definedName>
    <definedName name="DUDE" localSheetId="8" hidden="1">#REF!</definedName>
    <definedName name="DUDE" localSheetId="12" hidden="1">#REF!</definedName>
    <definedName name="DUDE" localSheetId="13" hidden="1">#REF!</definedName>
    <definedName name="DUDE" hidden="1">#REF!</definedName>
    <definedName name="ene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localSheetId="8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localSheetId="6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localSheetId="8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localSheetId="6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localSheetId="8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localSheetId="8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localSheetId="8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localSheetId="8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localSheetId="8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localSheetId="8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localSheetId="8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5" hidden="1">{#N/A,#N/A,FALSE,"Actual";#N/A,#N/A,FALSE,"Normalized";#N/A,#N/A,FALSE,"Electric Actual";#N/A,#N/A,FALSE,"Electric Normalized"}</definedName>
    <definedName name="Master" localSheetId="6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localSheetId="8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localSheetId="6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localSheetId="8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localSheetId="6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localSheetId="8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localSheetId="6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localSheetId="8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localSheetId="6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localSheetId="8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'[4]Inputs'!#REF!</definedName>
    <definedName name="PricingInfo" localSheetId="6" hidden="1">'[4]Inputs'!#REF!</definedName>
    <definedName name="PricingInfo" localSheetId="7" hidden="1">'[4]Inputs'!#REF!</definedName>
    <definedName name="PricingInfo" localSheetId="8" hidden="1">'[4]Inputs'!#REF!</definedName>
    <definedName name="PricingInfo" hidden="1">'[4]Inputs'!#REF!</definedName>
    <definedName name="_xlnm.Print_Area" localSheetId="12">'UAE Direct Exhibit 1.6'!$A$1:$O$53</definedName>
    <definedName name="retail" localSheetId="5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localSheetId="8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localSheetId="12" hidden="1">{#N/A,#N/A,FALSE,"Loans";#N/A,#N/A,FALSE,"Program Costs";#N/A,#N/A,FALSE,"Measures";#N/A,#N/A,FALSE,"Net Lost Rev";#N/A,#N/A,FALSE,"Incentive"}</definedName>
    <definedName name="retail_CC" localSheetId="1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localSheetId="12" hidden="1">{#N/A,#N/A,FALSE,"Loans";#N/A,#N/A,FALSE,"Program Costs";#N/A,#N/A,FALSE,"Measures";#N/A,#N/A,FALSE,"Net Lost Rev";#N/A,#N/A,FALSE,"Incentive"}</definedName>
    <definedName name="retail_CC1" localSheetId="1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localSheetId="8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localSheetId="8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5" hidden="1">{#N/A,#N/A,FALSE,"Actual";#N/A,#N/A,FALSE,"Normalized";#N/A,#N/A,FALSE,"Electric Actual";#N/A,#N/A,FALSE,"Electric Normalized"}</definedName>
    <definedName name="spippw" localSheetId="6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localSheetId="8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5" hidden="1">{"YTD-Total",#N/A,FALSE,"Provision"}</definedName>
    <definedName name="standard1" localSheetId="6" hidden="1">{"YTD-Total",#N/A,FALSE,"Provision"}</definedName>
    <definedName name="standard1" localSheetId="7" hidden="1">{"YTD-Total",#N/A,FALSE,"Provision"}</definedName>
    <definedName name="standard1" localSheetId="8" hidden="1">{"YTD-Total",#N/A,FALSE,"Provision"}</definedName>
    <definedName name="standard1" hidden="1">{"YTD-Total",#N/A,FALSE,"Provision"}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6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8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localSheetId="6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localSheetId="8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localSheetId="6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localSheetId="8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6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8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8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6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8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sheet";#N/A,#N/A,FALSE,"Adj backup";#N/A,#N/A,FALSE,"t Accounts"}</definedName>
    <definedName name="wrn.All._.Pages." localSheetId="7" hidden="1">{#N/A,#N/A,FALSE,"cover";#N/A,#N/A,FALSE,"lead sheet";#N/A,#N/A,FALSE,"Adj backup";#N/A,#N/A,FALSE,"t Accounts"}</definedName>
    <definedName name="wrn.All._.Pages." localSheetId="8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6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8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localSheetId="6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localSheetId="8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localSheetId="6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localSheetId="8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5" hidden="1">{"FullView",#N/A,FALSE,"Consltd-For contngcy"}</definedName>
    <definedName name="wrn.Full._.View." localSheetId="6" hidden="1">{"FullView",#N/A,FALSE,"Consltd-For contngcy"}</definedName>
    <definedName name="wrn.Full._.View." localSheetId="7" hidden="1">{"FullView",#N/A,FALSE,"Consltd-For contngcy"}</definedName>
    <definedName name="wrn.Full._.View." localSheetId="8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6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8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5" hidden="1">{"Open issues Only",#N/A,FALSE,"TIMELINE"}</definedName>
    <definedName name="wrn.Open._.Issues._.Only." localSheetId="6" hidden="1">{"Open issues Only",#N/A,FALSE,"TIMELINE"}</definedName>
    <definedName name="wrn.Open._.Issues._.Only." localSheetId="7" hidden="1">{"Open issues Only",#N/A,FALSE,"TIMELINE"}</definedName>
    <definedName name="wrn.Open._.Issues._.Only." localSheetId="8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localSheetId="12" hidden="1">{#N/A,#N/A,FALSE,"Loans";#N/A,#N/A,FALSE,"Program Costs";#N/A,#N/A,FALSE,"Measures";#N/A,#N/A,FALSE,"Net Lost Rev";#N/A,#N/A,FALSE,"Incentive"}</definedName>
    <definedName name="wrn.OR._.Carrying._.Charge._.JV." localSheetId="1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localSheetId="12" hidden="1">{#N/A,#N/A,FALSE,"Loans";#N/A,#N/A,FALSE,"Program Costs";#N/A,#N/A,FALSE,"Measures";#N/A,#N/A,FALSE,"Net Lost Rev";#N/A,#N/A,FALSE,"Incentive"}</definedName>
    <definedName name="wrn.OR._.Carrying._.Charge._.JV.1" localSheetId="1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5" hidden="1">{#N/A,#N/A,FALSE,"Consltd-For contngcy";"PaymentView",#N/A,FALSE,"Consltd-For contngcy"}</definedName>
    <definedName name="wrn.Payment._.View." localSheetId="6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localSheetId="8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localSheetId="6" hidden="1">{"PFS recon view",#N/A,FALSE,"Hyperion Proof"}</definedName>
    <definedName name="wrn.PFSreconview." localSheetId="7" hidden="1">{"PFS recon view",#N/A,FALSE,"Hyperion Proof"}</definedName>
    <definedName name="wrn.PFSreconview." localSheetId="8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localSheetId="6" hidden="1">{"PGHC recon view",#N/A,FALSE,"Hyperion Proof"}</definedName>
    <definedName name="wrn.PGHCreconview." localSheetId="7" hidden="1">{"PGHC recon view",#N/A,FALSE,"Hyperion Proof"}</definedName>
    <definedName name="wrn.PGHCreconview." localSheetId="8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localSheetId="6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localSheetId="8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localSheetId="6" hidden="1">{#N/A,#N/A,FALSE,"PHI"}</definedName>
    <definedName name="wrn.PHI._.only." localSheetId="7" hidden="1">{#N/A,#N/A,FALSE,"PHI"}</definedName>
    <definedName name="wrn.PHI._.only." localSheetId="8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localSheetId="6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localSheetId="8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localSheetId="6" hidden="1">{"PPM Co Code View",#N/A,FALSE,"Comp Codes"}</definedName>
    <definedName name="wrn.PPMCoCodeView." localSheetId="7" hidden="1">{"PPM Co Code View",#N/A,FALSE,"Comp Codes"}</definedName>
    <definedName name="wrn.PPMCoCodeView." localSheetId="8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localSheetId="6" hidden="1">{"PPM Recon View",#N/A,FALSE,"Hyperion Proof"}</definedName>
    <definedName name="wrn.PPMreconview." localSheetId="7" hidden="1">{"PPM Recon View",#N/A,FALSE,"Hyperion Proof"}</definedName>
    <definedName name="wrn.PPMreconview." localSheetId="8" hidden="1">{"PPM Recon View",#N/A,FALSE,"Hyperion Proof"}</definedName>
    <definedName name="wrn.PPMreconview." hidden="1">{"PPM Recon View",#N/A,FALSE,"Hyperion Proof"}</definedName>
    <definedName name="wrn.ProofElectricOnly." localSheetId="5" hidden="1">{"Electric Only",#N/A,FALSE,"Hyperion Proof"}</definedName>
    <definedName name="wrn.ProofElectricOnly." localSheetId="6" hidden="1">{"Electric Only",#N/A,FALSE,"Hyperion Proof"}</definedName>
    <definedName name="wrn.ProofElectricOnly." localSheetId="7" hidden="1">{"Electric Only",#N/A,FALSE,"Hyperion Proof"}</definedName>
    <definedName name="wrn.ProofElectricOnly." localSheetId="8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localSheetId="6" hidden="1">{"Proof Total",#N/A,FALSE,"Hyperion Proof"}</definedName>
    <definedName name="wrn.ProofTotal." localSheetId="7" hidden="1">{"Proof Total",#N/A,FALSE,"Hyperion Proof"}</definedName>
    <definedName name="wrn.ProofTotal." localSheetId="8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localSheetId="6" hidden="1">{#N/A,#N/A,FALSE,"Dec 1999 mapping"}</definedName>
    <definedName name="wrn.Reformat._.only." localSheetId="7" hidden="1">{#N/A,#N/A,FALSE,"Dec 1999 mapping"}</definedName>
    <definedName name="wrn.Reformat._.only." localSheetId="8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8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8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5" hidden="1">{"YTD-Total",#N/A,FALSE,"Provision"}</definedName>
    <definedName name="wrn.Standard." localSheetId="6" hidden="1">{"YTD-Total",#N/A,FALSE,"Provision"}</definedName>
    <definedName name="wrn.Standard." localSheetId="7" hidden="1">{"YTD-Total",#N/A,FALSE,"Provision"}</definedName>
    <definedName name="wrn.Standard." localSheetId="8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localSheetId="6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localSheetId="8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localSheetId="6" hidden="1">{"YTD-Utility",#N/A,FALSE,"Prov Utility"}</definedName>
    <definedName name="wrn.Standard._.Utility._.Only." localSheetId="7" hidden="1">{"YTD-Utility",#N/A,FALSE,"Prov Utility"}</definedName>
    <definedName name="wrn.Standard._.Utility._.Only." localSheetId="8" hidden="1">{"YTD-Utility",#N/A,FALSE,"Prov Utility"}</definedName>
    <definedName name="wrn.Standard._.Utility._.Only." hidden="1">{"YTD-Utility",#N/A,FALSE,"Prov Utility"}</definedName>
    <definedName name="wrn.Summary._.View." localSheetId="5" hidden="1">{#N/A,#N/A,FALSE,"Consltd-For contngcy"}</definedName>
    <definedName name="wrn.Summary._.View." localSheetId="6" hidden="1">{#N/A,#N/A,FALSE,"Consltd-For contngcy"}</definedName>
    <definedName name="wrn.Summary._.View." localSheetId="7" hidden="1">{#N/A,#N/A,FALSE,"Consltd-For contngcy"}</definedName>
    <definedName name="wrn.Summary._.View." localSheetId="8" hidden="1">{#N/A,#N/A,FALSE,"Consltd-For contngcy"}</definedName>
    <definedName name="wrn.Summary._.View." hidden="1">{#N/A,#N/A,FALSE,"Consltd-For contngcy"}</definedName>
    <definedName name="wrn.UK._.Conversion._.Only." localSheetId="5" hidden="1">{#N/A,#N/A,FALSE,"Dec 1999 UK Continuing Ops"}</definedName>
    <definedName name="wrn.UK._.Conversion._.Only." localSheetId="6" hidden="1">{#N/A,#N/A,FALSE,"Dec 1999 UK Continuing Ops"}</definedName>
    <definedName name="wrn.UK._.Conversion._.Only." localSheetId="7" hidden="1">{#N/A,#N/A,FALSE,"Dec 1999 UK Continuing Ops"}</definedName>
    <definedName name="wrn.UK._.Conversion._.Only." localSheetId="8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'[2]DSM Output'!$B$21:$B$23</definedName>
    <definedName name="z" hidden="1">'[2]DSM Output'!$G$21:$G$23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localSheetId="7" hidden="1">#REF!</definedName>
    <definedName name="Z_01844156_6462_4A28_9785_1A86F4D0C834_.wvu.PrintTitles" localSheetId="8" hidden="1">#REF!</definedName>
    <definedName name="Z_01844156_6462_4A28_9785_1A86F4D0C834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<sst xmlns="http://schemas.openxmlformats.org/spreadsheetml/2006/main" count="1669" uniqueCount="764">
  <si>
    <t>TOTAL</t>
  </si>
  <si>
    <t>UTAH</t>
  </si>
  <si>
    <t>ACCOUNT</t>
  </si>
  <si>
    <t>COMPANY</t>
  </si>
  <si>
    <t>FACTOR</t>
  </si>
  <si>
    <t>FACTOR %</t>
  </si>
  <si>
    <t>ALLOCATED</t>
  </si>
  <si>
    <t>REF#</t>
  </si>
  <si>
    <t>Adjustment to Rate Base:</t>
  </si>
  <si>
    <t>Other Production Plant</t>
  </si>
  <si>
    <t>Prime Movers - Wind</t>
  </si>
  <si>
    <t>SG</t>
  </si>
  <si>
    <t>Total Other Production Plant Adjustments:</t>
  </si>
  <si>
    <t>Accumulated Depr. Production Plant</t>
  </si>
  <si>
    <t xml:space="preserve">  Other Prod Plant - Accum. (Wind)</t>
  </si>
  <si>
    <t>108OP</t>
  </si>
  <si>
    <t xml:space="preserve"> </t>
  </si>
  <si>
    <t>Total Rate Base Adjustment</t>
  </si>
  <si>
    <t>Adjustment to Revenue:</t>
  </si>
  <si>
    <t>Adjustment to Expense:</t>
  </si>
  <si>
    <t>Depreciation Expense</t>
  </si>
  <si>
    <t>Other Depreciation Expense</t>
  </si>
  <si>
    <t>403OP</t>
  </si>
  <si>
    <t>Total Depreciation Expense</t>
  </si>
  <si>
    <t>Net Income Before Taxes</t>
  </si>
  <si>
    <t>State Income Tax Impact @ 4.54%</t>
  </si>
  <si>
    <t>Federal Income Tax Impact @ 35%</t>
  </si>
  <si>
    <t>Total Income Taxes</t>
  </si>
  <si>
    <t>Operating Revenue for Return:</t>
  </si>
  <si>
    <t>Description of Adjustment:</t>
  </si>
  <si>
    <t>Utah Revenue Requirement Impact:</t>
  </si>
  <si>
    <t>Taken in the sequence of adjustments shown in Table KCH-1, the revenue requirement impact of the</t>
  </si>
  <si>
    <t>rate base adjustment is:</t>
  </si>
  <si>
    <t xml:space="preserve">          =  Rate base adj. x RMP rate of return x tax gross-up factor</t>
  </si>
  <si>
    <t>expense adjustment is:</t>
  </si>
  <si>
    <t xml:space="preserve">          =  -Operating rev. for return adj. x tax gross-up factor</t>
  </si>
  <si>
    <t>Total combined revenue requirement impact (rate base and expense portions):</t>
  </si>
  <si>
    <t>Labor Expense</t>
  </si>
  <si>
    <t>Various</t>
  </si>
  <si>
    <t>Total Labor Expense</t>
  </si>
  <si>
    <t>RMP labor expense information (i.e. excludes capitalized labor):</t>
  </si>
  <si>
    <t>Utah composite labor expense percent</t>
  </si>
  <si>
    <t>See Note</t>
  </si>
  <si>
    <t>Line</t>
  </si>
  <si>
    <t>13-Mo.</t>
  </si>
  <si>
    <t>No.</t>
  </si>
  <si>
    <t>Description</t>
  </si>
  <si>
    <t>Avg</t>
  </si>
  <si>
    <t>Rate Base Impacts</t>
  </si>
  <si>
    <t>Other Plant - Wind</t>
  </si>
  <si>
    <t>Accumulated Depreciation</t>
  </si>
  <si>
    <t>Income Statement Impacts</t>
  </si>
  <si>
    <t>%/yr</t>
  </si>
  <si>
    <t>Utah</t>
  </si>
  <si>
    <t>Foote Creek I</t>
  </si>
  <si>
    <t>Glenrock Wind</t>
  </si>
  <si>
    <t>Glenrock III Wind</t>
  </si>
  <si>
    <t>Goodnoe Wind</t>
  </si>
  <si>
    <t>High Plains Wind</t>
  </si>
  <si>
    <t>Marengo I</t>
  </si>
  <si>
    <t>Marengo II</t>
  </si>
  <si>
    <t>Rolling Hills Wind</t>
  </si>
  <si>
    <t>Seven Mile Wind</t>
  </si>
  <si>
    <t>Seven Mile II Wind</t>
  </si>
  <si>
    <t>Total</t>
  </si>
  <si>
    <t>Sales for Resale (Account 447)</t>
  </si>
  <si>
    <t>Existing Firm PPL</t>
  </si>
  <si>
    <t>Existing Firm UPL</t>
  </si>
  <si>
    <t>Post-Merger Firm</t>
  </si>
  <si>
    <t>Non-Firm</t>
  </si>
  <si>
    <t>SE</t>
  </si>
  <si>
    <t>Total Sales for Resale</t>
  </si>
  <si>
    <t>Purchased Power (Account 555)</t>
  </si>
  <si>
    <t>Existing Firm Demand PPL</t>
  </si>
  <si>
    <t>Existing Firm Demand UPL</t>
  </si>
  <si>
    <t>Existing Firm Energy</t>
  </si>
  <si>
    <t>Post-merger Firm</t>
  </si>
  <si>
    <t xml:space="preserve">Secondary Purchases </t>
  </si>
  <si>
    <t>Seasonal Contracts</t>
  </si>
  <si>
    <t>SSGC</t>
  </si>
  <si>
    <t>Other Generation</t>
  </si>
  <si>
    <t>Post-merger Firm Type 1</t>
  </si>
  <si>
    <t>Total Purchased Power Adjustments:</t>
  </si>
  <si>
    <t>Wheeling Expense (Account 565)</t>
  </si>
  <si>
    <t>Total Wheeling Expense Adjustments:</t>
  </si>
  <si>
    <t>Fuel Expense (Accounts 501, 503, 547)</t>
  </si>
  <si>
    <t>Fuel Consumed - Coal</t>
  </si>
  <si>
    <t>Fuel Consumed - Gas</t>
  </si>
  <si>
    <t>Steam from Other Sources</t>
  </si>
  <si>
    <t>Natural Gas Consumed</t>
  </si>
  <si>
    <t>Simple Cycle Combustion Turbines</t>
  </si>
  <si>
    <t>SSECT</t>
  </si>
  <si>
    <t>Cholla / APS Exchange</t>
  </si>
  <si>
    <t>SSECH</t>
  </si>
  <si>
    <t>Total Fuel Expense Adjustments:</t>
  </si>
  <si>
    <t>Total Power Cost Adjustment</t>
  </si>
  <si>
    <t>RMP</t>
  </si>
  <si>
    <t>NPC</t>
  </si>
  <si>
    <t>UAE</t>
  </si>
  <si>
    <t>Adjustment</t>
  </si>
  <si>
    <t>Existing Firm Sales PPL</t>
  </si>
  <si>
    <t>Existing Firm Sales UPL</t>
  </si>
  <si>
    <t>Post-Merger Fim Sales</t>
  </si>
  <si>
    <t>Non-Firm Sales</t>
  </si>
  <si>
    <t>Transmission Services</t>
  </si>
  <si>
    <t>On-System Wholesale Sales</t>
  </si>
  <si>
    <t>Total Revenue Adjustments</t>
  </si>
  <si>
    <t>Secondary Purchases</t>
  </si>
  <si>
    <t>Wind Integration</t>
  </si>
  <si>
    <t>BPA Regional Adjustments</t>
  </si>
  <si>
    <t>Post-Merger Firm Type 1</t>
  </si>
  <si>
    <t>Total Purchased Power Adjustment</t>
  </si>
  <si>
    <t>Wheeling (Account 565)</t>
  </si>
  <si>
    <t>Firm</t>
  </si>
  <si>
    <t>Total Wheeling Expense Adjustment</t>
  </si>
  <si>
    <t>Fuel Expense (Accounts 501, 503, and 547)</t>
  </si>
  <si>
    <t>Cholla/APS Exchange</t>
  </si>
  <si>
    <t>Miscellaneous Fuel Costs</t>
  </si>
  <si>
    <t>Total Fuel Expense</t>
  </si>
  <si>
    <t>Net Power Costs</t>
  </si>
  <si>
    <t>Adjustments</t>
  </si>
  <si>
    <t>System NPC</t>
  </si>
  <si>
    <t>Incremental Adjustment</t>
  </si>
  <si>
    <t>Cumulative Adjustment</t>
  </si>
  <si>
    <t>FPC Adjustment</t>
  </si>
  <si>
    <t>All Adjustments</t>
  </si>
  <si>
    <t>Utah Share</t>
  </si>
  <si>
    <t>Line
No.</t>
  </si>
  <si>
    <t/>
  </si>
  <si>
    <t>Net Power Cost Analysis</t>
  </si>
  <si>
    <t>$</t>
  </si>
  <si>
    <t>Special Sales For Resale</t>
  </si>
  <si>
    <t>Long Term Firm Sales</t>
  </si>
  <si>
    <t>Black Hills</t>
  </si>
  <si>
    <t>BPA Wind</t>
  </si>
  <si>
    <t>East Area Sales (WCA Sale)</t>
  </si>
  <si>
    <t>Hurricane Sale</t>
  </si>
  <si>
    <t>LADWP (IPP Layoff)</t>
  </si>
  <si>
    <t>PSCO</t>
  </si>
  <si>
    <t>Salt River Project</t>
  </si>
  <si>
    <t>Sierra Pac 2</t>
  </si>
  <si>
    <t>SMUD</t>
  </si>
  <si>
    <t>UAMPS s223863</t>
  </si>
  <si>
    <t>UAMPS s404236</t>
  </si>
  <si>
    <t>UMPA II</t>
  </si>
  <si>
    <t>Total Long Term Firm Sales</t>
  </si>
  <si>
    <t>Short Term Firm Sales</t>
  </si>
  <si>
    <t>COB</t>
  </si>
  <si>
    <t>Colorado</t>
  </si>
  <si>
    <t>Four Corners</t>
  </si>
  <si>
    <t>Idaho</t>
  </si>
  <si>
    <t>Mid Columbia</t>
  </si>
  <si>
    <t>Mona</t>
  </si>
  <si>
    <t>Palo Verde</t>
  </si>
  <si>
    <t>SP15</t>
  </si>
  <si>
    <t>Washington</t>
  </si>
  <si>
    <t>West Main</t>
  </si>
  <si>
    <t>Wyoming</t>
  </si>
  <si>
    <t>STF Index Trades</t>
  </si>
  <si>
    <t>Total Short Term Firm Sales</t>
  </si>
  <si>
    <t>System Balancing Sales</t>
  </si>
  <si>
    <t>Trapped Energy</t>
  </si>
  <si>
    <t>Total System Balancing Sales</t>
  </si>
  <si>
    <t>Total Special Sales For Resale</t>
  </si>
  <si>
    <t>Purchased Power &amp; Net Interchange</t>
  </si>
  <si>
    <t>Long Term Firm Purchases</t>
  </si>
  <si>
    <t>APS Supplemental</t>
  </si>
  <si>
    <t>Avoided Cost Resource</t>
  </si>
  <si>
    <t>Blanding Purchase</t>
  </si>
  <si>
    <t>Chehalis Tolling</t>
  </si>
  <si>
    <t>Combine Hills</t>
  </si>
  <si>
    <t>Constellation p257677</t>
  </si>
  <si>
    <t>Constellation p257678</t>
  </si>
  <si>
    <t>Constellation p268849</t>
  </si>
  <si>
    <t>Deseret Purchase</t>
  </si>
  <si>
    <t>Douglas PUD Settlement</t>
  </si>
  <si>
    <t>Gemstate</t>
  </si>
  <si>
    <t>Georgia-Pacific Camas</t>
  </si>
  <si>
    <t>Grant County 10 aMW purchase</t>
  </si>
  <si>
    <t>Hermiston Purchase</t>
  </si>
  <si>
    <t>Hurricane Purchase</t>
  </si>
  <si>
    <t>IPP Purchase</t>
  </si>
  <si>
    <t>Kennecott Generation Incentive</t>
  </si>
  <si>
    <t>MagCorp</t>
  </si>
  <si>
    <t>MagCorp Reserves</t>
  </si>
  <si>
    <t>Morgan Stanley p189046</t>
  </si>
  <si>
    <t>Morgan Stanley p272153-6-8</t>
  </si>
  <si>
    <t>Morgan Stanley p272154-7</t>
  </si>
  <si>
    <t>Nebo Heat Rate Option</t>
  </si>
  <si>
    <t>Nucor</t>
  </si>
  <si>
    <t>P4 Production</t>
  </si>
  <si>
    <t>PGE Cove</t>
  </si>
  <si>
    <t>Rock River</t>
  </si>
  <si>
    <t>Roseburg Forest Products</t>
  </si>
  <si>
    <t>Small Purchases east</t>
  </si>
  <si>
    <t>Small Purchases west</t>
  </si>
  <si>
    <t>Three Buttes Wind</t>
  </si>
  <si>
    <t>Tri-State Purchase</t>
  </si>
  <si>
    <t>Weyerhaeuser Reserve</t>
  </si>
  <si>
    <t>Wolverine Creek</t>
  </si>
  <si>
    <t>DSM (Irrigation)</t>
  </si>
  <si>
    <t>Long Term Firm Purchases Total</t>
  </si>
  <si>
    <t>Seasonal Purchased Power</t>
  </si>
  <si>
    <t>Morgan Stanley p244840</t>
  </si>
  <si>
    <t>Morgan Stanley p244841</t>
  </si>
  <si>
    <t>UBS p268848</t>
  </si>
  <si>
    <t>UBS p268850</t>
  </si>
  <si>
    <t>Seasonal Purchased Power Total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</si>
  <si>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</si>
  <si>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</si>
  <si>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</si>
  <si>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</si>
  <si>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</si>
  <si>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</si>
  <si>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</si>
  <si>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</t>
  </si>
  <si>
    <t>Douglas County Forest Products QF</t>
  </si>
  <si>
    <t>D.R. Johnson</t>
  </si>
  <si>
    <t>Evergreen BioPower QF</t>
  </si>
  <si>
    <t>ExxonMobil QF</t>
  </si>
  <si>
    <t>Kennecott QF</t>
  </si>
  <si>
    <t>Mountain Wind 1 QF</t>
  </si>
  <si>
    <t>Mountain Wind 2 QF</t>
  </si>
  <si>
    <t>Oregon Wind Farm QF</t>
  </si>
  <si>
    <t>Simplot Phosphates</t>
  </si>
  <si>
    <t>Spanish Fork Wind 2 QF</t>
  </si>
  <si>
    <t>Sunnyside</t>
  </si>
  <si>
    <t>Tesoro QF</t>
  </si>
  <si>
    <t>US Magnesium QF</t>
  </si>
  <si>
    <t>Weyerhaeuser QF</t>
  </si>
  <si>
    <t>Qualifying Facilities Total</t>
  </si>
  <si>
    <t>Mid-Columbia Contracts</t>
  </si>
  <si>
    <t>Canadian Entitlement</t>
  </si>
  <si>
    <t>Chelan - Rocky Reach</t>
  </si>
  <si>
    <t>Douglas - Wells</t>
  </si>
  <si>
    <t>Grant Displacement</t>
  </si>
  <si>
    <t>Grant Reasonable</t>
  </si>
  <si>
    <t>Grant Meaningful Priority</t>
  </si>
  <si>
    <t>Grant Surplus</t>
  </si>
  <si>
    <t>Grant - Priest Rapids</t>
  </si>
  <si>
    <t>Grant - Wanapum</t>
  </si>
  <si>
    <t>Mid-Columbia Contracts Total</t>
  </si>
  <si>
    <t>Total Long Term Firm Purchases</t>
  </si>
  <si>
    <t>Storage &amp; Exchange</t>
  </si>
  <si>
    <t>APGI/Colockum Capacity Exchange</t>
  </si>
  <si>
    <t>APS Exchange</t>
  </si>
  <si>
    <t>Black Hills CTs</t>
  </si>
  <si>
    <t>BPA Exchange</t>
  </si>
  <si>
    <t>BPA FC II Storage Agreement</t>
  </si>
  <si>
    <t>BPA FC IV Storage Agreement</t>
  </si>
  <si>
    <t>BPA Peaking</t>
  </si>
  <si>
    <t>BPA So. Idaho Exchange</t>
  </si>
  <si>
    <t>Cowlitz Swift</t>
  </si>
  <si>
    <t>EWEB FC I Storage Agreement</t>
  </si>
  <si>
    <t>PSCo Exchange</t>
  </si>
  <si>
    <t>PSCO FC III Storage Agreement</t>
  </si>
  <si>
    <t>Redding Exchange</t>
  </si>
  <si>
    <t>SCL State Line Storage Agreement</t>
  </si>
  <si>
    <t>TransAlta p371343/s371344</t>
  </si>
  <si>
    <t>Tri-State Exchange</t>
  </si>
  <si>
    <t>Total Storage &amp; Exchange</t>
  </si>
  <si>
    <t>Short Term Firm Purchases</t>
  </si>
  <si>
    <t>STF Electric Swaps</t>
  </si>
  <si>
    <t>Total Short Term Firm Purchases</t>
  </si>
  <si>
    <t>System Balancing Purchases</t>
  </si>
  <si>
    <t>Emergency Purchases</t>
  </si>
  <si>
    <t>Total System Balancing Purchases</t>
  </si>
  <si>
    <t>Total Purchased Power &amp; Net Interchange</t>
  </si>
  <si>
    <t>Wheeling &amp; U. of F. Expense</t>
  </si>
  <si>
    <t>Firm Wheeling</t>
  </si>
  <si>
    <t>ST Firm &amp; Non-Firm</t>
  </si>
  <si>
    <t>Total Wheeling &amp; U. of F. Expense</t>
  </si>
  <si>
    <t>Coal Fuel Burn Expense</t>
  </si>
  <si>
    <t>Carbon</t>
  </si>
  <si>
    <t>Cholla</t>
  </si>
  <si>
    <t>Colstrip</t>
  </si>
  <si>
    <t>Craig</t>
  </si>
  <si>
    <t>Dave Johnston</t>
  </si>
  <si>
    <t>Hayden</t>
  </si>
  <si>
    <t>Hunter</t>
  </si>
  <si>
    <t>Huntington</t>
  </si>
  <si>
    <t>Jim Bridger</t>
  </si>
  <si>
    <t>Naughton</t>
  </si>
  <si>
    <t>Wyodak</t>
  </si>
  <si>
    <t>Total Coal Fuel Burn Expense</t>
  </si>
  <si>
    <t>Gas Fuel Burn Expense</t>
  </si>
  <si>
    <t>Chehalis</t>
  </si>
  <si>
    <t>Currant Creek</t>
  </si>
  <si>
    <t>Gadsby</t>
  </si>
  <si>
    <t>Gadsby CT</t>
  </si>
  <si>
    <t>Hermiston</t>
  </si>
  <si>
    <t>Lake Side</t>
  </si>
  <si>
    <t>Little Mountain</t>
  </si>
  <si>
    <t>West Valley</t>
  </si>
  <si>
    <t>Total Gas Fuel Burn</t>
  </si>
  <si>
    <t>Gas Physical</t>
  </si>
  <si>
    <t>Gas Swaps</t>
  </si>
  <si>
    <t>Clay Basin Gas Storage</t>
  </si>
  <si>
    <t>Pipeline Reservation Fees</t>
  </si>
  <si>
    <t>Additional Fixed Costs</t>
  </si>
  <si>
    <t>Total Gas Fuel Burn Expense</t>
  </si>
  <si>
    <t>Blundell</t>
  </si>
  <si>
    <t>Leaning Juniper 1</t>
  </si>
  <si>
    <t>Wind Integration Charge</t>
  </si>
  <si>
    <t>Total Other Generation</t>
  </si>
  <si>
    <t>=</t>
  </si>
  <si>
    <t>Net Power Cost</t>
  </si>
  <si>
    <t>Net Power Cost/Net System Load</t>
  </si>
  <si>
    <t>MWh</t>
  </si>
  <si>
    <t>Adjustments to Load</t>
  </si>
  <si>
    <t>Bridger Loss Placement</t>
  </si>
  <si>
    <t>BPA Hermiston Losses</t>
  </si>
  <si>
    <t>DSM Cool Keeper</t>
  </si>
  <si>
    <t>MagCorp Curtailment</t>
  </si>
  <si>
    <t>Monsanto Curtailment</t>
  </si>
  <si>
    <t>Station Service</t>
  </si>
  <si>
    <t>Total Adjustments to Load</t>
  </si>
  <si>
    <t>System Load</t>
  </si>
  <si>
    <t>Net System Load</t>
  </si>
  <si>
    <t>Total Requirements</t>
  </si>
  <si>
    <t xml:space="preserve">Total Purchased Power &amp; Net Interchange </t>
  </si>
  <si>
    <t>Coal Generation</t>
  </si>
  <si>
    <t>Total Coal Generation</t>
  </si>
  <si>
    <t>Gas Generation</t>
  </si>
  <si>
    <t>Total Gas Generation</t>
  </si>
  <si>
    <t>Hydro Generation</t>
  </si>
  <si>
    <t>West Hydro</t>
  </si>
  <si>
    <t>East Hydro</t>
  </si>
  <si>
    <t>Total Hydro Generation</t>
  </si>
  <si>
    <t>Blundell Bottoming Cycle</t>
  </si>
  <si>
    <t>Total Blundell</t>
  </si>
  <si>
    <t>Total Wind Generation</t>
  </si>
  <si>
    <t>Total Resources</t>
  </si>
  <si>
    <t>"The Rack"</t>
  </si>
  <si>
    <t>Fuel Burned  (MMBtu)</t>
  </si>
  <si>
    <t>Burn Rate (MMBtu/MWh)</t>
  </si>
  <si>
    <t>Average Fuel Cost ($/MMBtu)</t>
  </si>
  <si>
    <t>Peak Capacity (Nameplate)</t>
  </si>
  <si>
    <t>Capacity Factor</t>
  </si>
  <si>
    <t>BPA FC II Generation</t>
  </si>
  <si>
    <t>BPA FC IV Generation</t>
  </si>
  <si>
    <t>EWEB FC I Generation</t>
  </si>
  <si>
    <t>PSCo FC III Generation</t>
  </si>
  <si>
    <t>Long Hollow</t>
  </si>
  <si>
    <t xml:space="preserve">   Subtotal Wind Generation</t>
  </si>
  <si>
    <t>Total Generation (MWh)</t>
  </si>
  <si>
    <t>Wind Integration Charge $/MWh</t>
  </si>
  <si>
    <t>Company Wind Integration Charge</t>
  </si>
  <si>
    <t>Total Wind Integration Charge ($)</t>
  </si>
  <si>
    <t>Additional O&amp;M</t>
  </si>
  <si>
    <t>Startup Fuel</t>
  </si>
  <si>
    <t>Total Fixed Costs</t>
  </si>
  <si>
    <t>Mills / kWh</t>
  </si>
  <si>
    <t>Thermal Resources</t>
  </si>
  <si>
    <t>Total Coal Expenses</t>
  </si>
  <si>
    <t>Total Thermal Resources</t>
  </si>
  <si>
    <t>Offset Column Reference</t>
  </si>
  <si>
    <t>HOURS IN PERIOD</t>
  </si>
  <si>
    <t>Utah General Rate Case, June 2010</t>
  </si>
  <si>
    <t xml:space="preserve">          =  ($5,400,168) x 1.61732</t>
  </si>
  <si>
    <t xml:space="preserve">          ≈  ($8,733,792)</t>
  </si>
  <si>
    <t>Filing</t>
  </si>
  <si>
    <t>Incremental Utah Share @ 41.1%</t>
  </si>
  <si>
    <t>Cumulative Utah Share @ 41.1%</t>
  </si>
  <si>
    <t>Company Direct Filing</t>
  </si>
  <si>
    <t>Wind Integration (Inter-hour)</t>
  </si>
  <si>
    <t>Wind Integration (Intra-hour)</t>
  </si>
  <si>
    <t>12 months ended June 2010</t>
  </si>
  <si>
    <t>07/09-06/10</t>
  </si>
  <si>
    <t>Idaho Power P278538</t>
  </si>
  <si>
    <t>LADWP 491303-4</t>
  </si>
  <si>
    <t>Co-Gen II</t>
  </si>
  <si>
    <t>McFadden Ridge Wind</t>
  </si>
  <si>
    <t>Lewis River Hydro Losses</t>
  </si>
  <si>
    <t>State Line generation</t>
  </si>
  <si>
    <t>--</t>
  </si>
  <si>
    <t>Generation subject to BPA Wind Integration Charges (included in wheeling)</t>
  </si>
  <si>
    <t xml:space="preserve">Gadsby </t>
  </si>
  <si>
    <t>Pre-MSP Qualifying Facilities ($)</t>
  </si>
  <si>
    <t>Pre-MSP Qualifying Facilities (MWh)</t>
  </si>
  <si>
    <t>0609 OFPC + Wind Integration Cost Adjustments</t>
  </si>
  <si>
    <t>Utah Association of Energy Users</t>
  </si>
  <si>
    <t>UAE Total Net Power Cost Study Adjustment</t>
  </si>
  <si>
    <t>This net power cost adjustment reflects the total impact of all of UAE's recommended NPC adjustments.</t>
  </si>
  <si>
    <t>Taken in the sequence of adjustments shown in Table KCH-1, the revenue requirement impact of the UAE's total NPC</t>
  </si>
  <si>
    <r>
      <t>UAE</t>
    </r>
    <r>
      <rPr>
        <b/>
        <sz val="14"/>
        <color indexed="8"/>
        <rFont val="Times New Roman"/>
        <family val="1"/>
      </rPr>
      <t xml:space="preserve"> NPC Adjustment Detail</t>
    </r>
  </si>
  <si>
    <t>This adjustment reflects the rate base and expense impacts of a reduction in capital costs associated with the High Plains wind plant</t>
  </si>
  <si>
    <t>Taken in the sequence of adjustments shown in Table KCH-1 the revenue requirement impact of the</t>
  </si>
  <si>
    <t xml:space="preserve">          =  ($2,549,748) x 8.538% x 1.6173</t>
  </si>
  <si>
    <t xml:space="preserve">          ≈  ($352,082)</t>
  </si>
  <si>
    <t xml:space="preserve">          =  $70,641*1.6173</t>
  </si>
  <si>
    <t xml:space="preserve">          ≈  ($114,248)</t>
  </si>
  <si>
    <t xml:space="preserve">          ≈  ($466,330)</t>
  </si>
  <si>
    <t>Change in Projected Capital Cost</t>
  </si>
  <si>
    <t>High Plains Wind Plant</t>
  </si>
  <si>
    <t xml:space="preserve">2010 Total </t>
  </si>
  <si>
    <t>Page 8.10.9  High Plains Wind Plant Project</t>
  </si>
  <si>
    <t>Jun-09 to Jun 10 Plant Adds</t>
  </si>
  <si>
    <t>Test Period 13 Mo Average</t>
  </si>
  <si>
    <t>RMP's Response to DPU DR 42.6</t>
  </si>
  <si>
    <t>Projected Capital Cost</t>
  </si>
  <si>
    <t>Difference:</t>
  </si>
  <si>
    <t xml:space="preserve">Total Capital Cost </t>
  </si>
  <si>
    <t>Total Accum. Depr. Prod. Plant Adjustments:</t>
  </si>
  <si>
    <r>
      <t>Utah share of RMP labor expense adjustment</t>
    </r>
    <r>
      <rPr>
        <vertAlign val="superscript"/>
        <sz val="10"/>
        <rFont val="Times New Roman"/>
        <family val="1"/>
      </rPr>
      <t>1</t>
    </r>
  </si>
  <si>
    <r>
      <t>Total company labor expense adjustment</t>
    </r>
    <r>
      <rPr>
        <vertAlign val="superscript"/>
        <sz val="10"/>
        <rFont val="Times New Roman"/>
        <family val="1"/>
      </rPr>
      <t>1</t>
    </r>
  </si>
  <si>
    <t>1.  RMP Exhibit RMP ____ (SRM-2), Tab 4, p. 4.2.</t>
  </si>
  <si>
    <t>Data source:</t>
  </si>
  <si>
    <t xml:space="preserve">          =  ($683,389) x 1.6173</t>
  </si>
  <si>
    <t xml:space="preserve">          ≈  ($1,102,258)</t>
  </si>
  <si>
    <t>of projected wage increases.</t>
  </si>
  <si>
    <t>This adjustment reflects an updated projected 401(k) budget amount for CY 2009.  This amount is escalated to June 2010 using 6 months</t>
  </si>
  <si>
    <t>Wage and Employee Benefit Adjustment</t>
  </si>
  <si>
    <t>Utah General Rate Case - June 2010</t>
  </si>
  <si>
    <t>Adjustment by FERC Account and Revised Protocol Factor</t>
  </si>
  <si>
    <t>Indicator</t>
  </si>
  <si>
    <t>Actuals
12 Months Ended
December 2008</t>
  </si>
  <si>
    <t>% Of Total</t>
  </si>
  <si>
    <t xml:space="preserve">
12 Months Ending June 2010</t>
  </si>
  <si>
    <t>Adjustment to June 2010</t>
  </si>
  <si>
    <t>500SG</t>
  </si>
  <si>
    <t>501SE</t>
  </si>
  <si>
    <t>502SG</t>
  </si>
  <si>
    <t>503SE</t>
  </si>
  <si>
    <t>505SG</t>
  </si>
  <si>
    <t>506SG</t>
  </si>
  <si>
    <t>506SSGCH</t>
  </si>
  <si>
    <t>510SG</t>
  </si>
  <si>
    <t>511SG</t>
  </si>
  <si>
    <t>511SSGCH</t>
  </si>
  <si>
    <t>512SG</t>
  </si>
  <si>
    <t>512SSGCH</t>
  </si>
  <si>
    <t>513SG</t>
  </si>
  <si>
    <t>513SSGCH</t>
  </si>
  <si>
    <t>514SG</t>
  </si>
  <si>
    <t>514SSGCH</t>
  </si>
  <si>
    <t>535SG-P</t>
  </si>
  <si>
    <t>535SG-U</t>
  </si>
  <si>
    <t>536SG-P</t>
  </si>
  <si>
    <t>537SG-P</t>
  </si>
  <si>
    <t>537SG-U</t>
  </si>
  <si>
    <t>539SG-P</t>
  </si>
  <si>
    <t>539SG-U</t>
  </si>
  <si>
    <t>540SG-P</t>
  </si>
  <si>
    <t>541SG-P</t>
  </si>
  <si>
    <t>542SG-P</t>
  </si>
  <si>
    <t>542SG-U</t>
  </si>
  <si>
    <t>543SG-P</t>
  </si>
  <si>
    <t>543SG-U</t>
  </si>
  <si>
    <t>544SG-P</t>
  </si>
  <si>
    <t>544SG-U</t>
  </si>
  <si>
    <t>545SG-P</t>
  </si>
  <si>
    <t>545SG-U</t>
  </si>
  <si>
    <t>546SG</t>
  </si>
  <si>
    <t>548SG</t>
  </si>
  <si>
    <t>548SSGCT</t>
  </si>
  <si>
    <t>549SG</t>
  </si>
  <si>
    <t>552SG</t>
  </si>
  <si>
    <t>552SSGCT</t>
  </si>
  <si>
    <t>553SG</t>
  </si>
  <si>
    <t>553SSGCT</t>
  </si>
  <si>
    <t>554SG</t>
  </si>
  <si>
    <t>554SSGCT</t>
  </si>
  <si>
    <t>556SG</t>
  </si>
  <si>
    <t>557SG</t>
  </si>
  <si>
    <t>557SSGCT</t>
  </si>
  <si>
    <t>560SG</t>
  </si>
  <si>
    <t>561SG</t>
  </si>
  <si>
    <t>562SG</t>
  </si>
  <si>
    <t>563SG</t>
  </si>
  <si>
    <t>566SG</t>
  </si>
  <si>
    <t>567SG</t>
  </si>
  <si>
    <t>568SG</t>
  </si>
  <si>
    <t>569SG</t>
  </si>
  <si>
    <t>570SG</t>
  </si>
  <si>
    <t>571SG</t>
  </si>
  <si>
    <t>572SG</t>
  </si>
  <si>
    <t>573SG</t>
  </si>
  <si>
    <t>580SNPD</t>
  </si>
  <si>
    <t>580UT</t>
  </si>
  <si>
    <t>580WYP</t>
  </si>
  <si>
    <t>581SNPD</t>
  </si>
  <si>
    <t>582CA</t>
  </si>
  <si>
    <t>582IDU</t>
  </si>
  <si>
    <t>582OR</t>
  </si>
  <si>
    <t>582SNPD</t>
  </si>
  <si>
    <t>582UT</t>
  </si>
  <si>
    <t>582WA</t>
  </si>
  <si>
    <t>582WYP</t>
  </si>
  <si>
    <t>583CA</t>
  </si>
  <si>
    <t>583IDU</t>
  </si>
  <si>
    <t>583OR</t>
  </si>
  <si>
    <t>583SNPD</t>
  </si>
  <si>
    <t>583UT</t>
  </si>
  <si>
    <t>583WA</t>
  </si>
  <si>
    <t>583WYP</t>
  </si>
  <si>
    <t>583WYU</t>
  </si>
  <si>
    <t>584CA</t>
  </si>
  <si>
    <t>584OR</t>
  </si>
  <si>
    <t>584UT</t>
  </si>
  <si>
    <t>584WA</t>
  </si>
  <si>
    <t>584WYP</t>
  </si>
  <si>
    <t>585SNPD</t>
  </si>
  <si>
    <t>586CA</t>
  </si>
  <si>
    <t>586IDU</t>
  </si>
  <si>
    <t>586OR</t>
  </si>
  <si>
    <t>586SNPD</t>
  </si>
  <si>
    <t>586UT</t>
  </si>
  <si>
    <t>586WA</t>
  </si>
  <si>
    <t>586WYP</t>
  </si>
  <si>
    <t>586WYU</t>
  </si>
  <si>
    <t>587CA</t>
  </si>
  <si>
    <t>587IDU</t>
  </si>
  <si>
    <t>587OR</t>
  </si>
  <si>
    <t>587UT</t>
  </si>
  <si>
    <t>587WA</t>
  </si>
  <si>
    <t>587WYP</t>
  </si>
  <si>
    <t>587WYU</t>
  </si>
  <si>
    <t>588CA</t>
  </si>
  <si>
    <t>588IDU</t>
  </si>
  <si>
    <t>588OR</t>
  </si>
  <si>
    <t>588SNPD</t>
  </si>
  <si>
    <t>588UT</t>
  </si>
  <si>
    <t>588WA</t>
  </si>
  <si>
    <t>588WYP</t>
  </si>
  <si>
    <t>588WYU</t>
  </si>
  <si>
    <t>589CA</t>
  </si>
  <si>
    <t>589IDU</t>
  </si>
  <si>
    <t>589OR</t>
  </si>
  <si>
    <t>589SNPD</t>
  </si>
  <si>
    <t>589UT</t>
  </si>
  <si>
    <t>589WA</t>
  </si>
  <si>
    <t>589WYP</t>
  </si>
  <si>
    <t>589WYU</t>
  </si>
  <si>
    <t>590CA</t>
  </si>
  <si>
    <t>590IDU</t>
  </si>
  <si>
    <t>590OR</t>
  </si>
  <si>
    <t>590SNPD</t>
  </si>
  <si>
    <t>590UT</t>
  </si>
  <si>
    <t>590WA</t>
  </si>
  <si>
    <t>590WYP</t>
  </si>
  <si>
    <t>592CA</t>
  </si>
  <si>
    <t>592IDU</t>
  </si>
  <si>
    <t>592OR</t>
  </si>
  <si>
    <t>592SNPD</t>
  </si>
  <si>
    <t>592UT</t>
  </si>
  <si>
    <t>592WA</t>
  </si>
  <si>
    <t>592WYP</t>
  </si>
  <si>
    <t>592WYU</t>
  </si>
  <si>
    <t>593CA</t>
  </si>
  <si>
    <t>593IDU</t>
  </si>
  <si>
    <t>593OR</t>
  </si>
  <si>
    <t>593SNPD</t>
  </si>
  <si>
    <t>593UT</t>
  </si>
  <si>
    <t>593WA</t>
  </si>
  <si>
    <t>593WYP</t>
  </si>
  <si>
    <t>593WYU</t>
  </si>
  <si>
    <t>594CA</t>
  </si>
  <si>
    <t>594IDU</t>
  </si>
  <si>
    <t>594OR</t>
  </si>
  <si>
    <t>594SNPD</t>
  </si>
  <si>
    <t>594UT</t>
  </si>
  <si>
    <t>594WA</t>
  </si>
  <si>
    <t>594WYP</t>
  </si>
  <si>
    <t>594WYU</t>
  </si>
  <si>
    <t>595OR</t>
  </si>
  <si>
    <t>595SNPD</t>
  </si>
  <si>
    <t>595UT</t>
  </si>
  <si>
    <t>595WYP</t>
  </si>
  <si>
    <t>596CA</t>
  </si>
  <si>
    <t>596IDU</t>
  </si>
  <si>
    <t>596OR</t>
  </si>
  <si>
    <t>596UT</t>
  </si>
  <si>
    <t>596WA</t>
  </si>
  <si>
    <t>596WYP</t>
  </si>
  <si>
    <t>596WYU</t>
  </si>
  <si>
    <t>597CA</t>
  </si>
  <si>
    <t>597IDU</t>
  </si>
  <si>
    <t>597OR</t>
  </si>
  <si>
    <t>597SNPD</t>
  </si>
  <si>
    <t>597UT</t>
  </si>
  <si>
    <t>597WA</t>
  </si>
  <si>
    <t>597WYP</t>
  </si>
  <si>
    <t>597WYU</t>
  </si>
  <si>
    <t>598CA</t>
  </si>
  <si>
    <t>598IDU</t>
  </si>
  <si>
    <t>598OR</t>
  </si>
  <si>
    <t>598SNPD</t>
  </si>
  <si>
    <t>598UT</t>
  </si>
  <si>
    <t>598WA</t>
  </si>
  <si>
    <t>598WYP</t>
  </si>
  <si>
    <t>598WYU</t>
  </si>
  <si>
    <t>901CA</t>
  </si>
  <si>
    <t>901CN</t>
  </si>
  <si>
    <t>901IDU</t>
  </si>
  <si>
    <t>901OR</t>
  </si>
  <si>
    <t>901UT</t>
  </si>
  <si>
    <t>901WA</t>
  </si>
  <si>
    <t>901WYP</t>
  </si>
  <si>
    <t>901WYU</t>
  </si>
  <si>
    <t>902CA</t>
  </si>
  <si>
    <t>902CN</t>
  </si>
  <si>
    <t>902IDU</t>
  </si>
  <si>
    <t>902OR</t>
  </si>
  <si>
    <t>902UT</t>
  </si>
  <si>
    <t>902WA</t>
  </si>
  <si>
    <t>902WYP</t>
  </si>
  <si>
    <t>902WYU</t>
  </si>
  <si>
    <t>903CA</t>
  </si>
  <si>
    <t>903CN</t>
  </si>
  <si>
    <t>903IDU</t>
  </si>
  <si>
    <t>903OR</t>
  </si>
  <si>
    <t>903UT</t>
  </si>
  <si>
    <t>903WA</t>
  </si>
  <si>
    <t>903WYP</t>
  </si>
  <si>
    <t>903WYU</t>
  </si>
  <si>
    <t>905CN</t>
  </si>
  <si>
    <t>907CN</t>
  </si>
  <si>
    <t>908CA</t>
  </si>
  <si>
    <t>908CN</t>
  </si>
  <si>
    <t>908IDU</t>
  </si>
  <si>
    <t>908OR</t>
  </si>
  <si>
    <t>908OTHER</t>
  </si>
  <si>
    <t>908UT</t>
  </si>
  <si>
    <t>908WA</t>
  </si>
  <si>
    <t>908WYP</t>
  </si>
  <si>
    <t>909CN</t>
  </si>
  <si>
    <t>910CN</t>
  </si>
  <si>
    <t>920IDU</t>
  </si>
  <si>
    <t>920SO</t>
  </si>
  <si>
    <t>920WA</t>
  </si>
  <si>
    <t>920WYP</t>
  </si>
  <si>
    <t>921SO</t>
  </si>
  <si>
    <t>922SO</t>
  </si>
  <si>
    <t>923SO</t>
  </si>
  <si>
    <t>929SO</t>
  </si>
  <si>
    <t>935OR</t>
  </si>
  <si>
    <t>935SO</t>
  </si>
  <si>
    <t>Utility Labor</t>
  </si>
  <si>
    <t>Non-Utility/Capital</t>
  </si>
  <si>
    <t>Note:  The allocation factor shown above used to allocate the total company adjustment was derived using the following</t>
  </si>
  <si>
    <t>Comparison of Sensitivity COS Study Results to</t>
  </si>
  <si>
    <t>RMP's COS Study Results</t>
  </si>
  <si>
    <t>for Schedules 8 &amp; 9</t>
  </si>
  <si>
    <t>Schedule 8</t>
  </si>
  <si>
    <t>Schedule 9</t>
  </si>
  <si>
    <t>Jurisdiction</t>
  </si>
  <si>
    <t>Class</t>
  </si>
  <si>
    <t>Normalized</t>
  </si>
  <si>
    <t>Summary</t>
  </si>
  <si>
    <t>Operating Revenues</t>
  </si>
  <si>
    <t>Operating Expenses</t>
  </si>
  <si>
    <t>Operation &amp; Maintenance Expenses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</si>
  <si>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</si>
  <si>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</si>
  <si>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</si>
  <si>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</si>
  <si>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</si>
  <si>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</si>
  <si>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</si>
  <si>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</si>
  <si>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</si>
  <si>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</si>
  <si>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</si>
  <si>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</si>
  <si>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</si>
  <si>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Nuclear Fuel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</si>
  <si>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</si>
  <si>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</si>
  <si>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</si>
  <si>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</si>
  <si>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</si>
  <si>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</si>
  <si>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</si>
  <si>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</si>
  <si>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</si>
  <si>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</si>
  <si>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</si>
  <si>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</si>
  <si>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</si>
  <si>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</si>
  <si>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</si>
  <si>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</si>
  <si>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</si>
  <si>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</si>
  <si>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Calculated Return On Rate Base</t>
  </si>
  <si>
    <t>Return On RB @ Jurisdictional Ave.</t>
  </si>
  <si>
    <t>Revenue Credits</t>
  </si>
  <si>
    <t>Total Revenue Requirements</t>
  </si>
  <si>
    <t>Class Revenue</t>
  </si>
  <si>
    <t xml:space="preserve">Increase / (Decrease) Required to </t>
  </si>
  <si>
    <t>Earn Equal Rates of Return</t>
  </si>
  <si>
    <t>Percent %</t>
  </si>
  <si>
    <t>Net to Gross Factor</t>
  </si>
  <si>
    <t>Return On Rate Base @ Target ROR</t>
  </si>
  <si>
    <t>Total Operating Expenses Adjusted for Taxes</t>
  </si>
  <si>
    <t>Total Target Revenue Requirements</t>
  </si>
  <si>
    <t>Earn Target Rate of Return</t>
  </si>
  <si>
    <t>Pre.</t>
  </si>
  <si>
    <t>Pro.</t>
  </si>
  <si>
    <t xml:space="preserve">Present </t>
  </si>
  <si>
    <t>Proposed</t>
  </si>
  <si>
    <t>Sch</t>
  </si>
  <si>
    <t>Revenues</t>
  </si>
  <si>
    <t>Change</t>
  </si>
  <si>
    <t>($000)</t>
  </si>
  <si>
    <t>(%)</t>
  </si>
  <si>
    <t>Residential</t>
  </si>
  <si>
    <t>1,3</t>
  </si>
  <si>
    <t>Residential-Optional TOD</t>
  </si>
  <si>
    <t>Residential-Mobile Homes</t>
  </si>
  <si>
    <t>AGA/Revenue Credit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</si>
  <si>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</si>
  <si>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</si>
  <si>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</si>
  <si>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</si>
  <si>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</si>
  <si>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</si>
  <si>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</si>
  <si>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</si>
  <si>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</si>
  <si>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</si>
  <si>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</si>
  <si>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</si>
  <si>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</si>
  <si>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</si>
  <si>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</si>
  <si>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</si>
  <si>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</si>
  <si>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</si>
  <si>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</si>
  <si>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</si>
  <si>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Special Contracts</t>
  </si>
  <si>
    <t>Total Commercial &amp; Industrial &amp; OSPA</t>
  </si>
  <si>
    <t>Total Commercial &amp; Industrial 
(excluding special contracts,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</si>
  <si>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</si>
  <si>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</si>
  <si>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</si>
  <si>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</si>
  <si>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</si>
  <si>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</si>
  <si>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</si>
  <si>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</si>
  <si>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Lighting-Contracts (66, 77)</t>
  </si>
  <si>
    <t>Total Public Street Lighting</t>
  </si>
  <si>
    <t>Total Sales to Ultimate Customers</t>
  </si>
  <si>
    <t>Total Sales to Ultimate Customers 
(excluding special contracts, AGA)</t>
  </si>
  <si>
    <t>UAE Recommended Revenue Spread Using the Revenue Apportionment Approach</t>
  </si>
  <si>
    <t>at Hypothetical Revenue Increase</t>
  </si>
  <si>
    <t>UAE Recommended Revenue Spread</t>
  </si>
  <si>
    <t>at RMP's Requested $66.9 Million Revenue Increase</t>
  </si>
  <si>
    <t>Revenue</t>
  </si>
  <si>
    <t>@ Hypothetical</t>
  </si>
  <si>
    <t>Apportionment</t>
  </si>
  <si>
    <t>Increase</t>
  </si>
  <si>
    <t>(7) ÷ (7) Total</t>
  </si>
  <si>
    <t>(8) x (8) Total</t>
  </si>
  <si>
    <t>(9)-(6)</t>
  </si>
  <si>
    <t>(10)/(6)</t>
  </si>
  <si>
    <t>Increase ($000) =</t>
  </si>
  <si>
    <t>Reduction in High Plains Wind Plant Capital Cost</t>
  </si>
  <si>
    <t>@ RMP</t>
  </si>
  <si>
    <t>Requested</t>
  </si>
  <si>
    <t>Direct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</si>
</sst>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%"/>
    <numFmt numFmtId="167" formatCode="_(* #,##0.0_);_(* \(#,##0.0\);_(* &quot;-&quot;_);_(@_)"/>
    <numFmt numFmtId="168" formatCode="&quot;$&quot;###0;[Red]\(&quot;$&quot;###0\)"/>
    <numFmt numFmtId="169" formatCode="0.0"/>
    <numFmt numFmtId="170" formatCode="0.0%"/>
    <numFmt numFmtId="171" formatCode="_(* #,##0.0000_);_(* \(#,##0.0000\);_(* &quot;-&quot;????_);_(@_)"/>
    <numFmt numFmtId="172" formatCode="_(* #,##0.00000_);_(* \(#,##0.00000\);_(* &quot;-&quot;?????_);_(@_)"/>
    <numFmt numFmtId="173" formatCode="[$-409]mmm\-yy;@"/>
    <numFmt numFmtId="174" formatCode="0.0000%"/>
    <numFmt numFmtId="175" formatCode="_(* #,##0.000_);_(* \(#,##0.000\);_(* &quot;-&quot;??_);_(@_)"/>
    <numFmt numFmtId="176" formatCode="0_);[Red]\(0\)"/>
    <numFmt numFmtId="177" formatCode="_(* #,##0_);_(* \(#,##0\);_(* &quot;-&quot;???_);_(@_)"/>
    <numFmt numFmtId="178" formatCode="_(&quot;$&quot;* #,##0_);_(&quot;$&quot;* \(#,##0\);_(&quot;$&quot;* &quot;-&quot;??_);_(@_)"/>
    <numFmt numFmtId="179" formatCode="0.00_);\(0.00\)"/>
    <numFmt numFmtId="180" formatCode="_(* #,##0.00_);[Red]_(* \(#,##0.00\);_(* &quot;-&quot;??_);_(@_)"/>
    <numFmt numFmtId="181" formatCode="#,##0_);[Red]\(#,##0\);&quot;-     &quot;"/>
    <numFmt numFmtId="182" formatCode="#,##0_);[Red]\(#,##0\);&quot;-&quot;"/>
    <numFmt numFmtId="183" formatCode="&quot;$&quot;#,##0.00"/>
    <numFmt numFmtId="184" formatCode="#,##0.00_);[Red]\(#,##0.00\);&quot;-     &quot;"/>
    <numFmt numFmtId="185" formatCode="#,##0.000_);[Red]\(#,##0.000\)"/>
    <numFmt numFmtId="186" formatCode="#,##0.000_);[Red]\(#,##0.000\);&quot;-&quot;"/>
    <numFmt numFmtId="187" formatCode="#,##0.0\);[Red]\(#,##0.0\);&quot;-&quot;"/>
    <numFmt numFmtId="188" formatCode="0.0%;[Red]\(0.0%\);&quot;- &quot;"/>
    <numFmt numFmtId="189" formatCode="_(* #,##0_);[Red]_(* \(#,##0\);_(* &quot;-&quot;??_);_(@_)"/>
    <numFmt numFmtId="190" formatCode="0_);\(0\)"/>
    <numFmt numFmtId="191" formatCode="0.0%;[Red]\(0.0%\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&quot;$&quot;#,##0"/>
    <numFmt numFmtId="199" formatCode="0.000"/>
    <numFmt numFmtId="200" formatCode="_-* #,##0\ &quot;F&quot;_-;\-* #,##0\ &quot;F&quot;_-;_-* &quot;-&quot;\ &quot;F&quot;_-;_-@_-"/>
    <numFmt numFmtId="201" formatCode="mmmm\ d\,\ yyyy"/>
    <numFmt numFmtId="202" formatCode="########\-###\-###"/>
    <numFmt numFmtId="203" formatCode="#,##0.000;[Red]\-#,##0.000"/>
    <numFmt numFmtId="204" formatCode="#,##0.0_);\(#,##0.0\);\-\ ;"/>
    <numFmt numFmtId="205" formatCode="#,##0.0000"/>
    <numFmt numFmtId="206" formatCode="General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&quot;$&quot;#,##0.0000_);\(&quot;$&quot;#,##0.0000\)"/>
    <numFmt numFmtId="212" formatCode="0.000000000000000000"/>
    <numFmt numFmtId="213" formatCode="0.000000000000000"/>
    <numFmt numFmtId="214" formatCode="0.00000000000000000"/>
    <numFmt numFmtId="215" formatCode="0.00000000000000"/>
    <numFmt numFmtId="216" formatCode="0.0000000000000000000_);\(0.0000000000000000000\)"/>
    <numFmt numFmtId="217" formatCode="0.000000000000000000000_);\(0.000000000000000000000\)"/>
    <numFmt numFmtId="218" formatCode="#,##0.00000000000000"/>
    <numFmt numFmtId="219" formatCode="0.0000000000000000000000"/>
  </numFmts>
  <fonts count="79">
    <font>
      <sz val="10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4"/>
      <name val="Arial"/>
      <family val="2"/>
    </font>
    <font>
      <u val="single"/>
      <sz val="10"/>
      <color indexed="10"/>
      <name val="Arial"/>
      <family val="2"/>
    </font>
    <font>
      <i/>
      <u val="single"/>
      <sz val="10"/>
      <name val="Arial"/>
      <family val="2"/>
    </font>
    <font>
      <u val="singleAccounting"/>
      <sz val="10"/>
      <name val="Arial"/>
      <family val="2"/>
    </font>
    <font>
      <b/>
      <i/>
      <sz val="10"/>
      <color indexed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name val="Helv"/>
      <family val="0"/>
    </font>
    <font>
      <sz val="7"/>
      <name val="Arial"/>
      <family val="2"/>
    </font>
    <font>
      <b/>
      <sz val="16"/>
      <name val="Times New Roman"/>
      <family val="1"/>
    </font>
    <font>
      <sz val="11"/>
      <color indexed="8"/>
      <name val="TimesNewRomanPS"/>
      <family val="0"/>
    </font>
    <font>
      <sz val="10"/>
      <color indexed="11"/>
      <name val="Geneva"/>
      <family val="0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  <family val="0"/>
    </font>
    <font>
      <sz val="10"/>
      <name val="LinePrint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1"/>
      <color indexed="8"/>
      <name val="Calibri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1" fontId="38" fillId="0" borderId="0">
      <alignment/>
      <protection/>
    </xf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37" fontId="1" fillId="0" borderId="0" applyFill="0" applyBorder="0" applyAlignment="0" applyProtection="0"/>
    <xf numFmtId="0" fontId="3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Protection="0">
      <alignment horizontal="right"/>
    </xf>
    <xf numFmtId="5" fontId="39" fillId="0" borderId="0">
      <alignment/>
      <protection/>
    </xf>
    <xf numFmtId="5" fontId="1" fillId="0" borderId="0" applyFill="0" applyBorder="0" applyAlignment="0" applyProtection="0"/>
    <xf numFmtId="201" fontId="1" fillId="0" borderId="0" applyFill="0" applyBorder="0" applyAlignment="0" applyProtection="0"/>
    <xf numFmtId="0" fontId="39" fillId="0" borderId="0">
      <alignment/>
      <protection/>
    </xf>
    <xf numFmtId="201" fontId="1" fillId="0" borderId="0" applyFill="0" applyBorder="0" applyAlignment="0" applyProtection="0"/>
    <xf numFmtId="0" fontId="59" fillId="0" borderId="0" applyNumberFormat="0" applyFill="0" applyBorder="0" applyAlignment="0" applyProtection="0"/>
    <xf numFmtId="2" fontId="1" fillId="0" borderId="0" applyFill="0" applyBorder="0" applyAlignment="0" applyProtection="0"/>
    <xf numFmtId="0" fontId="40" fillId="0" borderId="0" applyFont="0" applyFill="0" applyBorder="0" applyAlignment="0" applyProtection="0"/>
    <xf numFmtId="0" fontId="60" fillId="4" borderId="0" applyNumberFormat="0" applyBorder="0" applyAlignment="0" applyProtection="0"/>
    <xf numFmtId="38" fontId="10" fillId="20" borderId="0" applyNumberFormat="0" applyBorder="0" applyAlignment="0" applyProtection="0"/>
    <xf numFmtId="0" fontId="41" fillId="0" borderId="0">
      <alignment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7" borderId="1" applyNumberFormat="0" applyAlignment="0" applyProtection="0"/>
    <xf numFmtId="10" fontId="10" fillId="22" borderId="8" applyNumberFormat="0" applyBorder="0" applyAlignment="0" applyProtection="0"/>
    <xf numFmtId="0" fontId="65" fillId="0" borderId="9" applyNumberFormat="0" applyFill="0" applyAlignment="0" applyProtection="0"/>
    <xf numFmtId="202" fontId="1" fillId="0" borderId="0">
      <alignment/>
      <protection/>
    </xf>
    <xf numFmtId="169" fontId="9" fillId="0" borderId="0" applyNumberFormat="0" applyFill="0" applyBorder="0" applyAlignment="0" applyProtection="0"/>
    <xf numFmtId="0" fontId="66" fillId="23" borderId="0" applyNumberFormat="0" applyBorder="0" applyAlignment="0" applyProtection="0"/>
    <xf numFmtId="37" fontId="42" fillId="0" borderId="0" applyNumberFormat="0" applyFill="0" applyBorder="0">
      <alignment/>
      <protection/>
    </xf>
    <xf numFmtId="0" fontId="10" fillId="0" borderId="10" applyNumberFormat="0" applyBorder="0" applyAlignment="0">
      <protection/>
    </xf>
    <xf numFmtId="203" fontId="1" fillId="0" borderId="0">
      <alignment/>
      <protection/>
    </xf>
    <xf numFmtId="41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37" fontId="39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206" fontId="5" fillId="0" borderId="0">
      <alignment/>
      <protection/>
    </xf>
    <xf numFmtId="0" fontId="1" fillId="0" borderId="0">
      <alignment/>
      <protection/>
    </xf>
    <xf numFmtId="0" fontId="0" fillId="22" borderId="11" applyNumberFormat="0" applyFont="0" applyAlignment="0" applyProtection="0"/>
    <xf numFmtId="204" fontId="5" fillId="0" borderId="0" applyFont="0" applyFill="0" applyBorder="0" applyProtection="0">
      <alignment/>
    </xf>
    <xf numFmtId="0" fontId="67" fillId="20" borderId="12" applyNumberFormat="0" applyAlignment="0" applyProtection="0"/>
    <xf numFmtId="12" fontId="11" fillId="21" borderId="13">
      <alignment horizontal="left"/>
      <protection/>
    </xf>
    <xf numFmtId="0" fontId="3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>
      <alignment/>
      <protection/>
    </xf>
    <xf numFmtId="4" fontId="12" fillId="23" borderId="14" applyNumberFormat="0" applyProtection="0">
      <alignment vertical="center"/>
    </xf>
    <xf numFmtId="4" fontId="44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12" fillId="24" borderId="0" applyNumberFormat="0" applyProtection="0">
      <alignment horizontal="left" vertical="center" indent="1"/>
    </xf>
    <xf numFmtId="4" fontId="13" fillId="3" borderId="14" applyNumberFormat="0" applyProtection="0">
      <alignment horizontal="right" vertical="center"/>
    </xf>
    <xf numFmtId="4" fontId="13" fillId="9" borderId="14" applyNumberFormat="0" applyProtection="0">
      <alignment horizontal="right" vertical="center"/>
    </xf>
    <xf numFmtId="4" fontId="13" fillId="17" borderId="14" applyNumberFormat="0" applyProtection="0">
      <alignment horizontal="right" vertical="center"/>
    </xf>
    <xf numFmtId="4" fontId="13" fillId="11" borderId="14" applyNumberFormat="0" applyProtection="0">
      <alignment horizontal="right" vertical="center"/>
    </xf>
    <xf numFmtId="4" fontId="13" fillId="15" borderId="14" applyNumberFormat="0" applyProtection="0">
      <alignment horizontal="right" vertical="center"/>
    </xf>
    <xf numFmtId="4" fontId="13" fillId="19" borderId="14" applyNumberFormat="0" applyProtection="0">
      <alignment horizontal="right" vertical="center"/>
    </xf>
    <xf numFmtId="4" fontId="13" fillId="18" borderId="14" applyNumberFormat="0" applyProtection="0">
      <alignment horizontal="right" vertical="center"/>
    </xf>
    <xf numFmtId="4" fontId="13" fillId="25" borderId="14" applyNumberFormat="0" applyProtection="0">
      <alignment horizontal="right" vertical="center"/>
    </xf>
    <xf numFmtId="4" fontId="13" fillId="10" borderId="14" applyNumberFormat="0" applyProtection="0">
      <alignment horizontal="right" vertical="center"/>
    </xf>
    <xf numFmtId="4" fontId="12" fillId="26" borderId="15" applyNumberFormat="0" applyProtection="0">
      <alignment horizontal="left" vertical="center" indent="1"/>
    </xf>
    <xf numFmtId="4" fontId="13" fillId="27" borderId="0" applyNumberFormat="0" applyProtection="0">
      <alignment horizontal="left" indent="1"/>
    </xf>
    <xf numFmtId="4" fontId="45" fillId="28" borderId="0" applyNumberFormat="0" applyProtection="0">
      <alignment horizontal="left" vertical="center" indent="1"/>
    </xf>
    <xf numFmtId="4" fontId="13" fillId="24" borderId="14" applyNumberFormat="0" applyProtection="0">
      <alignment horizontal="right" vertical="center"/>
    </xf>
    <xf numFmtId="4" fontId="46" fillId="29" borderId="0" applyNumberFormat="0" applyProtection="0">
      <alignment horizontal="left" indent="1"/>
    </xf>
    <xf numFmtId="4" fontId="47" fillId="30" borderId="0" applyNumberFormat="0" applyProtection="0">
      <alignment/>
    </xf>
    <xf numFmtId="0" fontId="1" fillId="28" borderId="14" applyNumberFormat="0" applyProtection="0">
      <alignment horizontal="left" vertical="center" indent="1"/>
    </xf>
    <xf numFmtId="0" fontId="1" fillId="28" borderId="14" applyNumberFormat="0" applyProtection="0">
      <alignment horizontal="left" vertical="top" indent="1"/>
    </xf>
    <xf numFmtId="0" fontId="1" fillId="24" borderId="14" applyNumberFormat="0" applyProtection="0">
      <alignment horizontal="left" vertical="center" indent="1"/>
    </xf>
    <xf numFmtId="0" fontId="1" fillId="24" borderId="14" applyNumberFormat="0" applyProtection="0">
      <alignment horizontal="left" vertical="top" indent="1"/>
    </xf>
    <xf numFmtId="0" fontId="1" fillId="8" borderId="14" applyNumberFormat="0" applyProtection="0">
      <alignment horizontal="left" vertical="center" indent="1"/>
    </xf>
    <xf numFmtId="0" fontId="1" fillId="8" borderId="14" applyNumberFormat="0" applyProtection="0">
      <alignment horizontal="left" vertical="top" indent="1"/>
    </xf>
    <xf numFmtId="0" fontId="1" fillId="27" borderId="14" applyNumberFormat="0" applyProtection="0">
      <alignment horizontal="left" vertical="center" indent="1"/>
    </xf>
    <xf numFmtId="0" fontId="1" fillId="27" borderId="14" applyNumberFormat="0" applyProtection="0">
      <alignment horizontal="left" vertical="top" indent="1"/>
    </xf>
    <xf numFmtId="4" fontId="13" fillId="22" borderId="14" applyNumberFormat="0" applyProtection="0">
      <alignment vertical="center"/>
    </xf>
    <xf numFmtId="4" fontId="48" fillId="22" borderId="14" applyNumberFormat="0" applyProtection="0">
      <alignment vertical="center"/>
    </xf>
    <xf numFmtId="4" fontId="13" fillId="22" borderId="14" applyNumberFormat="0" applyProtection="0">
      <alignment horizontal="left" vertical="center" indent="1"/>
    </xf>
    <xf numFmtId="0" fontId="13" fillId="22" borderId="14" applyNumberFormat="0" applyProtection="0">
      <alignment horizontal="left" vertical="top" indent="1"/>
    </xf>
    <xf numFmtId="4" fontId="13" fillId="0" borderId="14" applyNumberFormat="0" applyProtection="0">
      <alignment horizontal="right" vertical="center"/>
    </xf>
    <xf numFmtId="4" fontId="48" fillId="27" borderId="14" applyNumberFormat="0" applyProtection="0">
      <alignment horizontal="right" vertical="center"/>
    </xf>
    <xf numFmtId="4" fontId="13" fillId="31" borderId="14" applyNumberFormat="0" applyProtection="0">
      <alignment horizontal="left" vertical="center" indent="1"/>
    </xf>
    <xf numFmtId="0" fontId="13" fillId="24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18" fillId="27" borderId="14" applyNumberFormat="0" applyProtection="0">
      <alignment horizontal="right" vertical="center"/>
    </xf>
    <xf numFmtId="37" fontId="49" fillId="32" borderId="0" applyNumberFormat="0" applyFont="0" applyBorder="0" applyAlignment="0" applyProtection="0"/>
    <xf numFmtId="205" fontId="1" fillId="0" borderId="16">
      <alignment horizontal="justify" vertical="top" wrapText="1"/>
      <protection/>
    </xf>
    <xf numFmtId="0" fontId="1" fillId="0" borderId="0">
      <alignment horizontal="left" wrapText="1"/>
      <protection/>
    </xf>
    <xf numFmtId="0" fontId="68" fillId="0" borderId="0" applyNumberFormat="0" applyFill="0" applyBorder="0" applyAlignment="0" applyProtection="0"/>
    <xf numFmtId="0" fontId="17" fillId="0" borderId="8">
      <alignment horizontal="center" vertical="center" wrapText="1"/>
      <protection/>
    </xf>
    <xf numFmtId="0" fontId="69" fillId="0" borderId="17" applyNumberFormat="0" applyFill="0" applyAlignment="0" applyProtection="0"/>
    <xf numFmtId="0" fontId="39" fillId="0" borderId="18">
      <alignment/>
      <protection/>
    </xf>
    <xf numFmtId="206" fontId="50" fillId="0" borderId="0">
      <alignment horizontal="left"/>
      <protection/>
    </xf>
    <xf numFmtId="206" fontId="50" fillId="0" borderId="0">
      <alignment horizontal="left"/>
      <protection/>
    </xf>
    <xf numFmtId="206" fontId="50" fillId="0" borderId="0">
      <alignment horizontal="left"/>
      <protection/>
    </xf>
    <xf numFmtId="206" fontId="50" fillId="0" borderId="0">
      <alignment horizontal="left"/>
      <protection/>
    </xf>
    <xf numFmtId="206" fontId="50" fillId="0" borderId="0">
      <alignment horizontal="left"/>
      <protection/>
    </xf>
    <xf numFmtId="206" fontId="50" fillId="0" borderId="0">
      <alignment horizontal="left"/>
      <protection/>
    </xf>
    <xf numFmtId="0" fontId="39" fillId="0" borderId="19">
      <alignment/>
      <protection/>
    </xf>
    <xf numFmtId="37" fontId="10" fillId="23" borderId="0" applyNumberFormat="0" applyBorder="0" applyAlignment="0" applyProtection="0"/>
    <xf numFmtId="37" fontId="10" fillId="0" borderId="0">
      <alignment/>
      <protection/>
    </xf>
    <xf numFmtId="3" fontId="15" fillId="33" borderId="20" applyProtection="0">
      <alignment/>
    </xf>
    <xf numFmtId="0" fontId="70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107" applyFont="1" applyFill="1" applyAlignment="1">
      <alignment horizontal="left"/>
      <protection/>
    </xf>
    <xf numFmtId="0" fontId="3" fillId="0" borderId="0" xfId="107" applyFont="1">
      <alignment/>
      <protection/>
    </xf>
    <xf numFmtId="0" fontId="3" fillId="0" borderId="0" xfId="107" applyFont="1" applyAlignment="1">
      <alignment horizontal="center"/>
      <protection/>
    </xf>
    <xf numFmtId="164" fontId="3" fillId="0" borderId="0" xfId="54" applyNumberFormat="1" applyFont="1" applyAlignment="1">
      <alignment/>
    </xf>
    <xf numFmtId="164" fontId="3" fillId="0" borderId="0" xfId="107" applyNumberFormat="1" applyFont="1" applyAlignment="1">
      <alignment horizontal="right"/>
      <protection/>
    </xf>
    <xf numFmtId="0" fontId="3" fillId="0" borderId="0" xfId="107" applyFont="1" applyFill="1" applyAlignment="1" applyProtection="1">
      <alignment horizontal="center"/>
      <protection locked="0"/>
    </xf>
    <xf numFmtId="0" fontId="2" fillId="0" borderId="0" xfId="107" applyFont="1" applyFill="1" applyAlignment="1" quotePrefix="1">
      <alignment horizontal="left"/>
      <protection/>
    </xf>
    <xf numFmtId="164" fontId="3" fillId="0" borderId="0" xfId="107" applyNumberFormat="1" applyFont="1">
      <alignment/>
      <protection/>
    </xf>
    <xf numFmtId="0" fontId="2" fillId="0" borderId="0" xfId="107" applyFont="1" applyFill="1">
      <alignment/>
      <protection/>
    </xf>
    <xf numFmtId="0" fontId="2" fillId="0" borderId="0" xfId="107" applyFont="1">
      <alignment/>
      <protection/>
    </xf>
    <xf numFmtId="164" fontId="3" fillId="0" borderId="0" xfId="54" applyNumberFormat="1" applyFont="1" applyAlignment="1">
      <alignment horizontal="center"/>
    </xf>
    <xf numFmtId="164" fontId="3" fillId="0" borderId="0" xfId="107" applyNumberFormat="1" applyFont="1" applyAlignment="1">
      <alignment horizontal="center"/>
      <protection/>
    </xf>
    <xf numFmtId="0" fontId="4" fillId="0" borderId="0" xfId="107" applyFont="1" applyAlignment="1">
      <alignment horizontal="center"/>
      <protection/>
    </xf>
    <xf numFmtId="164" fontId="4" fillId="0" borderId="0" xfId="54" applyNumberFormat="1" applyFont="1" applyAlignment="1">
      <alignment horizontal="center"/>
    </xf>
    <xf numFmtId="164" fontId="4" fillId="0" borderId="0" xfId="107" applyNumberFormat="1" applyFont="1" applyAlignment="1">
      <alignment horizontal="center"/>
      <protection/>
    </xf>
    <xf numFmtId="0" fontId="2" fillId="0" borderId="0" xfId="111" applyFont="1" applyBorder="1">
      <alignment/>
      <protection/>
    </xf>
    <xf numFmtId="0" fontId="3" fillId="0" borderId="0" xfId="111" applyFont="1" applyBorder="1">
      <alignment/>
      <protection/>
    </xf>
    <xf numFmtId="0" fontId="3" fillId="0" borderId="0" xfId="111" applyFont="1" applyBorder="1" applyAlignment="1">
      <alignment horizontal="center"/>
      <protection/>
    </xf>
    <xf numFmtId="41" fontId="3" fillId="0" borderId="0" xfId="54" applyNumberFormat="1" applyFont="1" applyBorder="1" applyAlignment="1">
      <alignment horizontal="center"/>
    </xf>
    <xf numFmtId="0" fontId="2" fillId="0" borderId="0" xfId="107" applyFont="1" applyFill="1" applyBorder="1" applyAlignment="1" applyProtection="1">
      <alignment horizontal="center"/>
      <protection locked="0"/>
    </xf>
    <xf numFmtId="164" fontId="2" fillId="0" borderId="0" xfId="114" applyNumberFormat="1" applyFont="1" applyFill="1" applyBorder="1">
      <alignment/>
      <protection/>
    </xf>
    <xf numFmtId="0" fontId="3" fillId="0" borderId="0" xfId="111" applyNumberFormat="1" applyFont="1" applyBorder="1" applyAlignment="1">
      <alignment horizontal="center"/>
      <protection/>
    </xf>
    <xf numFmtId="164" fontId="2" fillId="0" borderId="0" xfId="54" applyNumberFormat="1" applyFont="1" applyFill="1" applyBorder="1" applyAlignment="1" applyProtection="1">
      <alignment horizontal="center"/>
      <protection locked="0"/>
    </xf>
    <xf numFmtId="0" fontId="3" fillId="0" borderId="0" xfId="111" applyFont="1" applyBorder="1" applyAlignment="1">
      <alignment horizontal="left" indent="1"/>
      <protection/>
    </xf>
    <xf numFmtId="165" fontId="3" fillId="0" borderId="0" xfId="123" applyNumberFormat="1" applyFont="1" applyBorder="1" applyAlignment="1" applyProtection="1">
      <alignment horizontal="center"/>
      <protection locked="0"/>
    </xf>
    <xf numFmtId="164" fontId="3" fillId="0" borderId="0" xfId="54" applyNumberFormat="1" applyFont="1" applyBorder="1" applyAlignment="1" applyProtection="1">
      <alignment horizontal="center"/>
      <protection locked="0"/>
    </xf>
    <xf numFmtId="41" fontId="3" fillId="0" borderId="4" xfId="54" applyNumberFormat="1" applyFont="1" applyBorder="1" applyAlignment="1">
      <alignment horizontal="center"/>
    </xf>
    <xf numFmtId="0" fontId="3" fillId="0" borderId="0" xfId="111" applyFont="1" applyBorder="1" applyAlignment="1" quotePrefix="1">
      <alignment horizontal="left"/>
      <protection/>
    </xf>
    <xf numFmtId="41" fontId="2" fillId="0" borderId="0" xfId="54" applyNumberFormat="1" applyFont="1" applyBorder="1" applyAlignment="1">
      <alignment horizontal="center"/>
    </xf>
    <xf numFmtId="0" fontId="3" fillId="0" borderId="0" xfId="111" applyFont="1" applyBorder="1" applyAlignment="1">
      <alignment horizontal="left"/>
      <protection/>
    </xf>
    <xf numFmtId="0" fontId="2" fillId="0" borderId="0" xfId="107" applyFont="1" applyBorder="1" applyProtection="1">
      <alignment/>
      <protection locked="0"/>
    </xf>
    <xf numFmtId="0" fontId="2" fillId="0" borderId="0" xfId="111" applyFont="1" applyBorder="1" applyAlignment="1">
      <alignment horizontal="left"/>
      <protection/>
    </xf>
    <xf numFmtId="0" fontId="2" fillId="0" borderId="0" xfId="111" applyFont="1" applyBorder="1" applyAlignment="1">
      <alignment horizontal="center"/>
      <protection/>
    </xf>
    <xf numFmtId="165" fontId="2" fillId="0" borderId="0" xfId="123" applyNumberFormat="1" applyFont="1" applyBorder="1" applyAlignment="1" applyProtection="1">
      <alignment horizontal="center"/>
      <protection locked="0"/>
    </xf>
    <xf numFmtId="0" fontId="3" fillId="0" borderId="0" xfId="54" applyNumberFormat="1" applyFont="1" applyBorder="1" applyAlignment="1" applyProtection="1">
      <alignment horizontal="center"/>
      <protection locked="0"/>
    </xf>
    <xf numFmtId="0" fontId="2" fillId="0" borderId="0" xfId="111" applyFont="1" applyBorder="1" applyAlignment="1" quotePrefix="1">
      <alignment horizontal="left"/>
      <protection/>
    </xf>
    <xf numFmtId="0" fontId="3" fillId="0" borderId="0" xfId="107" applyFont="1" applyBorder="1" applyAlignment="1" applyProtection="1">
      <alignment horizontal="right"/>
      <protection locked="0"/>
    </xf>
    <xf numFmtId="166" fontId="3" fillId="0" borderId="0" xfId="121" applyNumberFormat="1" applyFont="1" applyBorder="1" applyAlignment="1">
      <alignment horizontal="center"/>
    </xf>
    <xf numFmtId="43" fontId="3" fillId="0" borderId="0" xfId="107" applyNumberFormat="1" applyFont="1">
      <alignment/>
      <protection/>
    </xf>
    <xf numFmtId="165" fontId="3" fillId="0" borderId="0" xfId="123" applyNumberFormat="1" applyFont="1" applyBorder="1" applyAlignment="1" applyProtection="1">
      <alignment horizontal="right"/>
      <protection locked="0"/>
    </xf>
    <xf numFmtId="164" fontId="3" fillId="0" borderId="21" xfId="54" applyNumberFormat="1" applyFont="1" applyBorder="1" applyAlignment="1" applyProtection="1">
      <alignment horizontal="center"/>
      <protection locked="0"/>
    </xf>
    <xf numFmtId="0" fontId="3" fillId="0" borderId="0" xfId="107" applyFont="1" applyAlignment="1">
      <alignment horizontal="right"/>
      <protection/>
    </xf>
    <xf numFmtId="41" fontId="3" fillId="0" borderId="0" xfId="54" applyNumberFormat="1" applyFont="1" applyFill="1" applyBorder="1" applyAlignment="1">
      <alignment horizontal="center"/>
    </xf>
    <xf numFmtId="0" fontId="3" fillId="0" borderId="0" xfId="111" applyNumberFormat="1" applyFont="1" applyAlignment="1">
      <alignment horizontal="center"/>
      <protection/>
    </xf>
    <xf numFmtId="41" fontId="3" fillId="0" borderId="22" xfId="54" applyNumberFormat="1" applyFont="1" applyBorder="1" applyAlignment="1">
      <alignment horizontal="center"/>
    </xf>
    <xf numFmtId="0" fontId="3" fillId="0" borderId="0" xfId="107" applyFont="1" applyBorder="1">
      <alignment/>
      <protection/>
    </xf>
    <xf numFmtId="164" fontId="3" fillId="0" borderId="0" xfId="107" applyNumberFormat="1" applyFont="1" applyBorder="1">
      <alignment/>
      <protection/>
    </xf>
    <xf numFmtId="10" fontId="3" fillId="0" borderId="0" xfId="0" applyNumberFormat="1" applyFont="1" applyBorder="1" applyAlignment="1">
      <alignment vertical="center" wrapText="1"/>
    </xf>
    <xf numFmtId="0" fontId="3" fillId="0" borderId="0" xfId="114" applyFont="1" applyBorder="1" applyAlignment="1">
      <alignment horizontal="left" indent="1"/>
      <protection/>
    </xf>
    <xf numFmtId="10" fontId="6" fillId="0" borderId="0" xfId="123" applyNumberFormat="1" applyFont="1" applyBorder="1" applyAlignment="1">
      <alignment/>
    </xf>
    <xf numFmtId="0" fontId="3" fillId="0" borderId="0" xfId="114" applyFont="1" applyBorder="1" applyAlignment="1">
      <alignment horizontal="center"/>
      <protection/>
    </xf>
    <xf numFmtId="164" fontId="3" fillId="0" borderId="0" xfId="54" applyNumberFormat="1" applyFont="1" applyFill="1" applyBorder="1" applyAlignment="1">
      <alignment/>
    </xf>
    <xf numFmtId="164" fontId="2" fillId="0" borderId="0" xfId="54" applyNumberFormat="1" applyFont="1" applyBorder="1" applyAlignment="1" applyProtection="1">
      <alignment horizontal="center"/>
      <protection locked="0"/>
    </xf>
    <xf numFmtId="164" fontId="3" fillId="0" borderId="0" xfId="54" applyNumberFormat="1" applyFont="1" applyBorder="1" applyAlignment="1">
      <alignment/>
    </xf>
    <xf numFmtId="0" fontId="2" fillId="0" borderId="0" xfId="107" applyFont="1" applyProtection="1">
      <alignment/>
      <protection locked="0"/>
    </xf>
    <xf numFmtId="0" fontId="3" fillId="0" borderId="0" xfId="107" applyFont="1" applyBorder="1" applyProtection="1">
      <alignment/>
      <protection locked="0"/>
    </xf>
    <xf numFmtId="0" fontId="3" fillId="0" borderId="0" xfId="107" applyFont="1" applyBorder="1" applyAlignment="1" applyProtection="1">
      <alignment horizontal="center"/>
      <protection locked="0"/>
    </xf>
    <xf numFmtId="41" fontId="3" fillId="0" borderId="0" xfId="54" applyNumberFormat="1" applyFont="1" applyBorder="1" applyAlignment="1" applyProtection="1">
      <alignment horizontal="center"/>
      <protection locked="0"/>
    </xf>
    <xf numFmtId="164" fontId="3" fillId="0" borderId="0" xfId="107" applyNumberFormat="1" applyFont="1" applyBorder="1" applyProtection="1">
      <alignment/>
      <protection locked="0"/>
    </xf>
    <xf numFmtId="0" fontId="3" fillId="0" borderId="23" xfId="107" applyFont="1" applyBorder="1" applyProtection="1">
      <alignment/>
      <protection locked="0"/>
    </xf>
    <xf numFmtId="0" fontId="3" fillId="0" borderId="24" xfId="107" applyFont="1" applyBorder="1" applyProtection="1">
      <alignment/>
      <protection locked="0"/>
    </xf>
    <xf numFmtId="0" fontId="3" fillId="0" borderId="24" xfId="107" applyFont="1" applyBorder="1" applyAlignment="1" applyProtection="1">
      <alignment horizontal="center"/>
      <protection locked="0"/>
    </xf>
    <xf numFmtId="41" fontId="3" fillId="0" borderId="24" xfId="107" applyNumberFormat="1" applyFont="1" applyBorder="1" applyProtection="1">
      <alignment/>
      <protection locked="0"/>
    </xf>
    <xf numFmtId="164" fontId="3" fillId="0" borderId="24" xfId="107" applyNumberFormat="1" applyFont="1" applyBorder="1" applyProtection="1">
      <alignment/>
      <protection locked="0"/>
    </xf>
    <xf numFmtId="164" fontId="3" fillId="0" borderId="25" xfId="54" applyNumberFormat="1" applyFont="1" applyBorder="1" applyAlignment="1" applyProtection="1">
      <alignment horizontal="center"/>
      <protection locked="0"/>
    </xf>
    <xf numFmtId="0" fontId="3" fillId="0" borderId="0" xfId="107" applyFont="1" applyBorder="1" applyAlignment="1">
      <alignment horizontal="center"/>
      <protection/>
    </xf>
    <xf numFmtId="0" fontId="3" fillId="0" borderId="26" xfId="107" applyFont="1" applyBorder="1" applyAlignment="1" applyProtection="1">
      <alignment horizontal="left" indent="1"/>
      <protection locked="0"/>
    </xf>
    <xf numFmtId="41" fontId="3" fillId="0" borderId="0" xfId="107" applyNumberFormat="1" applyFont="1" applyBorder="1" applyProtection="1">
      <alignment/>
      <protection locked="0"/>
    </xf>
    <xf numFmtId="164" fontId="3" fillId="0" borderId="27" xfId="54" applyNumberFormat="1" applyFont="1" applyBorder="1" applyAlignment="1" applyProtection="1">
      <alignment horizontal="center"/>
      <protection locked="0"/>
    </xf>
    <xf numFmtId="0" fontId="3" fillId="0" borderId="26" xfId="107" applyFont="1" applyBorder="1" applyAlignment="1" applyProtection="1" quotePrefix="1">
      <alignment horizontal="left"/>
      <protection locked="0"/>
    </xf>
    <xf numFmtId="0" fontId="3" fillId="0" borderId="26" xfId="107" applyFont="1" applyBorder="1" applyProtection="1">
      <alignment/>
      <protection locked="0"/>
    </xf>
    <xf numFmtId="10" fontId="7" fillId="0" borderId="0" xfId="0" applyNumberFormat="1" applyFont="1" applyAlignment="1">
      <alignment/>
    </xf>
    <xf numFmtId="10" fontId="3" fillId="0" borderId="0" xfId="0" applyNumberFormat="1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left" vertical="center" wrapText="1" indent="1"/>
    </xf>
    <xf numFmtId="0" fontId="3" fillId="0" borderId="26" xfId="107" applyFont="1" applyBorder="1">
      <alignment/>
      <protection/>
    </xf>
    <xf numFmtId="0" fontId="3" fillId="0" borderId="27" xfId="107" applyFont="1" applyBorder="1" applyAlignment="1">
      <alignment horizontal="center"/>
      <protection/>
    </xf>
    <xf numFmtId="0" fontId="3" fillId="0" borderId="28" xfId="107" applyFont="1" applyBorder="1">
      <alignment/>
      <protection/>
    </xf>
    <xf numFmtId="0" fontId="3" fillId="0" borderId="29" xfId="107" applyFont="1" applyBorder="1" applyAlignment="1">
      <alignment horizontal="center"/>
      <protection/>
    </xf>
    <xf numFmtId="165" fontId="3" fillId="0" borderId="0" xfId="121" applyNumberFormat="1" applyFont="1" applyBorder="1" applyAlignment="1" applyProtection="1">
      <alignment horizontal="center"/>
      <protection locked="0"/>
    </xf>
    <xf numFmtId="10" fontId="7" fillId="0" borderId="0" xfId="0" applyNumberFormat="1" applyFont="1" applyBorder="1" applyAlignment="1">
      <alignment/>
    </xf>
    <xf numFmtId="165" fontId="3" fillId="0" borderId="0" xfId="121" applyNumberFormat="1" applyFont="1" applyBorder="1" applyAlignment="1">
      <alignment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 indent="1"/>
    </xf>
    <xf numFmtId="0" fontId="71" fillId="0" borderId="0" xfId="108" applyFont="1">
      <alignment/>
      <protection/>
    </xf>
    <xf numFmtId="0" fontId="72" fillId="0" borderId="0" xfId="108" applyFont="1">
      <alignment/>
      <protection/>
    </xf>
    <xf numFmtId="0" fontId="0" fillId="0" borderId="0" xfId="0" applyFont="1" applyAlignment="1">
      <alignment/>
    </xf>
    <xf numFmtId="0" fontId="71" fillId="0" borderId="0" xfId="108" applyFont="1" applyAlignment="1">
      <alignment horizontal="center"/>
      <protection/>
    </xf>
    <xf numFmtId="0" fontId="3" fillId="0" borderId="0" xfId="107" applyFont="1" applyProtection="1">
      <alignment/>
      <protection locked="0"/>
    </xf>
    <xf numFmtId="164" fontId="3" fillId="0" borderId="0" xfId="107" applyNumberFormat="1" applyFont="1" applyProtection="1">
      <alignment/>
      <protection locked="0"/>
    </xf>
    <xf numFmtId="0" fontId="3" fillId="0" borderId="0" xfId="107" applyFont="1" applyAlignment="1" applyProtection="1">
      <alignment horizontal="center"/>
      <protection locked="0"/>
    </xf>
    <xf numFmtId="0" fontId="3" fillId="0" borderId="0" xfId="111" applyFont="1" applyAlignment="1">
      <alignment horizontal="left"/>
      <protection/>
    </xf>
    <xf numFmtId="0" fontId="3" fillId="0" borderId="0" xfId="111" applyFont="1" applyAlignment="1">
      <alignment horizontal="left" indent="1"/>
      <protection/>
    </xf>
    <xf numFmtId="0" fontId="3" fillId="0" borderId="0" xfId="111" applyFont="1">
      <alignment/>
      <protection/>
    </xf>
    <xf numFmtId="0" fontId="3" fillId="0" borderId="0" xfId="111" applyFont="1" applyBorder="1" applyAlignment="1" quotePrefix="1">
      <alignment horizontal="left" indent="1"/>
      <protection/>
    </xf>
    <xf numFmtId="0" fontId="3" fillId="0" borderId="0" xfId="111" applyFont="1" applyBorder="1" applyAlignment="1" applyProtection="1">
      <alignment horizontal="center"/>
      <protection locked="0"/>
    </xf>
    <xf numFmtId="37" fontId="3" fillId="0" borderId="0" xfId="0" applyNumberFormat="1" applyFont="1" applyAlignment="1">
      <alignment/>
    </xf>
    <xf numFmtId="43" fontId="3" fillId="0" borderId="0" xfId="43" applyFont="1" applyBorder="1" applyAlignment="1">
      <alignment vertical="center" wrapText="1"/>
    </xf>
    <xf numFmtId="0" fontId="3" fillId="0" borderId="28" xfId="107" applyFont="1" applyBorder="1" applyProtection="1">
      <alignment/>
      <protection locked="0"/>
    </xf>
    <xf numFmtId="164" fontId="3" fillId="0" borderId="29" xfId="54" applyNumberFormat="1" applyFont="1" applyBorder="1" applyAlignment="1" applyProtection="1">
      <alignment horizontal="center"/>
      <protection locked="0"/>
    </xf>
    <xf numFmtId="0" fontId="69" fillId="0" borderId="0" xfId="0" applyFont="1" applyAlignment="1">
      <alignment horizontal="center"/>
    </xf>
    <xf numFmtId="0" fontId="69" fillId="0" borderId="21" xfId="0" applyFont="1" applyBorder="1" applyAlignment="1">
      <alignment horizontal="center"/>
    </xf>
    <xf numFmtId="42" fontId="69" fillId="0" borderId="0" xfId="0" applyNumberFormat="1" applyFont="1" applyAlignment="1">
      <alignment/>
    </xf>
    <xf numFmtId="37" fontId="69" fillId="0" borderId="0" xfId="0" applyNumberFormat="1" applyFont="1" applyAlignment="1">
      <alignment/>
    </xf>
    <xf numFmtId="37" fontId="69" fillId="0" borderId="21" xfId="0" applyNumberFormat="1" applyFont="1" applyBorder="1" applyAlignment="1">
      <alignment/>
    </xf>
    <xf numFmtId="178" fontId="69" fillId="0" borderId="22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2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21" xfId="0" applyBorder="1" applyAlignment="1">
      <alignment horizontal="center" wrapText="1"/>
    </xf>
    <xf numFmtId="41" fontId="17" fillId="0" borderId="0" xfId="102" applyFont="1">
      <alignment/>
      <protection/>
    </xf>
    <xf numFmtId="1" fontId="17" fillId="0" borderId="0" xfId="102" applyNumberFormat="1" applyFont="1" applyFill="1" applyBorder="1">
      <alignment/>
      <protection/>
    </xf>
    <xf numFmtId="41" fontId="17" fillId="0" borderId="0" xfId="102" applyFont="1" applyFill="1" applyBorder="1">
      <alignment/>
      <protection/>
    </xf>
    <xf numFmtId="1" fontId="17" fillId="0" borderId="0" xfId="102" applyNumberFormat="1" applyFont="1">
      <alignment/>
      <protection/>
    </xf>
    <xf numFmtId="1" fontId="17" fillId="0" borderId="0" xfId="102" applyNumberFormat="1" applyFont="1" applyFill="1" applyBorder="1" applyAlignment="1">
      <alignment horizontal="center"/>
      <protection/>
    </xf>
    <xf numFmtId="41" fontId="1" fillId="0" borderId="0" xfId="102">
      <alignment/>
      <protection/>
    </xf>
    <xf numFmtId="1" fontId="1" fillId="0" borderId="0" xfId="102" applyNumberFormat="1" applyFont="1" applyFill="1" applyBorder="1">
      <alignment/>
      <protection/>
    </xf>
    <xf numFmtId="41" fontId="1" fillId="0" borderId="0" xfId="102" applyFont="1" applyFill="1" applyBorder="1">
      <alignment/>
      <protection/>
    </xf>
    <xf numFmtId="1" fontId="1" fillId="0" borderId="0" xfId="102" applyNumberFormat="1" applyFont="1">
      <alignment/>
      <protection/>
    </xf>
    <xf numFmtId="41" fontId="1" fillId="0" borderId="0" xfId="102" applyFill="1" applyBorder="1">
      <alignment/>
      <protection/>
    </xf>
    <xf numFmtId="1" fontId="18" fillId="0" borderId="0" xfId="102" applyNumberFormat="1" applyFont="1" applyFill="1" applyBorder="1">
      <alignment/>
      <protection/>
    </xf>
    <xf numFmtId="180" fontId="1" fillId="0" borderId="0" xfId="62" applyNumberFormat="1" applyFont="1" applyFill="1" applyBorder="1" applyAlignment="1">
      <alignment/>
    </xf>
    <xf numFmtId="181" fontId="19" fillId="0" borderId="0" xfId="102" applyNumberFormat="1" applyFont="1" applyFill="1" applyBorder="1">
      <alignment/>
      <protection/>
    </xf>
    <xf numFmtId="1" fontId="19" fillId="0" borderId="0" xfId="102" applyNumberFormat="1" applyFont="1" applyFill="1" applyBorder="1">
      <alignment/>
      <protection/>
    </xf>
    <xf numFmtId="1" fontId="19" fillId="0" borderId="0" xfId="102" applyNumberFormat="1" applyFont="1">
      <alignment/>
      <protection/>
    </xf>
    <xf numFmtId="1" fontId="20" fillId="0" borderId="0" xfId="102" applyNumberFormat="1" applyFont="1" applyFill="1" applyBorder="1">
      <alignment/>
      <protection/>
    </xf>
    <xf numFmtId="41" fontId="18" fillId="0" borderId="0" xfId="102" applyFont="1" applyFill="1" applyBorder="1">
      <alignment/>
      <protection/>
    </xf>
    <xf numFmtId="1" fontId="1" fillId="0" borderId="0" xfId="102" applyNumberFormat="1" applyFont="1" applyBorder="1">
      <alignment/>
      <protection/>
    </xf>
    <xf numFmtId="181" fontId="1" fillId="0" borderId="0" xfId="102" applyNumberFormat="1" applyFont="1" applyFill="1" applyBorder="1">
      <alignment/>
      <protection/>
    </xf>
    <xf numFmtId="0" fontId="1" fillId="0" borderId="0" xfId="102" applyNumberFormat="1" applyFont="1" applyFill="1" applyBorder="1">
      <alignment/>
      <protection/>
    </xf>
    <xf numFmtId="41" fontId="1" fillId="0" borderId="0" xfId="102" applyFont="1">
      <alignment/>
      <protection/>
    </xf>
    <xf numFmtId="182" fontId="1" fillId="0" borderId="0" xfId="102" applyNumberFormat="1" applyFont="1" applyFill="1" applyBorder="1">
      <alignment/>
      <protection/>
    </xf>
    <xf numFmtId="182" fontId="19" fillId="0" borderId="0" xfId="102" applyNumberFormat="1" applyFont="1" applyFill="1" applyBorder="1">
      <alignment/>
      <protection/>
    </xf>
    <xf numFmtId="1" fontId="1" fillId="0" borderId="0" xfId="102" applyNumberFormat="1" applyFont="1" applyFill="1">
      <alignment/>
      <protection/>
    </xf>
    <xf numFmtId="183" fontId="18" fillId="0" borderId="0" xfId="102" applyNumberFormat="1" applyFont="1" applyFill="1" applyBorder="1">
      <alignment/>
      <protection/>
    </xf>
    <xf numFmtId="1" fontId="21" fillId="0" borderId="0" xfId="102" applyNumberFormat="1" applyFont="1" applyFill="1" applyBorder="1">
      <alignment/>
      <protection/>
    </xf>
    <xf numFmtId="41" fontId="22" fillId="0" borderId="0" xfId="102" applyFont="1" applyFill="1" applyBorder="1">
      <alignment/>
      <protection/>
    </xf>
    <xf numFmtId="1" fontId="21" fillId="23" borderId="0" xfId="102" applyNumberFormat="1" applyFont="1" applyFill="1">
      <alignment/>
      <protection/>
    </xf>
    <xf numFmtId="1" fontId="17" fillId="0" borderId="0" xfId="102" applyNumberFormat="1" applyFont="1" applyAlignment="1">
      <alignment horizontal="center"/>
      <protection/>
    </xf>
    <xf numFmtId="1" fontId="1" fillId="0" borderId="0" xfId="102" applyNumberFormat="1" applyFont="1" applyFill="1" applyBorder="1" applyAlignment="1">
      <alignment horizontal="center"/>
      <protection/>
    </xf>
    <xf numFmtId="1" fontId="1" fillId="0" borderId="0" xfId="102" applyNumberFormat="1" applyFont="1" applyAlignment="1">
      <alignment horizontal="center"/>
      <protection/>
    </xf>
    <xf numFmtId="41" fontId="20" fillId="0" borderId="0" xfId="102" applyFont="1" applyFill="1" applyBorder="1">
      <alignment/>
      <protection/>
    </xf>
    <xf numFmtId="41" fontId="1" fillId="0" borderId="0" xfId="102" applyFill="1">
      <alignment/>
      <protection/>
    </xf>
    <xf numFmtId="1" fontId="19" fillId="0" borderId="0" xfId="102" applyNumberFormat="1" applyFont="1" applyFill="1">
      <alignment/>
      <protection/>
    </xf>
    <xf numFmtId="1" fontId="23" fillId="0" borderId="0" xfId="102" applyNumberFormat="1" applyFont="1" applyFill="1" applyBorder="1" applyAlignment="1">
      <alignment horizontal="center"/>
      <protection/>
    </xf>
    <xf numFmtId="1" fontId="23" fillId="0" borderId="0" xfId="102" applyNumberFormat="1" applyFont="1" applyAlignment="1">
      <alignment horizontal="center"/>
      <protection/>
    </xf>
    <xf numFmtId="1" fontId="23" fillId="23" borderId="0" xfId="102" applyNumberFormat="1" applyFont="1" applyFill="1" applyAlignment="1">
      <alignment horizontal="center"/>
      <protection/>
    </xf>
    <xf numFmtId="1" fontId="24" fillId="0" borderId="0" xfId="102" applyNumberFormat="1" applyFont="1" applyFill="1" applyBorder="1">
      <alignment/>
      <protection/>
    </xf>
    <xf numFmtId="41" fontId="24" fillId="0" borderId="0" xfId="102" applyFont="1" applyFill="1" applyBorder="1">
      <alignment/>
      <protection/>
    </xf>
    <xf numFmtId="1" fontId="24" fillId="0" borderId="0" xfId="102" applyNumberFormat="1" applyFont="1">
      <alignment/>
      <protection/>
    </xf>
    <xf numFmtId="14" fontId="1" fillId="0" borderId="0" xfId="102" applyNumberFormat="1" applyFont="1" applyFill="1" applyBorder="1">
      <alignment/>
      <protection/>
    </xf>
    <xf numFmtId="167" fontId="1" fillId="0" borderId="0" xfId="102" applyNumberFormat="1" applyFill="1" applyBorder="1">
      <alignment/>
      <protection/>
    </xf>
    <xf numFmtId="167" fontId="1" fillId="0" borderId="0" xfId="102" applyNumberFormat="1" applyFont="1" applyFill="1" applyBorder="1">
      <alignment/>
      <protection/>
    </xf>
    <xf numFmtId="167" fontId="0" fillId="0" borderId="0" xfId="62" applyNumberFormat="1" applyFont="1" applyFill="1" applyBorder="1" applyAlignment="1">
      <alignment/>
    </xf>
    <xf numFmtId="167" fontId="1" fillId="0" borderId="0" xfId="62" applyNumberFormat="1" applyFont="1" applyFill="1" applyBorder="1" applyAlignment="1">
      <alignment/>
    </xf>
    <xf numFmtId="164" fontId="0" fillId="0" borderId="0" xfId="62" applyNumberFormat="1" applyFont="1" applyAlignment="1">
      <alignment/>
    </xf>
    <xf numFmtId="164" fontId="0" fillId="0" borderId="0" xfId="62" applyNumberFormat="1" applyFont="1" applyFill="1" applyBorder="1" applyAlignment="1">
      <alignment/>
    </xf>
    <xf numFmtId="180" fontId="1" fillId="0" borderId="0" xfId="62" applyNumberFormat="1" applyFont="1" applyAlignment="1">
      <alignment/>
    </xf>
    <xf numFmtId="197" fontId="3" fillId="0" borderId="0" xfId="107" applyNumberFormat="1" applyFont="1">
      <alignment/>
      <protection/>
    </xf>
    <xf numFmtId="1" fontId="17" fillId="0" borderId="0" xfId="0" applyNumberFormat="1" applyFont="1" applyAlignment="1">
      <alignment/>
    </xf>
    <xf numFmtId="180" fontId="17" fillId="0" borderId="0" xfId="43" applyNumberFormat="1" applyFont="1" applyAlignment="1">
      <alignment/>
    </xf>
    <xf numFmtId="1" fontId="26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27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1" fontId="17" fillId="0" borderId="0" xfId="0" applyNumberFormat="1" applyFont="1" applyAlignment="1" quotePrefix="1">
      <alignment horizontal="center"/>
    </xf>
    <xf numFmtId="17" fontId="17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80" fontId="1" fillId="0" borderId="0" xfId="43" applyNumberFormat="1" applyFont="1" applyAlignment="1">
      <alignment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1" fillId="0" borderId="0" xfId="43" applyNumberFormat="1" applyFont="1" applyFill="1" applyAlignment="1">
      <alignment/>
    </xf>
    <xf numFmtId="18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81" fontId="19" fillId="0" borderId="0" xfId="0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181" fontId="17" fillId="0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181" fontId="19" fillId="0" borderId="0" xfId="0" applyNumberFormat="1" applyFont="1" applyFill="1" applyAlignment="1">
      <alignment/>
    </xf>
    <xf numFmtId="1" fontId="27" fillId="0" borderId="0" xfId="0" applyNumberFormat="1" applyFont="1" applyAlignment="1">
      <alignment/>
    </xf>
    <xf numFmtId="181" fontId="21" fillId="0" borderId="0" xfId="0" applyNumberFormat="1" applyFont="1" applyAlignment="1">
      <alignment horizontal="right"/>
    </xf>
    <xf numFmtId="181" fontId="17" fillId="0" borderId="0" xfId="0" applyNumberFormat="1" applyFont="1" applyAlignment="1">
      <alignment/>
    </xf>
    <xf numFmtId="180" fontId="0" fillId="0" borderId="0" xfId="43" applyNumberFormat="1" applyFont="1" applyAlignment="1">
      <alignment/>
    </xf>
    <xf numFmtId="1" fontId="1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0" xfId="43" applyNumberFormat="1" applyFont="1" applyBorder="1" applyAlignment="1">
      <alignment/>
    </xf>
    <xf numFmtId="181" fontId="17" fillId="0" borderId="0" xfId="0" applyNumberFormat="1" applyFont="1" applyAlignment="1">
      <alignment horizontal="center"/>
    </xf>
    <xf numFmtId="181" fontId="17" fillId="0" borderId="0" xfId="0" applyNumberFormat="1" applyFont="1" applyAlignment="1" quotePrefix="1">
      <alignment horizontal="center"/>
    </xf>
    <xf numFmtId="181" fontId="17" fillId="0" borderId="0" xfId="0" applyNumberFormat="1" applyFont="1" applyFill="1" applyAlignment="1">
      <alignment horizontal="left"/>
    </xf>
    <xf numFmtId="181" fontId="17" fillId="0" borderId="0" xfId="0" applyNumberFormat="1" applyFont="1" applyFill="1" applyAlignment="1">
      <alignment horizontal="center"/>
    </xf>
    <xf numFmtId="180" fontId="19" fillId="0" borderId="0" xfId="43" applyNumberFormat="1" applyFont="1" applyAlignment="1">
      <alignment/>
    </xf>
    <xf numFmtId="181" fontId="19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82" fontId="19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80" fontId="19" fillId="0" borderId="0" xfId="43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 horizontal="fill"/>
    </xf>
    <xf numFmtId="1" fontId="17" fillId="23" borderId="0" xfId="0" applyNumberFormat="1" applyFont="1" applyFill="1" applyAlignment="1">
      <alignment/>
    </xf>
    <xf numFmtId="180" fontId="17" fillId="23" borderId="0" xfId="43" applyNumberFormat="1" applyFont="1" applyFill="1" applyAlignment="1">
      <alignment/>
    </xf>
    <xf numFmtId="184" fontId="17" fillId="23" borderId="0" xfId="0" applyNumberFormat="1" applyFont="1" applyFill="1" applyAlignment="1">
      <alignment/>
    </xf>
    <xf numFmtId="181" fontId="11" fillId="0" borderId="0" xfId="0" applyNumberFormat="1" applyFont="1" applyFill="1" applyAlignment="1">
      <alignment horizontal="center"/>
    </xf>
    <xf numFmtId="180" fontId="17" fillId="0" borderId="0" xfId="43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80" fontId="1" fillId="0" borderId="0" xfId="43" applyNumberFormat="1" applyFont="1" applyAlignment="1">
      <alignment horizontal="center"/>
    </xf>
    <xf numFmtId="181" fontId="1" fillId="0" borderId="0" xfId="0" applyNumberFormat="1" applyFont="1" applyFill="1" applyAlignment="1">
      <alignment horizontal="right"/>
    </xf>
    <xf numFmtId="41" fontId="0" fillId="0" borderId="0" xfId="0" applyNumberFormat="1" applyAlignment="1">
      <alignment/>
    </xf>
    <xf numFmtId="180" fontId="1" fillId="0" borderId="0" xfId="43" applyNumberFormat="1" applyFont="1" applyFill="1" applyBorder="1" applyAlignment="1">
      <alignment/>
    </xf>
    <xf numFmtId="1" fontId="18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81" fontId="33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/>
    </xf>
    <xf numFmtId="181" fontId="1" fillId="0" borderId="0" xfId="0" applyNumberFormat="1" applyFont="1" applyBorder="1" applyAlignment="1">
      <alignment/>
    </xf>
    <xf numFmtId="181" fontId="34" fillId="0" borderId="0" xfId="0" applyNumberFormat="1" applyFont="1" applyFill="1" applyBorder="1" applyAlignment="1">
      <alignment/>
    </xf>
    <xf numFmtId="181" fontId="22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1" fontId="30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17" fillId="0" borderId="0" xfId="43" applyNumberFormat="1" applyFont="1" applyAlignment="1">
      <alignment horizontal="left"/>
    </xf>
    <xf numFmtId="1" fontId="35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80" fontId="23" fillId="0" borderId="0" xfId="43" applyNumberFormat="1" applyFont="1" applyAlignment="1">
      <alignment horizontal="center"/>
    </xf>
    <xf numFmtId="181" fontId="23" fillId="0" borderId="0" xfId="0" applyNumberFormat="1" applyFont="1" applyFill="1" applyAlignment="1">
      <alignment horizontal="center"/>
    </xf>
    <xf numFmtId="1" fontId="35" fillId="23" borderId="0" xfId="0" applyNumberFormat="1" applyFont="1" applyFill="1" applyAlignment="1">
      <alignment horizontal="center"/>
    </xf>
    <xf numFmtId="1" fontId="23" fillId="23" borderId="0" xfId="0" applyNumberFormat="1" applyFont="1" applyFill="1" applyAlignment="1">
      <alignment horizontal="center"/>
    </xf>
    <xf numFmtId="180" fontId="23" fillId="23" borderId="0" xfId="43" applyNumberFormat="1" applyFont="1" applyFill="1" applyAlignment="1">
      <alignment horizontal="center"/>
    </xf>
    <xf numFmtId="181" fontId="23" fillId="23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180" fontId="24" fillId="0" borderId="0" xfId="43" applyNumberFormat="1" applyFont="1" applyAlignment="1">
      <alignment/>
    </xf>
    <xf numFmtId="187" fontId="24" fillId="0" borderId="0" xfId="0" applyNumberFormat="1" applyFont="1" applyFill="1" applyAlignment="1">
      <alignment/>
    </xf>
    <xf numFmtId="188" fontId="1" fillId="0" borderId="0" xfId="123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189" fontId="1" fillId="0" borderId="0" xfId="43" applyNumberFormat="1" applyFont="1" applyFill="1" applyAlignment="1">
      <alignment/>
    </xf>
    <xf numFmtId="180" fontId="1" fillId="0" borderId="0" xfId="43" applyNumberFormat="1" applyFont="1" applyBorder="1" applyAlignment="1">
      <alignment horizontal="left"/>
    </xf>
    <xf numFmtId="189" fontId="1" fillId="0" borderId="0" xfId="43" applyNumberFormat="1" applyFont="1" applyBorder="1" applyAlignment="1">
      <alignment horizontal="right"/>
    </xf>
    <xf numFmtId="189" fontId="1" fillId="0" borderId="0" xfId="43" applyNumberFormat="1" applyFont="1" applyFill="1" applyBorder="1" applyAlignment="1">
      <alignment/>
    </xf>
    <xf numFmtId="189" fontId="1" fillId="0" borderId="30" xfId="43" applyNumberFormat="1" applyFont="1" applyFill="1" applyBorder="1" applyAlignment="1">
      <alignment/>
    </xf>
    <xf numFmtId="189" fontId="1" fillId="0" borderId="0" xfId="43" applyNumberFormat="1" applyFont="1" applyAlignment="1">
      <alignment/>
    </xf>
    <xf numFmtId="189" fontId="1" fillId="0" borderId="31" xfId="43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189" fontId="1" fillId="0" borderId="21" xfId="43" applyNumberFormat="1" applyFont="1" applyBorder="1" applyAlignment="1">
      <alignment/>
    </xf>
    <xf numFmtId="189" fontId="1" fillId="0" borderId="0" xfId="0" applyNumberFormat="1" applyFont="1" applyFill="1" applyBorder="1" applyAlignment="1">
      <alignment/>
    </xf>
    <xf numFmtId="180" fontId="1" fillId="0" borderId="0" xfId="43" applyNumberFormat="1" applyFont="1" applyBorder="1" applyAlignment="1">
      <alignment horizontal="right"/>
    </xf>
    <xf numFmtId="180" fontId="1" fillId="0" borderId="0" xfId="43" applyNumberFormat="1" applyFont="1" applyAlignment="1">
      <alignment horizontal="right"/>
    </xf>
    <xf numFmtId="181" fontId="1" fillId="0" borderId="21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" fontId="21" fillId="0" borderId="0" xfId="0" applyNumberFormat="1" applyFont="1" applyAlignment="1">
      <alignment horizontal="right"/>
    </xf>
    <xf numFmtId="184" fontId="1" fillId="0" borderId="0" xfId="0" applyNumberFormat="1" applyFont="1" applyFill="1" applyAlignment="1">
      <alignment/>
    </xf>
    <xf numFmtId="184" fontId="21" fillId="0" borderId="0" xfId="0" applyNumberFormat="1" applyFont="1" applyAlignment="1">
      <alignment horizontal="right"/>
    </xf>
    <xf numFmtId="184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7" fontId="17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91" fontId="1" fillId="0" borderId="0" xfId="123" applyNumberFormat="1" applyFont="1" applyAlignment="1">
      <alignment/>
    </xf>
    <xf numFmtId="41" fontId="1" fillId="0" borderId="0" xfId="0" applyNumberFormat="1" applyFont="1" applyAlignment="1">
      <alignment/>
    </xf>
    <xf numFmtId="0" fontId="3" fillId="0" borderId="0" xfId="107" applyFont="1" applyFill="1">
      <alignment/>
      <protection/>
    </xf>
    <xf numFmtId="0" fontId="3" fillId="0" borderId="0" xfId="107" applyFont="1" applyFill="1" applyAlignment="1">
      <alignment horizontal="center"/>
      <protection/>
    </xf>
    <xf numFmtId="41" fontId="3" fillId="0" borderId="0" xfId="107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164" fontId="3" fillId="0" borderId="0" xfId="56" applyNumberFormat="1" applyFont="1" applyAlignment="1">
      <alignment/>
    </xf>
    <xf numFmtId="0" fontId="58" fillId="0" borderId="0" xfId="108">
      <alignment/>
      <protection/>
    </xf>
    <xf numFmtId="164" fontId="3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 horizontal="center"/>
    </xf>
    <xf numFmtId="41" fontId="3" fillId="0" borderId="0" xfId="56" applyNumberFormat="1" applyFont="1" applyBorder="1" applyAlignment="1">
      <alignment horizontal="center"/>
    </xf>
    <xf numFmtId="164" fontId="2" fillId="0" borderId="0" xfId="56" applyNumberFormat="1" applyFont="1" applyFill="1" applyBorder="1" applyAlignment="1" applyProtection="1">
      <alignment horizontal="center"/>
      <protection locked="0"/>
    </xf>
    <xf numFmtId="37" fontId="3" fillId="0" borderId="0" xfId="56" applyNumberFormat="1" applyFont="1" applyBorder="1" applyAlignment="1">
      <alignment/>
    </xf>
    <xf numFmtId="165" fontId="3" fillId="0" borderId="0" xfId="124" applyNumberFormat="1" applyFont="1" applyBorder="1" applyAlignment="1" applyProtection="1">
      <alignment horizontal="center"/>
      <protection locked="0"/>
    </xf>
    <xf numFmtId="164" fontId="3" fillId="0" borderId="0" xfId="56" applyNumberFormat="1" applyFont="1" applyBorder="1" applyAlignment="1" applyProtection="1">
      <alignment horizontal="center"/>
      <protection locked="0"/>
    </xf>
    <xf numFmtId="41" fontId="3" fillId="0" borderId="4" xfId="56" applyNumberFormat="1" applyFont="1" applyBorder="1" applyAlignment="1">
      <alignment horizontal="center"/>
    </xf>
    <xf numFmtId="41" fontId="2" fillId="0" borderId="0" xfId="56" applyNumberFormat="1" applyFont="1" applyBorder="1" applyAlignment="1">
      <alignment horizontal="center"/>
    </xf>
    <xf numFmtId="164" fontId="3" fillId="0" borderId="0" xfId="56" applyNumberFormat="1" applyFont="1" applyBorder="1" applyAlignment="1" applyProtection="1">
      <alignment/>
      <protection locked="0"/>
    </xf>
    <xf numFmtId="41" fontId="3" fillId="0" borderId="4" xfId="56" applyNumberFormat="1" applyFont="1" applyBorder="1" applyAlignment="1">
      <alignment/>
    </xf>
    <xf numFmtId="165" fontId="2" fillId="0" borderId="0" xfId="124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166" fontId="3" fillId="0" borderId="0" xfId="126" applyNumberFormat="1" applyFont="1" applyBorder="1" applyAlignment="1">
      <alignment horizontal="center"/>
    </xf>
    <xf numFmtId="165" fontId="3" fillId="0" borderId="0" xfId="124" applyNumberFormat="1" applyFont="1" applyBorder="1" applyAlignment="1" applyProtection="1">
      <alignment horizontal="right"/>
      <protection locked="0"/>
    </xf>
    <xf numFmtId="43" fontId="3" fillId="0" borderId="0" xfId="61" applyFont="1" applyBorder="1" applyAlignment="1">
      <alignment vertical="center" wrapText="1"/>
    </xf>
    <xf numFmtId="10" fontId="3" fillId="0" borderId="0" xfId="108" applyNumberFormat="1" applyFont="1" applyBorder="1" applyAlignment="1">
      <alignment vertical="center" wrapText="1"/>
      <protection/>
    </xf>
    <xf numFmtId="41" fontId="3" fillId="0" borderId="0" xfId="56" applyNumberFormat="1" applyFont="1" applyFill="1" applyBorder="1" applyAlignment="1">
      <alignment horizontal="center"/>
    </xf>
    <xf numFmtId="44" fontId="3" fillId="0" borderId="0" xfId="72" applyFont="1" applyBorder="1" applyAlignment="1">
      <alignment vertical="center" wrapText="1"/>
    </xf>
    <xf numFmtId="41" fontId="3" fillId="0" borderId="22" xfId="56" applyNumberFormat="1" applyFont="1" applyBorder="1" applyAlignment="1">
      <alignment horizontal="center"/>
    </xf>
    <xf numFmtId="43" fontId="3" fillId="0" borderId="0" xfId="61" applyFont="1" applyBorder="1" applyAlignment="1">
      <alignment horizontal="left" vertical="center" wrapText="1" indent="1"/>
    </xf>
    <xf numFmtId="164" fontId="3" fillId="0" borderId="0" xfId="56" applyNumberFormat="1" applyFont="1" applyBorder="1" applyAlignment="1">
      <alignment/>
    </xf>
    <xf numFmtId="164" fontId="3" fillId="0" borderId="0" xfId="56" applyNumberFormat="1" applyFont="1" applyFill="1" applyBorder="1" applyAlignment="1">
      <alignment/>
    </xf>
    <xf numFmtId="164" fontId="2" fillId="0" borderId="0" xfId="56" applyNumberFormat="1" applyFont="1" applyBorder="1" applyAlignment="1" applyProtection="1">
      <alignment horizontal="center"/>
      <protection locked="0"/>
    </xf>
    <xf numFmtId="41" fontId="3" fillId="0" borderId="0" xfId="56" applyNumberFormat="1" applyFont="1" applyBorder="1" applyAlignment="1" applyProtection="1">
      <alignment horizontal="center"/>
      <protection locked="0"/>
    </xf>
    <xf numFmtId="164" fontId="3" fillId="0" borderId="25" xfId="56" applyNumberFormat="1" applyFont="1" applyBorder="1" applyAlignment="1" applyProtection="1">
      <alignment horizontal="center"/>
      <protection locked="0"/>
    </xf>
    <xf numFmtId="164" fontId="3" fillId="0" borderId="27" xfId="56" applyNumberFormat="1" applyFont="1" applyBorder="1" applyAlignment="1" applyProtection="1">
      <alignment horizontal="center"/>
      <protection locked="0"/>
    </xf>
    <xf numFmtId="0" fontId="3" fillId="0" borderId="26" xfId="107" applyFont="1" applyBorder="1" applyAlignment="1" applyProtection="1">
      <alignment horizontal="left"/>
      <protection locked="0"/>
    </xf>
    <xf numFmtId="10" fontId="7" fillId="0" borderId="0" xfId="108" applyNumberFormat="1" applyFont="1">
      <alignment/>
      <protection/>
    </xf>
    <xf numFmtId="0" fontId="73" fillId="0" borderId="0" xfId="108" applyFont="1">
      <alignment/>
      <protection/>
    </xf>
    <xf numFmtId="0" fontId="74" fillId="0" borderId="0" xfId="106" applyFont="1" applyAlignment="1">
      <alignment horizontal="center"/>
      <protection/>
    </xf>
    <xf numFmtId="0" fontId="74" fillId="0" borderId="0" xfId="106" applyFont="1">
      <alignment/>
      <protection/>
    </xf>
    <xf numFmtId="0" fontId="74" fillId="0" borderId="21" xfId="106" applyFont="1" applyBorder="1" applyAlignment="1">
      <alignment horizontal="center"/>
      <protection/>
    </xf>
    <xf numFmtId="0" fontId="74" fillId="0" borderId="21" xfId="106" applyFont="1" applyBorder="1">
      <alignment/>
      <protection/>
    </xf>
    <xf numFmtId="173" fontId="74" fillId="0" borderId="21" xfId="106" applyNumberFormat="1" applyFont="1" applyBorder="1" applyAlignment="1">
      <alignment horizontal="center"/>
      <protection/>
    </xf>
    <xf numFmtId="0" fontId="74" fillId="0" borderId="0" xfId="106" applyFont="1" applyBorder="1" applyAlignment="1">
      <alignment horizontal="center"/>
      <protection/>
    </xf>
    <xf numFmtId="0" fontId="75" fillId="0" borderId="0" xfId="106" applyFont="1" applyBorder="1">
      <alignment/>
      <protection/>
    </xf>
    <xf numFmtId="173" fontId="74" fillId="0" borderId="0" xfId="106" applyNumberFormat="1" applyFont="1" applyBorder="1" applyAlignment="1">
      <alignment horizontal="center"/>
      <protection/>
    </xf>
    <xf numFmtId="5" fontId="74" fillId="0" borderId="0" xfId="106" applyNumberFormat="1" applyFont="1">
      <alignment/>
      <protection/>
    </xf>
    <xf numFmtId="5" fontId="74" fillId="0" borderId="0" xfId="106" applyNumberFormat="1" applyFont="1" applyBorder="1">
      <alignment/>
      <protection/>
    </xf>
    <xf numFmtId="0" fontId="74" fillId="0" borderId="0" xfId="106" applyFont="1" applyBorder="1">
      <alignment/>
      <protection/>
    </xf>
    <xf numFmtId="0" fontId="76" fillId="0" borderId="0" xfId="106" applyFont="1" applyBorder="1">
      <alignment/>
      <protection/>
    </xf>
    <xf numFmtId="5" fontId="74" fillId="0" borderId="0" xfId="108" applyNumberFormat="1" applyFont="1">
      <alignment/>
      <protection/>
    </xf>
    <xf numFmtId="0" fontId="75" fillId="0" borderId="0" xfId="106" applyFont="1">
      <alignment/>
      <protection/>
    </xf>
    <xf numFmtId="5" fontId="74" fillId="0" borderId="21" xfId="106" applyNumberFormat="1" applyFont="1" applyBorder="1" applyAlignment="1">
      <alignment horizontal="center"/>
      <protection/>
    </xf>
    <xf numFmtId="5" fontId="74" fillId="0" borderId="0" xfId="106" applyNumberFormat="1" applyFont="1" applyAlignment="1">
      <alignment horizontal="center"/>
      <protection/>
    </xf>
    <xf numFmtId="174" fontId="74" fillId="0" borderId="0" xfId="126" applyNumberFormat="1" applyFont="1" applyAlignment="1">
      <alignment horizontal="center"/>
    </xf>
    <xf numFmtId="198" fontId="71" fillId="0" borderId="0" xfId="108" applyNumberFormat="1" applyFont="1">
      <alignment/>
      <protection/>
    </xf>
    <xf numFmtId="43" fontId="71" fillId="0" borderId="0" xfId="108" applyNumberFormat="1" applyFont="1">
      <alignment/>
      <protection/>
    </xf>
    <xf numFmtId="43" fontId="71" fillId="0" borderId="0" xfId="61" applyFont="1" applyAlignment="1">
      <alignment/>
    </xf>
    <xf numFmtId="0" fontId="2" fillId="0" borderId="0" xfId="105" applyFont="1">
      <alignment/>
      <protection/>
    </xf>
    <xf numFmtId="0" fontId="3" fillId="0" borderId="0" xfId="105" applyFont="1">
      <alignment/>
      <protection/>
    </xf>
    <xf numFmtId="0" fontId="3" fillId="0" borderId="0" xfId="105" applyFont="1" applyAlignment="1">
      <alignment horizontal="right"/>
      <protection/>
    </xf>
    <xf numFmtId="0" fontId="1" fillId="0" borderId="0" xfId="105" applyFont="1">
      <alignment/>
      <protection/>
    </xf>
    <xf numFmtId="0" fontId="2" fillId="0" borderId="0" xfId="105" applyFont="1" applyAlignment="1">
      <alignment horizontal="center"/>
      <protection/>
    </xf>
    <xf numFmtId="0" fontId="2" fillId="21" borderId="8" xfId="105" applyFont="1" applyFill="1" applyBorder="1" applyAlignment="1">
      <alignment horizontal="center" vertical="center" wrapText="1"/>
      <protection/>
    </xf>
    <xf numFmtId="17" fontId="2" fillId="21" borderId="32" xfId="105" applyNumberFormat="1" applyFont="1" applyFill="1" applyBorder="1" applyAlignment="1">
      <alignment horizontal="center" vertical="center" wrapText="1"/>
      <protection/>
    </xf>
    <xf numFmtId="0" fontId="2" fillId="21" borderId="8" xfId="105" applyFont="1" applyFill="1" applyBorder="1" applyAlignment="1">
      <alignment horizontal="center" vertical="center"/>
      <protection/>
    </xf>
    <xf numFmtId="17" fontId="2" fillId="21" borderId="4" xfId="105" applyNumberFormat="1" applyFont="1" applyFill="1" applyBorder="1" applyAlignment="1">
      <alignment horizontal="center" vertical="center" wrapText="1"/>
      <protection/>
    </xf>
    <xf numFmtId="164" fontId="2" fillId="21" borderId="8" xfId="57" applyNumberFormat="1" applyFont="1" applyFill="1" applyBorder="1" applyAlignment="1">
      <alignment horizontal="center" vertical="center" wrapText="1"/>
    </xf>
    <xf numFmtId="17" fontId="2" fillId="10" borderId="8" xfId="105" applyNumberFormat="1" applyFont="1" applyFill="1" applyBorder="1" applyAlignment="1">
      <alignment horizontal="center" vertical="top" wrapText="1"/>
      <protection/>
    </xf>
    <xf numFmtId="164" fontId="2" fillId="10" borderId="33" xfId="57" applyNumberFormat="1" applyFont="1" applyFill="1" applyBorder="1" applyAlignment="1">
      <alignment horizontal="center" vertical="center" wrapText="1"/>
    </xf>
    <xf numFmtId="164" fontId="3" fillId="0" borderId="0" xfId="57" applyNumberFormat="1" applyFont="1" applyAlignment="1">
      <alignment/>
    </xf>
    <xf numFmtId="10" fontId="3" fillId="0" borderId="0" xfId="125" applyNumberFormat="1" applyFont="1" applyAlignment="1">
      <alignment/>
    </xf>
    <xf numFmtId="164" fontId="3" fillId="0" borderId="0" xfId="105" applyNumberFormat="1" applyFont="1">
      <alignment/>
      <protection/>
    </xf>
    <xf numFmtId="164" fontId="66" fillId="0" borderId="0" xfId="105" applyNumberFormat="1" applyFont="1">
      <alignment/>
      <protection/>
    </xf>
    <xf numFmtId="0" fontId="3" fillId="0" borderId="0" xfId="105" applyFont="1" applyBorder="1">
      <alignment/>
      <protection/>
    </xf>
    <xf numFmtId="164" fontId="1" fillId="0" borderId="0" xfId="57" applyNumberFormat="1" applyFont="1" applyAlignment="1">
      <alignment/>
    </xf>
    <xf numFmtId="164" fontId="1" fillId="0" borderId="0" xfId="105" applyNumberFormat="1" applyFont="1">
      <alignment/>
      <protection/>
    </xf>
    <xf numFmtId="0" fontId="2" fillId="0" borderId="4" xfId="105" applyFont="1" applyBorder="1">
      <alignment/>
      <protection/>
    </xf>
    <xf numFmtId="164" fontId="2" fillId="0" borderId="4" xfId="105" applyNumberFormat="1" applyFont="1" applyBorder="1">
      <alignment/>
      <protection/>
    </xf>
    <xf numFmtId="10" fontId="2" fillId="0" borderId="4" xfId="125" applyNumberFormat="1" applyFont="1" applyBorder="1" applyAlignment="1">
      <alignment/>
    </xf>
    <xf numFmtId="41" fontId="77" fillId="0" borderId="4" xfId="105" applyNumberFormat="1" applyFont="1" applyBorder="1">
      <alignment/>
      <protection/>
    </xf>
    <xf numFmtId="164" fontId="77" fillId="0" borderId="4" xfId="105" applyNumberFormat="1" applyFont="1" applyBorder="1">
      <alignment/>
      <protection/>
    </xf>
    <xf numFmtId="174" fontId="3" fillId="0" borderId="0" xfId="105" applyNumberFormat="1" applyFont="1">
      <alignment/>
      <protection/>
    </xf>
    <xf numFmtId="164" fontId="66" fillId="0" borderId="0" xfId="105" applyNumberFormat="1" applyFont="1" applyBorder="1">
      <alignment/>
      <protection/>
    </xf>
    <xf numFmtId="164" fontId="66" fillId="0" borderId="0" xfId="61" applyNumberFormat="1" applyFont="1" applyAlignment="1">
      <alignment/>
    </xf>
    <xf numFmtId="164" fontId="2" fillId="0" borderId="4" xfId="57" applyNumberFormat="1" applyFont="1" applyBorder="1" applyAlignment="1">
      <alignment/>
    </xf>
    <xf numFmtId="41" fontId="2" fillId="0" borderId="4" xfId="105" applyNumberFormat="1" applyFont="1" applyBorder="1">
      <alignment/>
      <protection/>
    </xf>
    <xf numFmtId="0" fontId="36" fillId="0" borderId="0" xfId="105" applyFont="1">
      <alignment/>
      <protection/>
    </xf>
    <xf numFmtId="164" fontId="3" fillId="0" borderId="0" xfId="57" applyNumberFormat="1" applyFont="1" applyBorder="1" applyAlignment="1">
      <alignment/>
    </xf>
    <xf numFmtId="10" fontId="3" fillId="0" borderId="0" xfId="125" applyNumberFormat="1" applyFont="1" applyBorder="1" applyAlignment="1">
      <alignment/>
    </xf>
    <xf numFmtId="164" fontId="3" fillId="0" borderId="0" xfId="105" applyNumberFormat="1" applyFont="1" applyBorder="1">
      <alignment/>
      <protection/>
    </xf>
    <xf numFmtId="0" fontId="2" fillId="0" borderId="0" xfId="105" applyFont="1" applyBorder="1">
      <alignment/>
      <protection/>
    </xf>
    <xf numFmtId="164" fontId="2" fillId="0" borderId="0" xfId="105" applyNumberFormat="1" applyFont="1" applyBorder="1">
      <alignment/>
      <protection/>
    </xf>
    <xf numFmtId="10" fontId="2" fillId="0" borderId="0" xfId="125" applyNumberFormat="1" applyFont="1" applyBorder="1" applyAlignment="1">
      <alignment/>
    </xf>
    <xf numFmtId="41" fontId="77" fillId="0" borderId="0" xfId="105" applyNumberFormat="1" applyFont="1" applyBorder="1">
      <alignment/>
      <protection/>
    </xf>
    <xf numFmtId="164" fontId="77" fillId="0" borderId="0" xfId="105" applyNumberFormat="1" applyFont="1" applyBorder="1">
      <alignment/>
      <protection/>
    </xf>
    <xf numFmtId="174" fontId="3" fillId="0" borderId="0" xfId="105" applyNumberFormat="1" applyFont="1" applyBorder="1">
      <alignment/>
      <protection/>
    </xf>
    <xf numFmtId="164" fontId="66" fillId="0" borderId="0" xfId="61" applyNumberFormat="1" applyFont="1" applyBorder="1" applyAlignment="1">
      <alignment/>
    </xf>
    <xf numFmtId="164" fontId="2" fillId="0" borderId="0" xfId="57" applyNumberFormat="1" applyFont="1" applyBorder="1" applyAlignment="1">
      <alignment/>
    </xf>
    <xf numFmtId="41" fontId="2" fillId="0" borderId="0" xfId="105" applyNumberFormat="1" applyFont="1" applyBorder="1">
      <alignment/>
      <protection/>
    </xf>
    <xf numFmtId="10" fontId="2" fillId="0" borderId="4" xfId="121" applyNumberFormat="1" applyFont="1" applyBorder="1" applyAlignment="1">
      <alignment/>
    </xf>
    <xf numFmtId="210" fontId="2" fillId="0" borderId="0" xfId="54" applyNumberFormat="1" applyFont="1" applyBorder="1" applyAlignment="1">
      <alignment horizontal="center"/>
    </xf>
    <xf numFmtId="37" fontId="69" fillId="0" borderId="0" xfId="0" applyNumberFormat="1" applyFont="1" applyAlignment="1">
      <alignment horizontal="center"/>
    </xf>
    <xf numFmtId="37" fontId="69" fillId="0" borderId="4" xfId="0" applyNumberFormat="1" applyFont="1" applyBorder="1" applyAlignment="1">
      <alignment/>
    </xf>
    <xf numFmtId="37" fontId="69" fillId="0" borderId="31" xfId="0" applyNumberFormat="1" applyFont="1" applyBorder="1" applyAlignment="1">
      <alignment/>
    </xf>
    <xf numFmtId="10" fontId="69" fillId="0" borderId="0" xfId="121" applyNumberFormat="1" applyFont="1" applyAlignment="1">
      <alignment/>
    </xf>
    <xf numFmtId="10" fontId="69" fillId="0" borderId="34" xfId="121" applyNumberFormat="1" applyFont="1" applyBorder="1" applyAlignment="1">
      <alignment/>
    </xf>
    <xf numFmtId="10" fontId="69" fillId="0" borderId="35" xfId="121" applyNumberFormat="1" applyFont="1" applyBorder="1" applyAlignment="1">
      <alignment/>
    </xf>
    <xf numFmtId="10" fontId="69" fillId="0" borderId="0" xfId="121" applyNumberFormat="1" applyFont="1" applyAlignment="1">
      <alignment horizontal="center"/>
    </xf>
    <xf numFmtId="10" fontId="69" fillId="0" borderId="0" xfId="0" applyNumberFormat="1" applyFont="1" applyAlignment="1">
      <alignment/>
    </xf>
    <xf numFmtId="37" fontId="69" fillId="0" borderId="36" xfId="0" applyNumberFormat="1" applyFont="1" applyBorder="1" applyAlignment="1">
      <alignment/>
    </xf>
    <xf numFmtId="0" fontId="69" fillId="0" borderId="35" xfId="0" applyFont="1" applyBorder="1" applyAlignment="1">
      <alignment/>
    </xf>
    <xf numFmtId="10" fontId="69" fillId="0" borderId="37" xfId="121" applyNumberFormat="1" applyFont="1" applyBorder="1" applyAlignment="1">
      <alignment/>
    </xf>
    <xf numFmtId="206" fontId="51" fillId="0" borderId="0" xfId="113" applyFont="1" applyAlignment="1">
      <alignment horizontal="centerContinuous"/>
      <protection/>
    </xf>
    <xf numFmtId="206" fontId="51" fillId="0" borderId="0" xfId="113" applyFont="1" applyFill="1" applyAlignment="1">
      <alignment horizontal="centerContinuous"/>
      <protection/>
    </xf>
    <xf numFmtId="206" fontId="5" fillId="0" borderId="0" xfId="113" applyFill="1" applyAlignment="1">
      <alignment horizontal="centerContinuous"/>
      <protection/>
    </xf>
    <xf numFmtId="10" fontId="5" fillId="0" borderId="0" xfId="113" applyNumberFormat="1" applyFill="1" applyAlignment="1">
      <alignment horizontal="centerContinuous"/>
      <protection/>
    </xf>
    <xf numFmtId="206" fontId="5" fillId="0" borderId="0" xfId="113">
      <alignment/>
      <protection/>
    </xf>
    <xf numFmtId="206" fontId="51" fillId="0" borderId="0" xfId="113" applyFont="1" applyFill="1" applyBorder="1" applyAlignment="1">
      <alignment horizontal="left"/>
      <protection/>
    </xf>
    <xf numFmtId="206" fontId="51" fillId="0" borderId="0" xfId="113" applyFont="1" applyFill="1" applyAlignment="1">
      <alignment horizontal="center"/>
      <protection/>
    </xf>
    <xf numFmtId="206" fontId="5" fillId="0" borderId="0" xfId="113" applyFill="1">
      <alignment/>
      <protection/>
    </xf>
    <xf numFmtId="10" fontId="5" fillId="0" borderId="0" xfId="113" applyNumberFormat="1" applyFill="1">
      <alignment/>
      <protection/>
    </xf>
    <xf numFmtId="206" fontId="51" fillId="0" borderId="0" xfId="113" applyFont="1" applyAlignment="1">
      <alignment horizontal="center"/>
      <protection/>
    </xf>
    <xf numFmtId="206" fontId="51" fillId="0" borderId="0" xfId="113" applyFont="1" applyFill="1" applyBorder="1" applyAlignment="1">
      <alignment horizontal="center"/>
      <protection/>
    </xf>
    <xf numFmtId="206" fontId="51" fillId="0" borderId="21" xfId="113" applyFont="1" applyFill="1" applyBorder="1" applyAlignment="1">
      <alignment horizontal="centerContinuous"/>
      <protection/>
    </xf>
    <xf numFmtId="206" fontId="51" fillId="0" borderId="0" xfId="113" applyFont="1">
      <alignment/>
      <protection/>
    </xf>
    <xf numFmtId="10" fontId="51" fillId="0" borderId="21" xfId="113" applyNumberFormat="1" applyFont="1" applyFill="1" applyBorder="1" applyAlignment="1">
      <alignment horizontal="centerContinuous"/>
      <protection/>
    </xf>
    <xf numFmtId="206" fontId="51" fillId="0" borderId="21" xfId="113" applyFont="1" applyBorder="1" applyAlignment="1">
      <alignment horizontal="center"/>
      <protection/>
    </xf>
    <xf numFmtId="206" fontId="51" fillId="0" borderId="21" xfId="113" applyFont="1" applyFill="1" applyBorder="1" applyAlignment="1" quotePrefix="1">
      <alignment horizontal="center"/>
      <protection/>
    </xf>
    <xf numFmtId="10" fontId="51" fillId="0" borderId="21" xfId="113" applyNumberFormat="1" applyFont="1" applyFill="1" applyBorder="1" applyAlignment="1">
      <alignment horizontal="center"/>
      <protection/>
    </xf>
    <xf numFmtId="37" fontId="51" fillId="0" borderId="0" xfId="113" applyNumberFormat="1" applyFont="1" applyAlignment="1" quotePrefix="1">
      <alignment horizontal="center"/>
      <protection/>
    </xf>
    <xf numFmtId="37" fontId="51" fillId="0" borderId="0" xfId="113" applyNumberFormat="1" applyFont="1" applyFill="1" applyAlignment="1" quotePrefix="1">
      <alignment horizontal="center"/>
      <protection/>
    </xf>
    <xf numFmtId="206" fontId="51" fillId="0" borderId="0" xfId="113" applyFont="1" applyFill="1">
      <alignment/>
      <protection/>
    </xf>
    <xf numFmtId="206" fontId="5" fillId="0" borderId="0" xfId="113" applyFont="1" applyAlignment="1">
      <alignment horizontal="right"/>
      <protection/>
    </xf>
    <xf numFmtId="5" fontId="5" fillId="0" borderId="0" xfId="74" applyNumberFormat="1" applyFont="1" applyFill="1" applyAlignment="1">
      <alignment/>
    </xf>
    <xf numFmtId="5" fontId="5" fillId="0" borderId="0" xfId="113" applyNumberFormat="1" applyFill="1">
      <alignment/>
      <protection/>
    </xf>
    <xf numFmtId="10" fontId="5" fillId="0" borderId="0" xfId="74" applyNumberFormat="1" applyFont="1" applyFill="1" applyAlignment="1">
      <alignment/>
    </xf>
    <xf numFmtId="206" fontId="5" fillId="0" borderId="0" xfId="113" applyAlignment="1">
      <alignment horizontal="right"/>
      <protection/>
    </xf>
    <xf numFmtId="206" fontId="5" fillId="0" borderId="0" xfId="113" applyFont="1">
      <alignment/>
      <protection/>
    </xf>
    <xf numFmtId="206" fontId="5" fillId="0" borderId="0" xfId="113" applyBorder="1" applyAlignment="1">
      <alignment horizontal="right"/>
      <protection/>
    </xf>
    <xf numFmtId="206" fontId="5" fillId="0" borderId="0" xfId="113" applyFill="1" applyBorder="1">
      <alignment/>
      <protection/>
    </xf>
    <xf numFmtId="5" fontId="5" fillId="0" borderId="21" xfId="74" applyNumberFormat="1" applyFont="1" applyFill="1" applyBorder="1" applyAlignment="1">
      <alignment/>
    </xf>
    <xf numFmtId="10" fontId="5" fillId="0" borderId="21" xfId="74" applyNumberFormat="1" applyFont="1" applyFill="1" applyBorder="1" applyAlignment="1">
      <alignment/>
    </xf>
    <xf numFmtId="211" fontId="5" fillId="0" borderId="0" xfId="74" applyNumberFormat="1" applyFont="1" applyFill="1" applyAlignment="1">
      <alignment/>
    </xf>
    <xf numFmtId="206" fontId="5" fillId="0" borderId="0" xfId="113" applyAlignment="1" quotePrefix="1">
      <alignment horizontal="right"/>
      <protection/>
    </xf>
    <xf numFmtId="206" fontId="52" fillId="0" borderId="0" xfId="113" applyFont="1">
      <alignment/>
      <protection/>
    </xf>
    <xf numFmtId="206" fontId="51" fillId="0" borderId="0" xfId="113" applyFont="1" applyAlignment="1">
      <alignment wrapText="1"/>
      <protection/>
    </xf>
    <xf numFmtId="206" fontId="5" fillId="0" borderId="0" xfId="113" applyFont="1" applyAlignment="1" quotePrefix="1">
      <alignment horizontal="right"/>
      <protection/>
    </xf>
    <xf numFmtId="206" fontId="5" fillId="0" borderId="0" xfId="113" applyBorder="1">
      <alignment/>
      <protection/>
    </xf>
    <xf numFmtId="5" fontId="5" fillId="0" borderId="0" xfId="74" applyNumberFormat="1" applyFont="1" applyFill="1" applyBorder="1" applyAlignment="1">
      <alignment/>
    </xf>
    <xf numFmtId="5" fontId="5" fillId="0" borderId="0" xfId="113" applyNumberFormat="1" applyFill="1" applyBorder="1">
      <alignment/>
      <protection/>
    </xf>
    <xf numFmtId="10" fontId="5" fillId="0" borderId="0" xfId="74" applyNumberFormat="1" applyFont="1" applyFill="1" applyBorder="1" applyAlignment="1">
      <alignment/>
    </xf>
    <xf numFmtId="178" fontId="5" fillId="0" borderId="0" xfId="74" applyNumberFormat="1" applyFont="1" applyFill="1" applyAlignment="1">
      <alignment/>
    </xf>
    <xf numFmtId="178" fontId="5" fillId="0" borderId="0" xfId="113" applyNumberFormat="1" applyFill="1">
      <alignment/>
      <protection/>
    </xf>
    <xf numFmtId="5" fontId="5" fillId="0" borderId="31" xfId="74" applyNumberFormat="1" applyFont="1" applyFill="1" applyBorder="1" applyAlignment="1">
      <alignment/>
    </xf>
    <xf numFmtId="10" fontId="5" fillId="0" borderId="31" xfId="74" applyNumberFormat="1" applyFont="1" applyFill="1" applyBorder="1" applyAlignment="1">
      <alignment/>
    </xf>
    <xf numFmtId="206" fontId="51" fillId="0" borderId="0" xfId="113" applyFont="1" applyAlignment="1">
      <alignment horizontal="left" wrapText="1"/>
      <protection/>
    </xf>
    <xf numFmtId="0" fontId="0" fillId="0" borderId="0" xfId="0" applyAlignment="1">
      <alignment/>
    </xf>
    <xf numFmtId="206" fontId="5" fillId="0" borderId="0" xfId="113" applyAlignment="1">
      <alignment horizontal="center"/>
      <protection/>
    </xf>
    <xf numFmtId="206" fontId="5" fillId="0" borderId="0" xfId="113" applyBorder="1" applyAlignment="1">
      <alignment horizontal="center"/>
      <protection/>
    </xf>
    <xf numFmtId="206" fontId="51" fillId="0" borderId="0" xfId="112" applyNumberFormat="1" applyFont="1" applyFill="1" applyAlignment="1">
      <alignment horizontal="centerContinuous"/>
      <protection/>
    </xf>
    <xf numFmtId="206" fontId="5" fillId="0" borderId="0" xfId="112" applyNumberFormat="1" applyFont="1" applyFill="1" applyAlignment="1">
      <alignment horizontal="right"/>
      <protection/>
    </xf>
    <xf numFmtId="206" fontId="51" fillId="0" borderId="0" xfId="112" applyNumberFormat="1" applyFont="1" applyFill="1" applyBorder="1" applyAlignment="1">
      <alignment horizontal="centerContinuous"/>
      <protection/>
    </xf>
    <xf numFmtId="206" fontId="51" fillId="0" borderId="0" xfId="112" applyNumberFormat="1" applyFont="1" applyFill="1" applyBorder="1" applyAlignment="1">
      <alignment/>
      <protection/>
    </xf>
    <xf numFmtId="206" fontId="51" fillId="0" borderId="0" xfId="112" applyNumberFormat="1" applyFont="1" applyFill="1" applyBorder="1" applyAlignment="1">
      <alignment horizontal="left"/>
      <protection/>
    </xf>
    <xf numFmtId="206" fontId="51" fillId="0" borderId="0" xfId="112" applyNumberFormat="1" applyFont="1" applyFill="1" applyAlignment="1">
      <alignment horizontal="center"/>
      <protection/>
    </xf>
    <xf numFmtId="206" fontId="51" fillId="0" borderId="0" xfId="112" applyNumberFormat="1" applyFont="1" applyFill="1" applyBorder="1" applyAlignment="1">
      <alignment horizontal="center"/>
      <protection/>
    </xf>
    <xf numFmtId="206" fontId="51" fillId="0" borderId="0" xfId="112" applyNumberFormat="1" applyFont="1" applyFill="1" applyBorder="1" applyAlignment="1" quotePrefix="1">
      <alignment horizontal="center"/>
      <protection/>
    </xf>
    <xf numFmtId="206" fontId="51" fillId="0" borderId="21" xfId="112" applyNumberFormat="1" applyFont="1" applyFill="1" applyBorder="1" applyAlignment="1" quotePrefix="1">
      <alignment horizontal="center"/>
      <protection/>
    </xf>
    <xf numFmtId="206" fontId="51" fillId="0" borderId="21" xfId="112" applyNumberFormat="1" applyFont="1" applyFill="1" applyBorder="1" applyAlignment="1">
      <alignment horizontal="center"/>
      <protection/>
    </xf>
    <xf numFmtId="10" fontId="51" fillId="0" borderId="21" xfId="112" applyNumberFormat="1" applyFont="1" applyFill="1" applyBorder="1" applyAlignment="1">
      <alignment horizontal="center"/>
      <protection/>
    </xf>
    <xf numFmtId="37" fontId="51" fillId="0" borderId="0" xfId="112" applyNumberFormat="1" applyFont="1" applyFill="1" applyAlignment="1" quotePrefix="1">
      <alignment horizontal="center"/>
      <protection/>
    </xf>
    <xf numFmtId="206" fontId="51" fillId="0" borderId="0" xfId="112" applyNumberFormat="1" applyFont="1" applyFill="1">
      <alignment/>
      <protection/>
    </xf>
    <xf numFmtId="5" fontId="5" fillId="0" borderId="0" xfId="71" applyNumberFormat="1" applyFont="1" applyFill="1" applyAlignment="1">
      <alignment/>
    </xf>
    <xf numFmtId="10" fontId="5" fillId="0" borderId="0" xfId="121" applyNumberFormat="1" applyFont="1" applyFill="1" applyAlignment="1">
      <alignment horizontal="center"/>
    </xf>
    <xf numFmtId="10" fontId="5" fillId="0" borderId="0" xfId="71" applyNumberFormat="1" applyFont="1" applyFill="1" applyAlignment="1">
      <alignment/>
    </xf>
    <xf numFmtId="5" fontId="5" fillId="0" borderId="21" xfId="71" applyNumberFormat="1" applyFont="1" applyFill="1" applyBorder="1" applyAlignment="1">
      <alignment/>
    </xf>
    <xf numFmtId="5" fontId="5" fillId="0" borderId="0" xfId="71" applyNumberFormat="1" applyFont="1" applyFill="1" applyBorder="1" applyAlignment="1">
      <alignment/>
    </xf>
    <xf numFmtId="10" fontId="5" fillId="0" borderId="21" xfId="71" applyNumberFormat="1" applyFont="1" applyFill="1" applyBorder="1" applyAlignment="1">
      <alignment/>
    </xf>
    <xf numFmtId="211" fontId="5" fillId="0" borderId="0" xfId="71" applyNumberFormat="1" applyFont="1" applyFill="1" applyAlignment="1">
      <alignment/>
    </xf>
    <xf numFmtId="9" fontId="5" fillId="0" borderId="0" xfId="121" applyFont="1" applyFill="1" applyAlignment="1">
      <alignment horizontal="center"/>
    </xf>
    <xf numFmtId="10" fontId="5" fillId="0" borderId="21" xfId="121" applyNumberFormat="1" applyFont="1" applyFill="1" applyBorder="1" applyAlignment="1">
      <alignment horizontal="center"/>
    </xf>
    <xf numFmtId="178" fontId="5" fillId="0" borderId="0" xfId="71" applyNumberFormat="1" applyFont="1" applyFill="1" applyAlignment="1">
      <alignment/>
    </xf>
    <xf numFmtId="5" fontId="5" fillId="0" borderId="4" xfId="71" applyNumberFormat="1" applyFont="1" applyFill="1" applyBorder="1" applyAlignment="1">
      <alignment/>
    </xf>
    <xf numFmtId="5" fontId="5" fillId="0" borderId="31" xfId="71" applyNumberFormat="1" applyFont="1" applyFill="1" applyBorder="1" applyAlignment="1">
      <alignment/>
    </xf>
    <xf numFmtId="5" fontId="5" fillId="0" borderId="22" xfId="71" applyNumberFormat="1" applyFont="1" applyFill="1" applyBorder="1" applyAlignment="1">
      <alignment/>
    </xf>
    <xf numFmtId="10" fontId="5" fillId="0" borderId="22" xfId="71" applyNumberFormat="1" applyFont="1" applyFill="1" applyBorder="1" applyAlignment="1">
      <alignment/>
    </xf>
    <xf numFmtId="10" fontId="5" fillId="0" borderId="38" xfId="121" applyNumberFormat="1" applyFont="1" applyFill="1" applyBorder="1" applyAlignment="1">
      <alignment horizontal="center"/>
    </xf>
    <xf numFmtId="10" fontId="5" fillId="0" borderId="38" xfId="71" applyNumberFormat="1" applyFont="1" applyFill="1" applyBorder="1" applyAlignment="1">
      <alignment/>
    </xf>
    <xf numFmtId="206" fontId="51" fillId="0" borderId="0" xfId="112" applyNumberFormat="1" applyFont="1" applyFill="1" applyAlignment="1">
      <alignment/>
      <protection/>
    </xf>
    <xf numFmtId="179" fontId="51" fillId="0" borderId="0" xfId="112" applyNumberFormat="1" applyFont="1" applyFill="1">
      <alignment/>
      <protection/>
    </xf>
    <xf numFmtId="206" fontId="5" fillId="0" borderId="0" xfId="112" applyNumberFormat="1" applyFont="1" applyFill="1">
      <alignment/>
      <protection/>
    </xf>
    <xf numFmtId="206" fontId="52" fillId="0" borderId="0" xfId="112" applyNumberFormat="1" applyFont="1" applyFill="1">
      <alignment/>
      <protection/>
    </xf>
    <xf numFmtId="206" fontId="51" fillId="0" borderId="0" xfId="112" applyNumberFormat="1" applyFont="1" applyFill="1" applyAlignment="1">
      <alignment wrapText="1"/>
      <protection/>
    </xf>
    <xf numFmtId="206" fontId="5" fillId="0" borderId="0" xfId="112" applyNumberFormat="1" applyFont="1" applyFill="1" applyAlignment="1" quotePrefix="1">
      <alignment horizontal="right"/>
      <protection/>
    </xf>
    <xf numFmtId="9" fontId="5" fillId="0" borderId="4" xfId="121" applyFont="1" applyFill="1" applyBorder="1" applyAlignment="1">
      <alignment horizontal="center"/>
    </xf>
    <xf numFmtId="9" fontId="5" fillId="0" borderId="22" xfId="121" applyFont="1" applyFill="1" applyBorder="1" applyAlignment="1">
      <alignment horizontal="center"/>
    </xf>
    <xf numFmtId="206" fontId="51" fillId="0" borderId="0" xfId="112" applyNumberFormat="1" applyFont="1" applyFill="1" applyAlignment="1">
      <alignment horizontal="left" wrapText="1"/>
      <protection/>
    </xf>
    <xf numFmtId="0" fontId="5" fillId="0" borderId="0" xfId="109" applyFont="1" applyFill="1" applyAlignment="1">
      <alignment/>
      <protection/>
    </xf>
    <xf numFmtId="206" fontId="5" fillId="0" borderId="0" xfId="112" applyNumberFormat="1" applyFont="1" applyFill="1" applyAlignment="1">
      <alignment horizontal="centerContinuous"/>
      <protection/>
    </xf>
    <xf numFmtId="10" fontId="5" fillId="0" borderId="0" xfId="112" applyNumberFormat="1" applyFont="1" applyFill="1" applyAlignment="1">
      <alignment horizontal="centerContinuous"/>
      <protection/>
    </xf>
    <xf numFmtId="5" fontId="5" fillId="0" borderId="0" xfId="112" applyNumberFormat="1" applyFont="1" applyFill="1" applyAlignment="1">
      <alignment horizontal="center"/>
      <protection/>
    </xf>
    <xf numFmtId="206" fontId="5" fillId="0" borderId="0" xfId="112" applyNumberFormat="1" applyFont="1" applyFill="1" applyAlignment="1">
      <alignment horizontal="center"/>
      <protection/>
    </xf>
    <xf numFmtId="10" fontId="5" fillId="0" borderId="0" xfId="112" applyNumberFormat="1" applyFont="1" applyFill="1">
      <alignment/>
      <protection/>
    </xf>
    <xf numFmtId="212" fontId="5" fillId="0" borderId="0" xfId="112" applyNumberFormat="1" applyFont="1" applyFill="1">
      <alignment/>
      <protection/>
    </xf>
    <xf numFmtId="213" fontId="5" fillId="0" borderId="0" xfId="112" applyNumberFormat="1" applyFont="1" applyFill="1">
      <alignment/>
      <protection/>
    </xf>
    <xf numFmtId="214" fontId="5" fillId="0" borderId="0" xfId="112" applyNumberFormat="1" applyFont="1" applyFill="1">
      <alignment/>
      <protection/>
    </xf>
    <xf numFmtId="215" fontId="5" fillId="0" borderId="0" xfId="112" applyNumberFormat="1" applyFont="1" applyFill="1">
      <alignment/>
      <protection/>
    </xf>
    <xf numFmtId="179" fontId="5" fillId="0" borderId="0" xfId="112" applyNumberFormat="1" applyFont="1" applyFill="1">
      <alignment/>
      <protection/>
    </xf>
    <xf numFmtId="216" fontId="5" fillId="0" borderId="0" xfId="112" applyNumberFormat="1" applyFont="1" applyFill="1">
      <alignment/>
      <protection/>
    </xf>
    <xf numFmtId="5" fontId="5" fillId="0" borderId="0" xfId="112" applyNumberFormat="1" applyFont="1" applyFill="1">
      <alignment/>
      <protection/>
    </xf>
    <xf numFmtId="217" fontId="5" fillId="0" borderId="0" xfId="112" applyNumberFormat="1" applyFont="1" applyFill="1">
      <alignment/>
      <protection/>
    </xf>
    <xf numFmtId="2" fontId="5" fillId="0" borderId="0" xfId="112" applyNumberFormat="1" applyFont="1" applyFill="1">
      <alignment/>
      <protection/>
    </xf>
    <xf numFmtId="206" fontId="5" fillId="0" borderId="0" xfId="112" applyNumberFormat="1" applyFont="1" applyFill="1" applyBorder="1" applyAlignment="1">
      <alignment horizontal="right"/>
      <protection/>
    </xf>
    <xf numFmtId="206" fontId="5" fillId="0" borderId="0" xfId="112" applyNumberFormat="1" applyFont="1" applyFill="1" applyBorder="1">
      <alignment/>
      <protection/>
    </xf>
    <xf numFmtId="9" fontId="5" fillId="0" borderId="21" xfId="121" applyFont="1" applyFill="1" applyBorder="1" applyAlignment="1">
      <alignment horizontal="center"/>
    </xf>
    <xf numFmtId="206" fontId="5" fillId="0" borderId="0" xfId="113" applyFont="1" applyFill="1">
      <alignment/>
      <protection/>
    </xf>
    <xf numFmtId="206" fontId="5" fillId="0" borderId="0" xfId="113" applyFont="1" applyFill="1" applyBorder="1">
      <alignment/>
      <protection/>
    </xf>
    <xf numFmtId="178" fontId="5" fillId="0" borderId="0" xfId="112" applyNumberFormat="1" applyFont="1" applyFill="1">
      <alignment/>
      <protection/>
    </xf>
    <xf numFmtId="166" fontId="5" fillId="0" borderId="0" xfId="121" applyNumberFormat="1" applyFont="1" applyFill="1" applyAlignment="1">
      <alignment horizontal="center"/>
    </xf>
    <xf numFmtId="37" fontId="5" fillId="0" borderId="0" xfId="112" applyNumberFormat="1" applyFont="1" applyFill="1">
      <alignment/>
      <protection/>
    </xf>
    <xf numFmtId="218" fontId="5" fillId="0" borderId="0" xfId="112" applyNumberFormat="1" applyFont="1" applyFill="1">
      <alignment/>
      <protection/>
    </xf>
    <xf numFmtId="219" fontId="5" fillId="0" borderId="0" xfId="112" applyNumberFormat="1" applyFont="1" applyFill="1">
      <alignment/>
      <protection/>
    </xf>
    <xf numFmtId="5" fontId="5" fillId="0" borderId="0" xfId="73" applyNumberFormat="1" applyFont="1" applyFill="1" applyAlignment="1">
      <alignment/>
    </xf>
    <xf numFmtId="5" fontId="5" fillId="0" borderId="0" xfId="60" applyNumberFormat="1" applyFont="1" applyFill="1" applyBorder="1" applyAlignment="1">
      <alignment/>
    </xf>
    <xf numFmtId="5" fontId="5" fillId="0" borderId="0" xfId="112" applyNumberFormat="1" applyFont="1" applyFill="1" applyAlignment="1">
      <alignment/>
      <protection/>
    </xf>
    <xf numFmtId="206" fontId="51" fillId="0" borderId="0" xfId="112" applyNumberFormat="1" applyFont="1" applyFill="1" applyAlignment="1" quotePrefix="1">
      <alignment horizontal="center"/>
      <protection/>
    </xf>
    <xf numFmtId="10" fontId="3" fillId="0" borderId="13" xfId="0" applyNumberFormat="1" applyFont="1" applyBorder="1" applyAlignment="1">
      <alignment horizontal="left" vertical="center" wrapText="1" inden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left" vertical="center" wrapText="1" indent="1"/>
    </xf>
    <xf numFmtId="0" fontId="25" fillId="0" borderId="0" xfId="0" applyFont="1" applyFill="1" applyAlignment="1">
      <alignment horizontal="center"/>
    </xf>
    <xf numFmtId="10" fontId="3" fillId="0" borderId="0" xfId="0" applyNumberFormat="1" applyFont="1" applyBorder="1" applyAlignment="1">
      <alignment horizontal="left" vertical="center" wrapText="1"/>
    </xf>
    <xf numFmtId="10" fontId="3" fillId="0" borderId="0" xfId="108" applyNumberFormat="1" applyFont="1" applyBorder="1" applyAlignment="1">
      <alignment horizontal="left" vertical="center" wrapText="1" indent="1"/>
      <protection/>
    </xf>
    <xf numFmtId="10" fontId="3" fillId="0" borderId="13" xfId="108" applyNumberFormat="1" applyFont="1" applyBorder="1" applyAlignment="1">
      <alignment horizontal="left" vertical="center" wrapText="1" indent="1"/>
      <protection/>
    </xf>
    <xf numFmtId="10" fontId="3" fillId="0" borderId="0" xfId="108" applyNumberFormat="1" applyFont="1" applyFill="1" applyBorder="1" applyAlignment="1">
      <alignment horizontal="left" vertical="center" wrapText="1"/>
      <protection/>
    </xf>
    <xf numFmtId="10" fontId="3" fillId="0" borderId="0" xfId="108" applyNumberFormat="1" applyFont="1" applyBorder="1" applyAlignment="1">
      <alignment horizontal="left" vertical="center" wrapText="1"/>
      <protection/>
    </xf>
    <xf numFmtId="43" fontId="3" fillId="0" borderId="0" xfId="61" applyFont="1" applyBorder="1" applyAlignment="1">
      <alignment horizontal="left" vertical="center" wrapText="1" indent="1"/>
    </xf>
    <xf numFmtId="0" fontId="25" fillId="0" borderId="0" xfId="106" applyFont="1" applyAlignment="1">
      <alignment horizontal="center"/>
      <protection/>
    </xf>
    <xf numFmtId="0" fontId="69" fillId="0" borderId="32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25" fillId="0" borderId="0" xfId="0" applyFont="1" applyAlignment="1">
      <alignment horizontal="center"/>
    </xf>
    <xf numFmtId="206" fontId="53" fillId="0" borderId="0" xfId="112" applyNumberFormat="1" applyFont="1" applyAlignment="1">
      <alignment horizontal="center"/>
      <protection/>
    </xf>
    <xf numFmtId="206" fontId="51" fillId="0" borderId="21" xfId="113" applyFont="1" applyFill="1" applyBorder="1" applyAlignment="1">
      <alignment horizontal="center"/>
      <protection/>
    </xf>
    <xf numFmtId="206" fontId="53" fillId="0" borderId="0" xfId="112" applyNumberFormat="1" applyFont="1" applyFill="1" applyAlignment="1">
      <alignment horizontal="center"/>
      <protection/>
    </xf>
    <xf numFmtId="206" fontId="51" fillId="0" borderId="21" xfId="112" applyNumberFormat="1" applyFont="1" applyFill="1" applyBorder="1" applyAlignment="1">
      <alignment horizont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total in dollars" xfId="42"/>
    <cellStyle name="Comma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(0)" xfId="52"/>
    <cellStyle name="Comma [0]" xfId="53"/>
    <cellStyle name="Comma 2" xfId="54"/>
    <cellStyle name="Comma 2 2" xfId="55"/>
    <cellStyle name="Comma 2 2 2" xfId="56"/>
    <cellStyle name="Comma 2 2 3" xfId="57"/>
    <cellStyle name="Comma 3" xfId="58"/>
    <cellStyle name="Comma 4" xfId="59"/>
    <cellStyle name="Comma 4 2" xfId="60"/>
    <cellStyle name="Comma 5" xfId="61"/>
    <cellStyle name="Comma 6" xfId="62"/>
    <cellStyle name="Comma 7" xfId="63"/>
    <cellStyle name="Comma0" xfId="64"/>
    <cellStyle name="Comma0 - Style3" xfId="65"/>
    <cellStyle name="Comma0 - Style4" xfId="66"/>
    <cellStyle name="Comma0_3Q 2008 Release10-27-08 - USE FOR UT DEC 2009 GRC (5)" xfId="67"/>
    <cellStyle name="Comma1 - Style1" xfId="68"/>
    <cellStyle name="Currency" xfId="69"/>
    <cellStyle name="Currency [0]" xfId="70"/>
    <cellStyle name="Currency 2" xfId="71"/>
    <cellStyle name="Currency 3" xfId="72"/>
    <cellStyle name="Currency 3 2" xfId="73"/>
    <cellStyle name="Currency 7" xfId="74"/>
    <cellStyle name="Currency No Comma" xfId="75"/>
    <cellStyle name="Currency(0)" xfId="76"/>
    <cellStyle name="Currency0" xfId="77"/>
    <cellStyle name="Date" xfId="78"/>
    <cellStyle name="Date - Style3" xfId="79"/>
    <cellStyle name="Date_3Q 2008 Release10-27-08 - USE FOR UT DEC 2009 GRC (5)" xfId="80"/>
    <cellStyle name="Explanatory Text" xfId="81"/>
    <cellStyle name="Fixed" xfId="82"/>
    <cellStyle name="General" xfId="83"/>
    <cellStyle name="Good" xfId="84"/>
    <cellStyle name="Grey" xfId="85"/>
    <cellStyle name="header" xfId="86"/>
    <cellStyle name="Header1" xfId="87"/>
    <cellStyle name="Header2" xfId="88"/>
    <cellStyle name="Heading 1" xfId="89"/>
    <cellStyle name="Heading 2" xfId="90"/>
    <cellStyle name="Heading 3" xfId="91"/>
    <cellStyle name="Heading 4" xfId="92"/>
    <cellStyle name="Input" xfId="93"/>
    <cellStyle name="Input [yellow]" xfId="94"/>
    <cellStyle name="Linked Cell" xfId="95"/>
    <cellStyle name="Marathon" xfId="96"/>
    <cellStyle name="MCP" xfId="97"/>
    <cellStyle name="Neutral" xfId="98"/>
    <cellStyle name="nONE" xfId="99"/>
    <cellStyle name="noninput" xfId="100"/>
    <cellStyle name="Normal - Style1" xfId="101"/>
    <cellStyle name="Normal 2" xfId="102"/>
    <cellStyle name="Normal 2 2" xfId="103"/>
    <cellStyle name="Normal 2 2 2" xfId="104"/>
    <cellStyle name="Normal 2 2 3" xfId="105"/>
    <cellStyle name="Normal 2 3" xfId="106"/>
    <cellStyle name="Normal 3" xfId="107"/>
    <cellStyle name="Normal 4" xfId="108"/>
    <cellStyle name="Normal 5" xfId="109"/>
    <cellStyle name="Normal(0)" xfId="110"/>
    <cellStyle name="Normal_Adjustment Template" xfId="111"/>
    <cellStyle name="Normal_Blocking 03-01" xfId="112"/>
    <cellStyle name="Normal_Blocking 03-01 2" xfId="113"/>
    <cellStyle name="Normal_SO2 adjustment" xfId="114"/>
    <cellStyle name="Note" xfId="115"/>
    <cellStyle name="Number" xfId="116"/>
    <cellStyle name="Output" xfId="117"/>
    <cellStyle name="Password" xfId="118"/>
    <cellStyle name="Percen - Style1" xfId="119"/>
    <cellStyle name="Percen - Style2" xfId="120"/>
    <cellStyle name="Percent" xfId="121"/>
    <cellStyle name="Percent [2]" xfId="122"/>
    <cellStyle name="Percent 2" xfId="123"/>
    <cellStyle name="Percent 2 2" xfId="124"/>
    <cellStyle name="Percent 2 2 2" xfId="125"/>
    <cellStyle name="Percent 2 3" xfId="126"/>
    <cellStyle name="Percent 3" xfId="127"/>
    <cellStyle name="Percent(0)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resData" xfId="157"/>
    <cellStyle name="SAPBEXresDataEmph" xfId="158"/>
    <cellStyle name="SAPBEXresItem" xfId="159"/>
    <cellStyle name="SAPBEXresItemX" xfId="160"/>
    <cellStyle name="SAPBEXstdData" xfId="161"/>
    <cellStyle name="SAPBEXstdDataEmph" xfId="162"/>
    <cellStyle name="SAPBEXstdItem" xfId="163"/>
    <cellStyle name="SAPBEXstdItemX" xfId="164"/>
    <cellStyle name="SAPBEXtitle" xfId="165"/>
    <cellStyle name="SAPBEXundefined" xfId="166"/>
    <cellStyle name="Shade" xfId="167"/>
    <cellStyle name="Special" xfId="168"/>
    <cellStyle name="Style 1" xfId="169"/>
    <cellStyle name="Title" xfId="170"/>
    <cellStyle name="Titles" xfId="171"/>
    <cellStyle name="Total" xfId="172"/>
    <cellStyle name="Total2 - Style2" xfId="173"/>
    <cellStyle name="TRANSMISSION RELIABILITY PORTION OF PROJECT" xfId="174"/>
    <cellStyle name="TRANSMISSION RELIABILITY PORTION OF PROJECT 2" xfId="175"/>
    <cellStyle name="TRANSMISSION RELIABILITY PORTION OF PROJECT 3" xfId="176"/>
    <cellStyle name="TRANSMISSION RELIABILITY PORTION OF PROJECT 4" xfId="177"/>
    <cellStyle name="TRANSMISSION RELIABILITY PORTION OF PROJECT 5" xfId="178"/>
    <cellStyle name="TRANSMISSION RELIABILITY PORTION OF PROJECT 6" xfId="179"/>
    <cellStyle name="Underl - Style4" xfId="180"/>
    <cellStyle name="Unprot" xfId="181"/>
    <cellStyle name="Unprot$" xfId="182"/>
    <cellStyle name="Unprotect" xfId="183"/>
    <cellStyle name="Warning Text" xfId="184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%20&amp;%20PROJECTS\Utah%20RMP%20Rate%20Case%2009-035-23\Oliwia's%20Work\UAE%20Adjustments\Stock-401(k)-ESOP\UAE%20Adj%20to%20401(k)%20Account%20(Excel-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DSMRecov\2001\RECO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70596\Local%20Settings\Temporary%20Internet%20Files\OLK3B\ORA%20Workpape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Wy0902\EAST%20Blocking%209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Utah%2003\Testimony\Stipulated\Sample%20Spread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p74933\Personal\WA98%20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1"/>
      <sheetName val="WorkPaper 2"/>
      <sheetName val="WorkPaper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X10"/>
      <sheetName val="1X1, 10"/>
      <sheetName val="Spread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Weather"/>
      <sheetName val="Weather Present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B79" sqref="B79"/>
    </sheetView>
  </sheetViews>
  <sheetFormatPr defaultColWidth="10.33203125" defaultRowHeight="12" customHeight="1"/>
  <cols>
    <col min="1" max="1" width="7.83203125" style="2" customWidth="1"/>
    <col min="2" max="2" width="35.16015625" style="2" customWidth="1"/>
    <col min="3" max="3" width="13.16015625" style="3" customWidth="1"/>
    <col min="4" max="4" width="5.5" style="3" customWidth="1"/>
    <col min="5" max="5" width="19.66015625" style="4" customWidth="1"/>
    <col min="6" max="6" width="10.16015625" style="3" customWidth="1"/>
    <col min="7" max="7" width="12.5" style="2" customWidth="1"/>
    <col min="8" max="8" width="18.5" style="8" customWidth="1"/>
    <col min="9" max="9" width="9" style="3" customWidth="1"/>
    <col min="10" max="11" width="10.33203125" style="2" customWidth="1"/>
    <col min="12" max="14" width="10.33203125" style="3" customWidth="1"/>
    <col min="15" max="16384" width="10.33203125" style="2" customWidth="1"/>
  </cols>
  <sheetData>
    <row r="1" spans="1:14" ht="12" customHeight="1">
      <c r="A1" s="1" t="s">
        <v>381</v>
      </c>
      <c r="B1" s="275"/>
      <c r="C1" s="276"/>
      <c r="H1" s="5"/>
      <c r="I1" s="6"/>
      <c r="L1" s="2"/>
      <c r="M1" s="2"/>
      <c r="N1" s="2"/>
    </row>
    <row r="2" spans="1:14" ht="12" customHeight="1">
      <c r="A2" s="7" t="s">
        <v>358</v>
      </c>
      <c r="L2" s="2"/>
      <c r="M2" s="2"/>
      <c r="N2" s="2"/>
    </row>
    <row r="3" spans="1:14" ht="12" customHeight="1">
      <c r="A3" s="9" t="s">
        <v>382</v>
      </c>
      <c r="B3" s="275"/>
      <c r="L3" s="2"/>
      <c r="M3" s="2"/>
      <c r="N3" s="2"/>
    </row>
    <row r="4" spans="1:14" ht="12" customHeight="1">
      <c r="A4" s="10"/>
      <c r="L4" s="2"/>
      <c r="M4" s="2"/>
      <c r="N4" s="2"/>
    </row>
    <row r="6" spans="5:14" ht="12" customHeight="1">
      <c r="E6" s="11" t="s">
        <v>0</v>
      </c>
      <c r="G6" s="3"/>
      <c r="H6" s="12" t="s">
        <v>1</v>
      </c>
      <c r="L6" s="2"/>
      <c r="M6" s="2"/>
      <c r="N6" s="2"/>
    </row>
    <row r="7" spans="3:14" ht="12" customHeight="1">
      <c r="C7" s="13" t="s">
        <v>2</v>
      </c>
      <c r="D7" s="13"/>
      <c r="E7" s="14" t="s">
        <v>3</v>
      </c>
      <c r="F7" s="13" t="s">
        <v>4</v>
      </c>
      <c r="G7" s="13" t="s">
        <v>5</v>
      </c>
      <c r="H7" s="15" t="s">
        <v>6</v>
      </c>
      <c r="I7" s="13" t="s">
        <v>7</v>
      </c>
      <c r="L7" s="2"/>
      <c r="M7" s="2"/>
      <c r="N7" s="2"/>
    </row>
    <row r="8" spans="1:14" ht="12" customHeight="1">
      <c r="A8" s="32" t="s">
        <v>18</v>
      </c>
      <c r="B8" s="17"/>
      <c r="C8" s="18"/>
      <c r="D8" s="18"/>
      <c r="E8" s="18"/>
      <c r="F8" s="18"/>
      <c r="G8" s="89"/>
      <c r="H8" s="90"/>
      <c r="I8" s="91"/>
      <c r="L8" s="2"/>
      <c r="M8" s="2"/>
      <c r="N8" s="2"/>
    </row>
    <row r="9" spans="1:14" ht="12" customHeight="1">
      <c r="A9" s="92" t="s">
        <v>65</v>
      </c>
      <c r="B9" s="17"/>
      <c r="C9" s="18"/>
      <c r="D9" s="18"/>
      <c r="E9" s="18"/>
      <c r="F9" s="18"/>
      <c r="G9" s="56"/>
      <c r="H9" s="59"/>
      <c r="I9" s="57"/>
      <c r="L9" s="2"/>
      <c r="M9" s="2"/>
      <c r="N9" s="2"/>
    </row>
    <row r="10" spans="1:14" ht="12" customHeight="1">
      <c r="A10" s="93" t="s">
        <v>66</v>
      </c>
      <c r="B10" s="17"/>
      <c r="C10" s="18">
        <v>447</v>
      </c>
      <c r="D10" s="18"/>
      <c r="E10" s="19">
        <v>5719.059000000358</v>
      </c>
      <c r="F10" s="18" t="s">
        <v>11</v>
      </c>
      <c r="G10" s="25">
        <v>0.4113042590825348</v>
      </c>
      <c r="H10" s="26">
        <v>2352.2733246444495</v>
      </c>
      <c r="I10" s="22"/>
      <c r="L10" s="2"/>
      <c r="M10" s="2"/>
      <c r="N10" s="2"/>
    </row>
    <row r="11" spans="1:14" ht="12" customHeight="1">
      <c r="A11" s="93" t="s">
        <v>67</v>
      </c>
      <c r="B11" s="94"/>
      <c r="C11" s="18">
        <v>447</v>
      </c>
      <c r="D11" s="18"/>
      <c r="E11" s="19">
        <v>0</v>
      </c>
      <c r="F11" s="18" t="s">
        <v>11</v>
      </c>
      <c r="G11" s="25">
        <v>0.4113042590825348</v>
      </c>
      <c r="H11" s="26">
        <v>0</v>
      </c>
      <c r="I11" s="22"/>
      <c r="L11" s="2"/>
      <c r="M11" s="2"/>
      <c r="N11" s="2"/>
    </row>
    <row r="12" spans="1:14" ht="12" customHeight="1">
      <c r="A12" s="95" t="s">
        <v>68</v>
      </c>
      <c r="B12" s="17"/>
      <c r="C12" s="18">
        <v>447</v>
      </c>
      <c r="D12" s="18"/>
      <c r="E12" s="19">
        <v>2696966.709999919</v>
      </c>
      <c r="F12" s="18" t="s">
        <v>11</v>
      </c>
      <c r="G12" s="25">
        <v>0.4113042590825348</v>
      </c>
      <c r="H12" s="26">
        <v>1109273.8944267782</v>
      </c>
      <c r="I12" s="22"/>
      <c r="L12" s="2"/>
      <c r="M12" s="2"/>
      <c r="N12" s="2"/>
    </row>
    <row r="13" spans="1:14" ht="12" customHeight="1">
      <c r="A13" s="24" t="s">
        <v>69</v>
      </c>
      <c r="B13" s="17"/>
      <c r="C13" s="18">
        <v>447</v>
      </c>
      <c r="D13" s="18"/>
      <c r="E13" s="19">
        <v>0</v>
      </c>
      <c r="F13" s="18" t="s">
        <v>70</v>
      </c>
      <c r="G13" s="25">
        <v>0.4100070689105177</v>
      </c>
      <c r="H13" s="26">
        <v>0</v>
      </c>
      <c r="I13" s="22"/>
      <c r="L13" s="2"/>
      <c r="M13" s="2"/>
      <c r="N13" s="2"/>
    </row>
    <row r="14" spans="1:14" ht="12" customHeight="1">
      <c r="A14" s="30" t="s">
        <v>71</v>
      </c>
      <c r="B14" s="17"/>
      <c r="C14" s="18"/>
      <c r="D14" s="18"/>
      <c r="E14" s="27">
        <v>2702685.7689999193</v>
      </c>
      <c r="F14" s="18"/>
      <c r="G14" s="25"/>
      <c r="H14" s="27">
        <v>1111626.1677514226</v>
      </c>
      <c r="I14" s="22"/>
      <c r="L14" s="2"/>
      <c r="M14" s="2"/>
      <c r="N14" s="2"/>
    </row>
    <row r="15" spans="1:14" ht="12" customHeight="1">
      <c r="A15" s="17"/>
      <c r="B15" s="17"/>
      <c r="C15" s="18"/>
      <c r="D15" s="18"/>
      <c r="E15" s="29"/>
      <c r="F15" s="18"/>
      <c r="G15" s="34"/>
      <c r="H15" s="29"/>
      <c r="I15" s="22"/>
      <c r="L15" s="2"/>
      <c r="M15" s="2"/>
      <c r="N15" s="2"/>
    </row>
    <row r="16" spans="1:14" ht="12" customHeight="1">
      <c r="A16" s="16" t="s">
        <v>19</v>
      </c>
      <c r="B16" s="17"/>
      <c r="C16" s="18"/>
      <c r="D16" s="18"/>
      <c r="E16" s="19"/>
      <c r="F16" s="18"/>
      <c r="G16" s="20"/>
      <c r="H16" s="21"/>
      <c r="I16" s="22"/>
      <c r="L16" s="2"/>
      <c r="M16" s="2"/>
      <c r="N16" s="2"/>
    </row>
    <row r="17" spans="1:9" ht="12" customHeight="1">
      <c r="A17" s="17" t="s">
        <v>72</v>
      </c>
      <c r="B17" s="17"/>
      <c r="C17" s="18"/>
      <c r="D17" s="18"/>
      <c r="E17" s="19"/>
      <c r="F17" s="18"/>
      <c r="G17" s="20"/>
      <c r="H17" s="23"/>
      <c r="I17" s="22"/>
    </row>
    <row r="18" spans="1:9" ht="12" customHeight="1">
      <c r="A18" s="95" t="s">
        <v>73</v>
      </c>
      <c r="B18" s="17"/>
      <c r="C18" s="18">
        <v>555</v>
      </c>
      <c r="D18" s="18"/>
      <c r="E18" s="19">
        <v>0</v>
      </c>
      <c r="F18" s="18" t="s">
        <v>11</v>
      </c>
      <c r="G18" s="25">
        <v>0.4113042590825348</v>
      </c>
      <c r="H18" s="26">
        <v>0</v>
      </c>
      <c r="I18" s="22"/>
    </row>
    <row r="19" spans="1:9" ht="12" customHeight="1">
      <c r="A19" s="24" t="s">
        <v>74</v>
      </c>
      <c r="B19" s="17"/>
      <c r="C19" s="18">
        <v>555</v>
      </c>
      <c r="D19" s="18"/>
      <c r="E19" s="19">
        <v>0</v>
      </c>
      <c r="F19" s="18" t="s">
        <v>11</v>
      </c>
      <c r="G19" s="25">
        <v>0.4113042590825348</v>
      </c>
      <c r="H19" s="26">
        <v>0</v>
      </c>
      <c r="I19" s="22"/>
    </row>
    <row r="20" spans="1:9" ht="12" customHeight="1">
      <c r="A20" s="24" t="s">
        <v>75</v>
      </c>
      <c r="B20" s="17"/>
      <c r="C20" s="18">
        <v>555</v>
      </c>
      <c r="D20" s="18"/>
      <c r="E20" s="19">
        <v>-13570653.23999998</v>
      </c>
      <c r="F20" s="18" t="s">
        <v>70</v>
      </c>
      <c r="G20" s="25">
        <v>0.4100070689105177</v>
      </c>
      <c r="H20" s="26">
        <v>-5564063.758133411</v>
      </c>
      <c r="I20" s="22"/>
    </row>
    <row r="21" spans="1:9" ht="12" customHeight="1">
      <c r="A21" s="24" t="s">
        <v>76</v>
      </c>
      <c r="B21" s="17"/>
      <c r="C21" s="18">
        <v>555</v>
      </c>
      <c r="D21" s="18"/>
      <c r="E21" s="19">
        <v>6521545.441975534</v>
      </c>
      <c r="F21" s="18" t="s">
        <v>11</v>
      </c>
      <c r="G21" s="25">
        <v>0.4113042590825348</v>
      </c>
      <c r="H21" s="26">
        <v>2682339.4160848293</v>
      </c>
      <c r="I21" s="22"/>
    </row>
    <row r="22" spans="1:9" ht="12" customHeight="1">
      <c r="A22" s="24" t="s">
        <v>77</v>
      </c>
      <c r="B22" s="17"/>
      <c r="C22" s="18">
        <v>555</v>
      </c>
      <c r="D22" s="18"/>
      <c r="E22" s="19">
        <v>0</v>
      </c>
      <c r="F22" s="18" t="s">
        <v>70</v>
      </c>
      <c r="G22" s="25">
        <v>0.4100070689105177</v>
      </c>
      <c r="H22" s="26">
        <v>0</v>
      </c>
      <c r="I22" s="22"/>
    </row>
    <row r="23" spans="1:9" ht="12" customHeight="1">
      <c r="A23" s="24" t="s">
        <v>78</v>
      </c>
      <c r="B23" s="17"/>
      <c r="C23" s="18">
        <v>555</v>
      </c>
      <c r="D23" s="18"/>
      <c r="E23" s="19">
        <v>0</v>
      </c>
      <c r="F23" s="18" t="s">
        <v>79</v>
      </c>
      <c r="G23" s="25">
        <v>0.4474934260900205</v>
      </c>
      <c r="H23" s="26">
        <v>0</v>
      </c>
      <c r="I23" s="22"/>
    </row>
    <row r="24" spans="1:9" ht="12" customHeight="1">
      <c r="A24" s="24" t="s">
        <v>80</v>
      </c>
      <c r="B24" s="17"/>
      <c r="C24" s="18">
        <v>555</v>
      </c>
      <c r="D24" s="18"/>
      <c r="E24" s="19">
        <v>-15937057.028720828</v>
      </c>
      <c r="F24" s="18" t="s">
        <v>11</v>
      </c>
      <c r="G24" s="25">
        <v>0.4113042590825348</v>
      </c>
      <c r="H24" s="26">
        <v>-6554979.433154124</v>
      </c>
      <c r="I24" s="22"/>
    </row>
    <row r="25" spans="1:9" ht="12" customHeight="1">
      <c r="A25" s="24" t="s">
        <v>81</v>
      </c>
      <c r="B25" s="17"/>
      <c r="C25" s="18">
        <v>555</v>
      </c>
      <c r="D25" s="18"/>
      <c r="E25" s="19">
        <v>0</v>
      </c>
      <c r="F25" s="18" t="s">
        <v>11</v>
      </c>
      <c r="G25" s="25">
        <v>0.4113042590825348</v>
      </c>
      <c r="H25" s="26">
        <v>0</v>
      </c>
      <c r="I25" s="22"/>
    </row>
    <row r="26" spans="1:9" ht="12" customHeight="1">
      <c r="A26" s="17" t="s">
        <v>82</v>
      </c>
      <c r="B26" s="17"/>
      <c r="C26" s="18"/>
      <c r="D26" s="18"/>
      <c r="E26" s="27">
        <v>-22986164.82674527</v>
      </c>
      <c r="F26" s="18"/>
      <c r="G26" s="25"/>
      <c r="H26" s="27">
        <v>-9436703.775202706</v>
      </c>
      <c r="I26" s="22"/>
    </row>
    <row r="27" spans="1:9" ht="12" customHeight="1">
      <c r="A27" s="28"/>
      <c r="B27" s="17"/>
      <c r="C27" s="18"/>
      <c r="D27" s="18"/>
      <c r="E27" s="19"/>
      <c r="F27" s="18"/>
      <c r="G27" s="25"/>
      <c r="H27" s="29"/>
      <c r="I27" s="22"/>
    </row>
    <row r="28" spans="1:9" ht="12" customHeight="1">
      <c r="A28" s="30" t="s">
        <v>83</v>
      </c>
      <c r="B28" s="17"/>
      <c r="C28" s="18"/>
      <c r="D28" s="18"/>
      <c r="E28" s="19"/>
      <c r="F28" s="18"/>
      <c r="G28" s="31"/>
      <c r="H28" s="29"/>
      <c r="I28" s="22"/>
    </row>
    <row r="29" spans="1:9" ht="12" customHeight="1">
      <c r="A29" s="24" t="s">
        <v>66</v>
      </c>
      <c r="B29" s="17"/>
      <c r="C29" s="18">
        <v>565</v>
      </c>
      <c r="D29" s="18"/>
      <c r="E29" s="19">
        <v>0</v>
      </c>
      <c r="F29" s="18" t="s">
        <v>11</v>
      </c>
      <c r="G29" s="25">
        <v>0.4113042590825348</v>
      </c>
      <c r="H29" s="26">
        <v>0</v>
      </c>
      <c r="I29" s="22"/>
    </row>
    <row r="30" spans="1:9" ht="12" customHeight="1">
      <c r="A30" s="24" t="s">
        <v>67</v>
      </c>
      <c r="B30" s="17"/>
      <c r="C30" s="18">
        <v>565</v>
      </c>
      <c r="D30" s="18"/>
      <c r="E30" s="19">
        <v>0</v>
      </c>
      <c r="F30" s="18" t="s">
        <v>11</v>
      </c>
      <c r="G30" s="25">
        <v>0.4113042590825348</v>
      </c>
      <c r="H30" s="26">
        <v>0</v>
      </c>
      <c r="I30" s="22"/>
    </row>
    <row r="31" spans="1:9" ht="12" customHeight="1">
      <c r="A31" s="95" t="s">
        <v>76</v>
      </c>
      <c r="B31" s="17"/>
      <c r="C31" s="18">
        <v>565</v>
      </c>
      <c r="D31" s="18"/>
      <c r="E31" s="19">
        <v>0</v>
      </c>
      <c r="F31" s="18" t="s">
        <v>11</v>
      </c>
      <c r="G31" s="25">
        <v>0.4113042590825348</v>
      </c>
      <c r="H31" s="26">
        <v>0</v>
      </c>
      <c r="I31" s="22"/>
    </row>
    <row r="32" spans="1:9" ht="12" customHeight="1">
      <c r="A32" s="95" t="s">
        <v>69</v>
      </c>
      <c r="B32" s="17"/>
      <c r="C32" s="18">
        <v>565</v>
      </c>
      <c r="D32" s="18"/>
      <c r="E32" s="19">
        <v>-84504.78627299995</v>
      </c>
      <c r="F32" s="18" t="s">
        <v>70</v>
      </c>
      <c r="G32" s="25">
        <v>0.4100070689105177</v>
      </c>
      <c r="H32" s="26">
        <v>-34647.55972870246</v>
      </c>
      <c r="I32" s="22"/>
    </row>
    <row r="33" spans="1:9" ht="12" customHeight="1">
      <c r="A33" s="28" t="s">
        <v>84</v>
      </c>
      <c r="B33" s="17"/>
      <c r="C33" s="18"/>
      <c r="D33" s="18"/>
      <c r="E33" s="27">
        <v>-84504.78627299995</v>
      </c>
      <c r="F33" s="18"/>
      <c r="G33" s="25"/>
      <c r="H33" s="27">
        <v>-34647.55972870246</v>
      </c>
      <c r="I33" s="22"/>
    </row>
    <row r="34" spans="1:9" ht="12" customHeight="1">
      <c r="A34" s="28" t="s">
        <v>16</v>
      </c>
      <c r="B34" s="17"/>
      <c r="C34" s="18"/>
      <c r="D34" s="18"/>
      <c r="E34" s="19"/>
      <c r="F34" s="18"/>
      <c r="G34" s="25"/>
      <c r="H34" s="29"/>
      <c r="I34" s="22"/>
    </row>
    <row r="35" spans="1:9" ht="12" customHeight="1">
      <c r="A35" s="28"/>
      <c r="B35" s="17"/>
      <c r="C35" s="18"/>
      <c r="D35" s="18"/>
      <c r="E35" s="19"/>
      <c r="F35" s="18"/>
      <c r="G35" s="34"/>
      <c r="H35" s="29"/>
      <c r="I35" s="22"/>
    </row>
    <row r="36" spans="1:9" ht="12" customHeight="1">
      <c r="A36" s="28" t="s">
        <v>85</v>
      </c>
      <c r="B36" s="17"/>
      <c r="C36" s="18"/>
      <c r="D36" s="18"/>
      <c r="E36" s="19"/>
      <c r="F36" s="18"/>
      <c r="G36" s="34"/>
      <c r="H36" s="53"/>
      <c r="I36" s="22"/>
    </row>
    <row r="37" spans="1:9" ht="12" customHeight="1">
      <c r="A37" s="95" t="s">
        <v>86</v>
      </c>
      <c r="B37" s="17"/>
      <c r="C37" s="18">
        <v>501</v>
      </c>
      <c r="D37" s="18"/>
      <c r="E37" s="19">
        <v>697110.2042601109</v>
      </c>
      <c r="F37" s="18" t="s">
        <v>70</v>
      </c>
      <c r="G37" s="25">
        <v>0.4100070689105177</v>
      </c>
      <c r="H37" s="26">
        <v>285820.1115563003</v>
      </c>
      <c r="I37" s="22"/>
    </row>
    <row r="38" spans="1:9" ht="12" customHeight="1">
      <c r="A38" s="95" t="s">
        <v>87</v>
      </c>
      <c r="B38" s="17"/>
      <c r="C38" s="18">
        <v>501</v>
      </c>
      <c r="D38" s="18"/>
      <c r="E38" s="19">
        <v>-1360812.1752517875</v>
      </c>
      <c r="F38" s="18" t="s">
        <v>70</v>
      </c>
      <c r="G38" s="25">
        <v>0.4100070689105177</v>
      </c>
      <c r="H38" s="26">
        <v>-557942.6113127312</v>
      </c>
      <c r="I38" s="22"/>
    </row>
    <row r="39" spans="1:9" ht="12" customHeight="1">
      <c r="A39" s="24" t="s">
        <v>88</v>
      </c>
      <c r="B39" s="17"/>
      <c r="C39" s="18">
        <v>503</v>
      </c>
      <c r="D39" s="18"/>
      <c r="E39" s="19">
        <v>-99.92952000023797</v>
      </c>
      <c r="F39" s="18" t="s">
        <v>70</v>
      </c>
      <c r="G39" s="25">
        <v>0.4100070689105177</v>
      </c>
      <c r="H39" s="26">
        <v>-40.97180959293252</v>
      </c>
      <c r="I39" s="22"/>
    </row>
    <row r="40" spans="1:9" ht="12" customHeight="1">
      <c r="A40" s="95" t="s">
        <v>89</v>
      </c>
      <c r="B40" s="17"/>
      <c r="C40" s="18">
        <v>547</v>
      </c>
      <c r="D40" s="18"/>
      <c r="E40" s="19">
        <v>5309642.455315828</v>
      </c>
      <c r="F40" s="18" t="s">
        <v>70</v>
      </c>
      <c r="G40" s="25">
        <v>0.4100070689105177</v>
      </c>
      <c r="H40" s="26">
        <v>2176990.940066887</v>
      </c>
      <c r="I40" s="22"/>
    </row>
    <row r="41" spans="1:9" ht="12" customHeight="1">
      <c r="A41" s="95" t="s">
        <v>90</v>
      </c>
      <c r="B41" s="17"/>
      <c r="C41" s="18">
        <v>547</v>
      </c>
      <c r="D41" s="18"/>
      <c r="E41" s="19">
        <v>-6703.759890642017</v>
      </c>
      <c r="F41" s="18" t="s">
        <v>91</v>
      </c>
      <c r="G41" s="25">
        <v>0.4291030366173836</v>
      </c>
      <c r="H41" s="26">
        <v>-2876.603725828309</v>
      </c>
      <c r="I41" s="22"/>
    </row>
    <row r="42" spans="1:9" ht="12" customHeight="1">
      <c r="A42" s="95" t="s">
        <v>92</v>
      </c>
      <c r="B42" s="17"/>
      <c r="C42" s="18">
        <v>501</v>
      </c>
      <c r="D42" s="18"/>
      <c r="E42" s="19">
        <v>-54418.19380000979</v>
      </c>
      <c r="F42" s="18" t="s">
        <v>93</v>
      </c>
      <c r="G42" s="25">
        <v>0.4050823349609817</v>
      </c>
      <c r="H42" s="26">
        <v>-22043.849008867182</v>
      </c>
      <c r="I42" s="22"/>
    </row>
    <row r="43" spans="1:9" ht="12" customHeight="1">
      <c r="A43" s="28" t="s">
        <v>94</v>
      </c>
      <c r="B43" s="17"/>
      <c r="C43" s="18"/>
      <c r="D43" s="18"/>
      <c r="E43" s="27">
        <v>4584718.6011135</v>
      </c>
      <c r="F43" s="96"/>
      <c r="G43" s="25"/>
      <c r="H43" s="27">
        <v>1879907.0157661678</v>
      </c>
      <c r="I43" s="22"/>
    </row>
    <row r="44" spans="1:9" ht="12" customHeight="1">
      <c r="A44" s="28"/>
      <c r="B44" s="17"/>
      <c r="C44" s="18"/>
      <c r="D44" s="18"/>
      <c r="E44" s="29"/>
      <c r="F44" s="96"/>
      <c r="G44" s="25"/>
      <c r="H44" s="29"/>
      <c r="I44" s="35"/>
    </row>
    <row r="45" spans="1:9" ht="12" customHeight="1">
      <c r="A45" s="32" t="s">
        <v>95</v>
      </c>
      <c r="B45" s="17"/>
      <c r="C45" s="18"/>
      <c r="D45" s="18"/>
      <c r="E45" s="27">
        <v>-21188636.78090469</v>
      </c>
      <c r="F45" s="33"/>
      <c r="G45" s="34"/>
      <c r="H45" s="27">
        <v>-8703070.486916663</v>
      </c>
      <c r="I45" s="35"/>
    </row>
    <row r="46" spans="1:9" ht="12" customHeight="1">
      <c r="A46" s="36"/>
      <c r="B46" s="17"/>
      <c r="C46" s="18"/>
      <c r="D46" s="18"/>
      <c r="E46" s="29"/>
      <c r="F46" s="33"/>
      <c r="G46" s="31"/>
      <c r="H46" s="29"/>
      <c r="I46" s="26"/>
    </row>
    <row r="47" spans="1:9" ht="12" customHeight="1">
      <c r="A47" s="36"/>
      <c r="B47" s="17"/>
      <c r="C47" s="18"/>
      <c r="D47" s="18"/>
      <c r="E47" s="29"/>
      <c r="F47" s="33"/>
      <c r="G47" s="37" t="s">
        <v>25</v>
      </c>
      <c r="H47" s="19">
        <v>395119.40010601655</v>
      </c>
      <c r="I47" s="26"/>
    </row>
    <row r="48" spans="1:9" ht="12" customHeight="1">
      <c r="A48" s="28"/>
      <c r="B48" s="17"/>
      <c r="C48" s="18"/>
      <c r="D48" s="18"/>
      <c r="E48" s="43"/>
      <c r="F48" s="18"/>
      <c r="G48" s="40" t="s">
        <v>26</v>
      </c>
      <c r="H48" s="41">
        <v>2907782.8803837267</v>
      </c>
      <c r="I48" s="44"/>
    </row>
    <row r="49" spans="1:9" ht="12" customHeight="1">
      <c r="A49" s="36"/>
      <c r="B49" s="17"/>
      <c r="C49" s="18"/>
      <c r="D49" s="18"/>
      <c r="E49" s="29"/>
      <c r="F49" s="33"/>
      <c r="G49" s="42" t="s">
        <v>27</v>
      </c>
      <c r="H49" s="8">
        <v>3302902.280489743</v>
      </c>
      <c r="I49" s="26"/>
    </row>
    <row r="50" spans="1:9" ht="12" customHeight="1">
      <c r="A50" s="36"/>
      <c r="B50" s="17"/>
      <c r="C50" s="18"/>
      <c r="D50" s="18"/>
      <c r="E50" s="29"/>
      <c r="F50" s="33"/>
      <c r="I50" s="26"/>
    </row>
    <row r="51" spans="1:9" ht="12" customHeight="1" thickBot="1">
      <c r="A51" s="36"/>
      <c r="B51" s="17"/>
      <c r="C51" s="18"/>
      <c r="D51" s="18"/>
      <c r="E51" s="29"/>
      <c r="F51" s="33"/>
      <c r="G51" s="37" t="s">
        <v>28</v>
      </c>
      <c r="H51" s="45">
        <v>5400168.20642692</v>
      </c>
      <c r="I51" s="26"/>
    </row>
    <row r="52" spans="1:12" ht="12" customHeight="1" thickTop="1">
      <c r="A52" s="36"/>
      <c r="B52" s="17"/>
      <c r="C52" s="18"/>
      <c r="D52" s="18"/>
      <c r="E52" s="29"/>
      <c r="F52" s="33"/>
      <c r="G52" s="31"/>
      <c r="H52" s="29"/>
      <c r="I52" s="26"/>
      <c r="L52" s="2"/>
    </row>
    <row r="53" spans="1:9" ht="12" customHeight="1">
      <c r="A53" s="36"/>
      <c r="C53" s="97"/>
      <c r="D53" s="18"/>
      <c r="E53" s="29"/>
      <c r="F53" s="33"/>
      <c r="G53" s="31"/>
      <c r="H53" s="29"/>
      <c r="I53" s="26"/>
    </row>
    <row r="54" spans="1:9" ht="12" customHeight="1">
      <c r="A54" s="36"/>
      <c r="I54" s="26"/>
    </row>
    <row r="55" spans="1:9" ht="12" customHeight="1">
      <c r="A55" s="36"/>
      <c r="B55" s="72"/>
      <c r="I55" s="26"/>
    </row>
    <row r="56" spans="1:9" ht="12" customHeight="1">
      <c r="A56" s="36"/>
      <c r="B56" s="48"/>
      <c r="C56" s="48"/>
      <c r="D56" s="48"/>
      <c r="E56" s="48"/>
      <c r="F56" s="48"/>
      <c r="G56" s="48"/>
      <c r="H56" s="98"/>
      <c r="I56" s="26"/>
    </row>
    <row r="57" spans="1:9" ht="12" customHeight="1">
      <c r="A57" s="36"/>
      <c r="B57" s="48"/>
      <c r="C57" s="48"/>
      <c r="D57" s="48"/>
      <c r="E57" s="48"/>
      <c r="F57" s="48"/>
      <c r="G57" s="48"/>
      <c r="H57" s="48"/>
      <c r="I57" s="26"/>
    </row>
    <row r="58" spans="1:9" ht="12" customHeight="1">
      <c r="A58" s="36"/>
      <c r="B58" s="48"/>
      <c r="C58" s="48"/>
      <c r="D58" s="48"/>
      <c r="E58" s="48"/>
      <c r="F58" s="48"/>
      <c r="G58" s="48"/>
      <c r="H58" s="48"/>
      <c r="I58" s="26"/>
    </row>
    <row r="59" spans="1:9" ht="12" customHeight="1">
      <c r="A59" s="36"/>
      <c r="B59" s="48"/>
      <c r="C59" s="48"/>
      <c r="D59" s="48"/>
      <c r="E59" s="48"/>
      <c r="F59" s="48"/>
      <c r="G59" s="48"/>
      <c r="H59" s="48"/>
      <c r="I59" s="26"/>
    </row>
    <row r="60" spans="1:9" ht="12" customHeight="1">
      <c r="A60" s="36"/>
      <c r="B60" s="48"/>
      <c r="C60" s="48"/>
      <c r="D60" s="48"/>
      <c r="E60" s="48"/>
      <c r="F60" s="48"/>
      <c r="G60" s="48"/>
      <c r="H60" s="48"/>
      <c r="I60" s="26"/>
    </row>
    <row r="61" spans="1:9" ht="12" customHeight="1">
      <c r="A61" s="36"/>
      <c r="B61" s="48"/>
      <c r="C61" s="48"/>
      <c r="D61" s="48"/>
      <c r="E61" s="48"/>
      <c r="F61" s="48"/>
      <c r="G61" s="48"/>
      <c r="H61" s="48"/>
      <c r="I61" s="26"/>
    </row>
    <row r="62" spans="1:9" ht="12" customHeight="1">
      <c r="A62" s="32"/>
      <c r="B62" s="48"/>
      <c r="C62" s="48"/>
      <c r="D62" s="48"/>
      <c r="E62" s="48"/>
      <c r="F62" s="48"/>
      <c r="G62" s="48"/>
      <c r="H62" s="48"/>
      <c r="I62" s="26"/>
    </row>
    <row r="63" spans="1:9" ht="12" customHeight="1">
      <c r="A63" s="49"/>
      <c r="B63" s="50"/>
      <c r="C63" s="51"/>
      <c r="D63" s="51"/>
      <c r="E63" s="52"/>
      <c r="F63" s="33"/>
      <c r="G63" s="34"/>
      <c r="H63" s="53"/>
      <c r="I63" s="35"/>
    </row>
    <row r="64" spans="1:9" ht="12" customHeight="1">
      <c r="A64" s="49"/>
      <c r="B64" s="54"/>
      <c r="C64" s="51"/>
      <c r="D64" s="51"/>
      <c r="E64" s="52"/>
      <c r="F64" s="33"/>
      <c r="G64" s="34"/>
      <c r="H64" s="53"/>
      <c r="I64" s="35"/>
    </row>
    <row r="65" spans="1:9" ht="12" customHeight="1" thickBot="1">
      <c r="A65" s="55" t="s">
        <v>29</v>
      </c>
      <c r="B65" s="56"/>
      <c r="C65" s="57"/>
      <c r="D65" s="57"/>
      <c r="E65" s="58"/>
      <c r="F65" s="57"/>
      <c r="G65" s="56"/>
      <c r="H65" s="59"/>
      <c r="I65" s="26"/>
    </row>
    <row r="66" spans="1:14" s="46" customFormat="1" ht="12" customHeight="1">
      <c r="A66" s="60"/>
      <c r="B66" s="61"/>
      <c r="C66" s="62"/>
      <c r="D66" s="62"/>
      <c r="E66" s="63"/>
      <c r="F66" s="62"/>
      <c r="G66" s="61"/>
      <c r="H66" s="64"/>
      <c r="I66" s="65"/>
      <c r="L66" s="66"/>
      <c r="M66" s="66"/>
      <c r="N66" s="66"/>
    </row>
    <row r="67" spans="1:14" s="46" customFormat="1" ht="12" customHeight="1">
      <c r="A67" s="67" t="s">
        <v>383</v>
      </c>
      <c r="B67" s="56"/>
      <c r="C67" s="57"/>
      <c r="D67" s="57"/>
      <c r="E67" s="277"/>
      <c r="F67" s="57"/>
      <c r="G67" s="56"/>
      <c r="H67" s="59"/>
      <c r="I67" s="69"/>
      <c r="L67" s="66"/>
      <c r="M67" s="66"/>
      <c r="N67" s="66"/>
    </row>
    <row r="68" spans="1:14" s="46" customFormat="1" ht="12" customHeight="1">
      <c r="A68" s="70"/>
      <c r="B68" s="56"/>
      <c r="C68" s="57"/>
      <c r="D68" s="57"/>
      <c r="E68" s="68"/>
      <c r="F68" s="57"/>
      <c r="G68" s="56"/>
      <c r="H68" s="59"/>
      <c r="I68" s="69"/>
      <c r="L68" s="66"/>
      <c r="M68" s="66"/>
      <c r="N68" s="66"/>
    </row>
    <row r="69" spans="1:14" s="46" customFormat="1" ht="12" customHeight="1">
      <c r="A69" s="71"/>
      <c r="B69" s="72" t="s">
        <v>30</v>
      </c>
      <c r="C69" s="3"/>
      <c r="D69" s="3"/>
      <c r="E69" s="4"/>
      <c r="F69" s="3"/>
      <c r="G69" s="2"/>
      <c r="H69" s="8"/>
      <c r="I69" s="69"/>
      <c r="L69" s="66"/>
      <c r="M69" s="66"/>
      <c r="N69" s="66"/>
    </row>
    <row r="70" spans="1:14" s="46" customFormat="1" ht="12" customHeight="1">
      <c r="A70" s="71"/>
      <c r="B70" s="501" t="s">
        <v>384</v>
      </c>
      <c r="C70" s="501"/>
      <c r="D70" s="501"/>
      <c r="E70" s="501"/>
      <c r="F70" s="501"/>
      <c r="G70" s="501"/>
      <c r="H70" s="501"/>
      <c r="I70" s="69"/>
      <c r="L70" s="66"/>
      <c r="M70" s="66"/>
      <c r="N70" s="66"/>
    </row>
    <row r="71" spans="1:14" s="46" customFormat="1" ht="12" customHeight="1">
      <c r="A71" s="71"/>
      <c r="B71" s="73" t="s">
        <v>34</v>
      </c>
      <c r="C71" s="74"/>
      <c r="D71" s="74"/>
      <c r="E71" s="74"/>
      <c r="F71" s="74"/>
      <c r="G71" s="74"/>
      <c r="H71" s="74"/>
      <c r="I71" s="69"/>
      <c r="L71" s="66"/>
      <c r="M71" s="66"/>
      <c r="N71" s="66"/>
    </row>
    <row r="72" spans="1:14" s="46" customFormat="1" ht="12" customHeight="1">
      <c r="A72" s="71"/>
      <c r="B72" s="502" t="s">
        <v>35</v>
      </c>
      <c r="C72" s="502"/>
      <c r="D72" s="502"/>
      <c r="E72" s="502"/>
      <c r="F72" s="502"/>
      <c r="G72" s="502"/>
      <c r="H72" s="502"/>
      <c r="I72" s="69"/>
      <c r="L72" s="66"/>
      <c r="M72" s="66"/>
      <c r="N72" s="66"/>
    </row>
    <row r="73" spans="1:14" s="46" customFormat="1" ht="12" customHeight="1">
      <c r="A73" s="71"/>
      <c r="B73" s="502" t="s">
        <v>359</v>
      </c>
      <c r="C73" s="502"/>
      <c r="D73" s="502"/>
      <c r="E73" s="502"/>
      <c r="F73" s="502"/>
      <c r="G73" s="502"/>
      <c r="H73" s="502"/>
      <c r="I73" s="69"/>
      <c r="L73" s="66"/>
      <c r="M73" s="66"/>
      <c r="N73" s="66"/>
    </row>
    <row r="74" spans="1:14" s="46" customFormat="1" ht="12" customHeight="1">
      <c r="A74" s="71"/>
      <c r="B74" s="502" t="s">
        <v>360</v>
      </c>
      <c r="C74" s="502"/>
      <c r="D74" s="502"/>
      <c r="E74" s="502"/>
      <c r="F74" s="502"/>
      <c r="G74" s="502"/>
      <c r="H74" s="502"/>
      <c r="I74" s="69"/>
      <c r="L74" s="66"/>
      <c r="M74" s="66"/>
      <c r="N74" s="66"/>
    </row>
    <row r="75" spans="1:14" s="46" customFormat="1" ht="12" customHeight="1" thickBot="1">
      <c r="A75" s="99"/>
      <c r="B75" s="500"/>
      <c r="C75" s="500"/>
      <c r="D75" s="500"/>
      <c r="E75" s="500"/>
      <c r="F75" s="500"/>
      <c r="G75" s="500"/>
      <c r="H75" s="500"/>
      <c r="I75" s="100"/>
      <c r="L75" s="66"/>
      <c r="M75" s="66"/>
      <c r="N75" s="66"/>
    </row>
    <row r="77" ht="12" customHeight="1">
      <c r="B77" s="164"/>
    </row>
  </sheetData>
  <sheetProtection/>
  <mergeCells count="5">
    <mergeCell ref="B75:H75"/>
    <mergeCell ref="B70:H70"/>
    <mergeCell ref="B72:H72"/>
    <mergeCell ref="B73:H73"/>
    <mergeCell ref="B74:H74"/>
  </mergeCells>
  <conditionalFormatting sqref="A9">
    <cfRule type="cellIs" priority="2" dxfId="0" operator="equal" stopIfTrue="1">
      <formula>"Title"</formula>
    </cfRule>
  </conditionalFormatting>
  <conditionalFormatting sqref="A8">
    <cfRule type="cellIs" priority="1" dxfId="0" operator="equal" stopIfTrue="1">
      <formula>"Adjustment to Income/Expense/Rate Base:"</formula>
    </cfRule>
  </conditionalFormatting>
  <dataValidations count="2">
    <dataValidation errorStyle="warning" type="list" allowBlank="1" showInputMessage="1" showErrorMessage="1" errorTitle="FERC ACCOUNT" error="This FERC Account is not included in the drop-down list. Is this the account you want to use?" sqref="C9:C45">
      <formula1>$C$74:$C$75</formula1>
    </dataValidation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D9:D45">
      <formula1>"1, 2, 3"</formula1>
    </dataValidation>
  </dataValidations>
  <printOptions horizontalCentered="1"/>
  <pageMargins left="1" right="0.75" top="1.25" bottom="1" header="0.5" footer="0.5"/>
  <pageSetup fitToHeight="1" fitToWidth="1" horizontalDpi="600" verticalDpi="600" orientation="portrait" scale="70" r:id="rId1"/>
  <headerFooter alignWithMargins="0">
    <oddHeader>&amp;R&amp;"Small Fonts,Bold"&amp;6Utah Association of Energy Users
UAE Exhibit 1.1 (KCH-1)
UPSC Docket No. 09-035-23
Witness:  Kevin C. Higgins
Page 1 of 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B48" sqref="B48"/>
    </sheetView>
  </sheetViews>
  <sheetFormatPr defaultColWidth="9.33203125" defaultRowHeight="12.75" customHeight="1"/>
  <cols>
    <col min="1" max="1" width="7.83203125" style="85" customWidth="1"/>
    <col min="2" max="2" width="35.16015625" style="85" customWidth="1"/>
    <col min="3" max="3" width="13.16015625" style="85" customWidth="1"/>
    <col min="4" max="4" width="5.5" style="85" customWidth="1"/>
    <col min="5" max="5" width="19.66015625" style="85" customWidth="1"/>
    <col min="6" max="6" width="10.16015625" style="85" customWidth="1"/>
    <col min="7" max="7" width="12.5" style="85" customWidth="1"/>
    <col min="8" max="8" width="18.5" style="85" customWidth="1"/>
    <col min="9" max="9" width="9" style="85" customWidth="1"/>
    <col min="10" max="10" width="10.33203125" style="85" customWidth="1"/>
    <col min="11" max="16384" width="9.33203125" style="85" customWidth="1"/>
  </cols>
  <sheetData>
    <row r="1" spans="1:10" ht="12.75" customHeight="1">
      <c r="A1" s="1" t="s">
        <v>381</v>
      </c>
      <c r="B1" s="2"/>
      <c r="C1" s="3"/>
      <c r="D1" s="3"/>
      <c r="E1" s="279"/>
      <c r="F1" s="3"/>
      <c r="G1" s="2"/>
      <c r="H1" s="5"/>
      <c r="I1" s="6"/>
      <c r="J1" s="2"/>
    </row>
    <row r="2" spans="1:10" ht="12.75" customHeight="1">
      <c r="A2" s="7" t="s">
        <v>358</v>
      </c>
      <c r="B2" s="2"/>
      <c r="C2" s="3"/>
      <c r="D2" s="3"/>
      <c r="E2" s="279"/>
      <c r="F2" s="3"/>
      <c r="G2" s="2"/>
      <c r="H2" s="8"/>
      <c r="I2" s="3"/>
      <c r="J2" s="2"/>
    </row>
    <row r="3" spans="1:10" ht="12.75" customHeight="1">
      <c r="A3" s="9" t="s">
        <v>760</v>
      </c>
      <c r="B3" s="2"/>
      <c r="C3" s="3"/>
      <c r="D3" s="3"/>
      <c r="E3" s="279"/>
      <c r="F3" s="3"/>
      <c r="G3" s="2"/>
      <c r="H3" s="8"/>
      <c r="I3" s="3"/>
      <c r="J3" s="2"/>
    </row>
    <row r="4" spans="1:10" ht="12.75" customHeight="1">
      <c r="A4" s="10"/>
      <c r="B4" s="2"/>
      <c r="C4" s="3"/>
      <c r="D4" s="3"/>
      <c r="E4" s="279"/>
      <c r="F4" s="3"/>
      <c r="G4" s="2"/>
      <c r="H4" s="8"/>
      <c r="I4" s="3"/>
      <c r="J4" s="2"/>
    </row>
    <row r="5" spans="1:10" ht="12.75" customHeight="1">
      <c r="A5" s="2"/>
      <c r="B5" s="2"/>
      <c r="C5" s="3"/>
      <c r="D5" s="3"/>
      <c r="E5" s="279"/>
      <c r="F5" s="3"/>
      <c r="G5" s="2"/>
      <c r="H5" s="8"/>
      <c r="I5" s="3"/>
      <c r="J5" s="2"/>
    </row>
    <row r="6" spans="1:10" ht="12.75" customHeight="1">
      <c r="A6" s="2"/>
      <c r="B6" s="2"/>
      <c r="C6" s="3"/>
      <c r="D6" s="3"/>
      <c r="E6" s="281" t="s">
        <v>0</v>
      </c>
      <c r="F6" s="3"/>
      <c r="G6" s="3"/>
      <c r="H6" s="12" t="s">
        <v>1</v>
      </c>
      <c r="I6" s="3"/>
      <c r="J6" s="2"/>
    </row>
    <row r="7" spans="1:10" ht="12.75" customHeight="1">
      <c r="A7" s="2"/>
      <c r="B7" s="2"/>
      <c r="C7" s="13" t="s">
        <v>2</v>
      </c>
      <c r="D7" s="13"/>
      <c r="E7" s="282" t="s">
        <v>3</v>
      </c>
      <c r="F7" s="13" t="s">
        <v>4</v>
      </c>
      <c r="G7" s="13" t="s">
        <v>5</v>
      </c>
      <c r="H7" s="15" t="s">
        <v>6</v>
      </c>
      <c r="I7" s="13" t="s">
        <v>7</v>
      </c>
      <c r="J7" s="2"/>
    </row>
    <row r="8" spans="1:10" ht="12.75" customHeight="1">
      <c r="A8" s="16" t="s">
        <v>8</v>
      </c>
      <c r="B8" s="17"/>
      <c r="C8" s="18"/>
      <c r="D8" s="18"/>
      <c r="E8" s="283"/>
      <c r="F8" s="18"/>
      <c r="G8" s="20"/>
      <c r="H8" s="21"/>
      <c r="I8" s="22"/>
      <c r="J8" s="2"/>
    </row>
    <row r="9" spans="1:10" ht="12.75" customHeight="1">
      <c r="A9" s="17" t="s">
        <v>9</v>
      </c>
      <c r="B9" s="17"/>
      <c r="C9" s="18"/>
      <c r="D9" s="18"/>
      <c r="E9" s="283"/>
      <c r="F9" s="18"/>
      <c r="G9" s="20"/>
      <c r="H9" s="284"/>
      <c r="I9" s="22"/>
      <c r="J9" s="2"/>
    </row>
    <row r="10" spans="1:10" ht="12.75" customHeight="1">
      <c r="A10" s="24" t="s">
        <v>10</v>
      </c>
      <c r="B10" s="17"/>
      <c r="C10" s="18">
        <v>343</v>
      </c>
      <c r="D10" s="18"/>
      <c r="E10" s="285">
        <f>'UAE Direct Exhibit 1.4, p. 2'!S9</f>
        <v>-6305703.923076923</v>
      </c>
      <c r="F10" s="18" t="s">
        <v>11</v>
      </c>
      <c r="G10" s="286">
        <v>0.4113042590825348</v>
      </c>
      <c r="H10" s="287">
        <f>G10*E10</f>
        <v>-2593562.8800749867</v>
      </c>
      <c r="I10" s="22"/>
      <c r="J10" s="2"/>
    </row>
    <row r="11" spans="1:10" ht="12.75" customHeight="1">
      <c r="A11" s="17" t="s">
        <v>12</v>
      </c>
      <c r="B11" s="17"/>
      <c r="C11" s="18"/>
      <c r="D11" s="18"/>
      <c r="E11" s="288">
        <f>SUM(E10:E10)</f>
        <v>-6305703.923076923</v>
      </c>
      <c r="F11" s="18"/>
      <c r="G11" s="286"/>
      <c r="H11" s="288">
        <f>SUM(H10:H10)</f>
        <v>-2593562.8800749867</v>
      </c>
      <c r="I11" s="22"/>
      <c r="J11" s="2"/>
    </row>
    <row r="12" spans="1:10" ht="12.75" customHeight="1">
      <c r="A12" s="28"/>
      <c r="B12" s="17"/>
      <c r="C12" s="18"/>
      <c r="D12" s="18"/>
      <c r="E12" s="283"/>
      <c r="F12" s="18"/>
      <c r="G12" s="286"/>
      <c r="H12" s="289"/>
      <c r="I12" s="22"/>
      <c r="J12" s="2"/>
    </row>
    <row r="13" spans="1:10" ht="12.75" customHeight="1">
      <c r="A13" s="28"/>
      <c r="B13" s="17"/>
      <c r="C13" s="18"/>
      <c r="D13" s="18"/>
      <c r="E13" s="283"/>
      <c r="F13" s="18"/>
      <c r="G13" s="286"/>
      <c r="H13" s="289"/>
      <c r="I13" s="22"/>
      <c r="J13" s="2"/>
    </row>
    <row r="14" spans="1:10" ht="12.75" customHeight="1">
      <c r="A14" s="30" t="s">
        <v>13</v>
      </c>
      <c r="B14" s="17"/>
      <c r="C14" s="18"/>
      <c r="D14" s="18"/>
      <c r="E14" s="283"/>
      <c r="F14" s="18"/>
      <c r="G14" s="31"/>
      <c r="H14" s="289"/>
      <c r="I14" s="22"/>
      <c r="J14" s="2"/>
    </row>
    <row r="15" spans="1:10" ht="12.75" customHeight="1">
      <c r="A15" s="24" t="s">
        <v>14</v>
      </c>
      <c r="B15" s="17"/>
      <c r="C15" s="18" t="s">
        <v>15</v>
      </c>
      <c r="D15" s="18"/>
      <c r="E15" s="285">
        <f>'UAE Direct Exhibit 1.4, p. 2'!S13</f>
        <v>106461.30123461536</v>
      </c>
      <c r="F15" s="18" t="s">
        <v>11</v>
      </c>
      <c r="G15" s="286">
        <f>+G10</f>
        <v>0.4113042590825348</v>
      </c>
      <c r="H15" s="290">
        <f>G15*E15</f>
        <v>43787.98662526602</v>
      </c>
      <c r="I15" s="22"/>
      <c r="J15" s="2"/>
    </row>
    <row r="16" spans="1:10" ht="12.75" customHeight="1">
      <c r="A16" s="28" t="s">
        <v>403</v>
      </c>
      <c r="B16" s="17"/>
      <c r="C16" s="18"/>
      <c r="D16" s="18"/>
      <c r="E16" s="288">
        <f>SUM(E15:E15)</f>
        <v>106461.30123461536</v>
      </c>
      <c r="F16" s="18"/>
      <c r="G16" s="286"/>
      <c r="H16" s="291">
        <f>SUM(H15:H15)</f>
        <v>43787.98662526602</v>
      </c>
      <c r="I16" s="22"/>
      <c r="J16" s="2"/>
    </row>
    <row r="17" spans="1:10" ht="12.75" customHeight="1">
      <c r="A17" s="28" t="s">
        <v>16</v>
      </c>
      <c r="B17" s="17"/>
      <c r="C17" s="18"/>
      <c r="D17" s="18"/>
      <c r="E17" s="283"/>
      <c r="F17" s="18"/>
      <c r="G17" s="286"/>
      <c r="H17" s="289"/>
      <c r="I17" s="22"/>
      <c r="J17" s="2"/>
    </row>
    <row r="18" spans="1:10" ht="12.75" customHeight="1">
      <c r="A18" s="28"/>
      <c r="B18" s="17"/>
      <c r="C18" s="18"/>
      <c r="D18" s="18"/>
      <c r="E18" s="283"/>
      <c r="F18" s="18"/>
      <c r="G18" s="286"/>
      <c r="H18" s="289"/>
      <c r="I18" s="22"/>
      <c r="J18" s="2"/>
    </row>
    <row r="19" spans="1:10" ht="12.75" customHeight="1">
      <c r="A19" s="32" t="s">
        <v>17</v>
      </c>
      <c r="B19" s="17"/>
      <c r="C19" s="18"/>
      <c r="D19" s="18"/>
      <c r="E19" s="288">
        <f>E11+E16</f>
        <v>-6199242.621842308</v>
      </c>
      <c r="F19" s="33"/>
      <c r="G19" s="292"/>
      <c r="H19" s="288">
        <f>H11+H16</f>
        <v>-2549774.893449721</v>
      </c>
      <c r="I19" s="293"/>
      <c r="J19" s="2"/>
    </row>
    <row r="20" spans="1:10" ht="12.75" customHeight="1">
      <c r="A20" s="36"/>
      <c r="B20" s="17"/>
      <c r="C20" s="18"/>
      <c r="D20" s="18"/>
      <c r="E20" s="289"/>
      <c r="F20" s="33"/>
      <c r="G20" s="31"/>
      <c r="H20" s="289"/>
      <c r="I20" s="287"/>
      <c r="J20" s="2"/>
    </row>
    <row r="21" spans="1:10" ht="12.75" customHeight="1">
      <c r="A21" s="36"/>
      <c r="B21" s="17"/>
      <c r="C21" s="18"/>
      <c r="D21" s="18"/>
      <c r="E21" s="289"/>
      <c r="F21" s="33"/>
      <c r="G21" s="37"/>
      <c r="H21" s="283"/>
      <c r="I21" s="287"/>
      <c r="J21" s="2"/>
    </row>
    <row r="22" spans="1:10" ht="12.75" customHeight="1">
      <c r="A22" s="32" t="s">
        <v>19</v>
      </c>
      <c r="B22" s="17"/>
      <c r="C22" s="18"/>
      <c r="D22" s="18"/>
      <c r="E22" s="289"/>
      <c r="F22" s="33"/>
      <c r="G22" s="37"/>
      <c r="H22" s="294"/>
      <c r="I22" s="287"/>
      <c r="J22" s="2"/>
    </row>
    <row r="23" spans="1:10" ht="12.75" customHeight="1">
      <c r="A23" s="30" t="s">
        <v>20</v>
      </c>
      <c r="B23" s="17"/>
      <c r="C23" s="18"/>
      <c r="D23" s="18"/>
      <c r="E23" s="289"/>
      <c r="F23" s="33"/>
      <c r="G23" s="37"/>
      <c r="H23" s="283"/>
      <c r="I23" s="287"/>
      <c r="J23" s="2"/>
    </row>
    <row r="24" spans="1:10" ht="12.75" customHeight="1">
      <c r="A24" s="24" t="s">
        <v>21</v>
      </c>
      <c r="B24" s="17"/>
      <c r="C24" s="18" t="s">
        <v>22</v>
      </c>
      <c r="D24" s="18"/>
      <c r="E24" s="285">
        <f>'UAE Direct Exhibit 1.4, p. 2'!S18</f>
        <v>-276799.38320999994</v>
      </c>
      <c r="F24" s="18" t="s">
        <v>11</v>
      </c>
      <c r="G24" s="286">
        <f>+G10</f>
        <v>0.4113042590825348</v>
      </c>
      <c r="H24" s="287">
        <f>G24*E24</f>
        <v>-113848.76522569165</v>
      </c>
      <c r="I24" s="287"/>
      <c r="J24" s="2"/>
    </row>
    <row r="25" spans="1:10" ht="12.75" customHeight="1">
      <c r="A25" s="30" t="s">
        <v>23</v>
      </c>
      <c r="B25" s="17"/>
      <c r="C25" s="18"/>
      <c r="D25" s="18"/>
      <c r="E25" s="288">
        <f>SUM(E24:E24)</f>
        <v>-276799.38320999994</v>
      </c>
      <c r="F25" s="33"/>
      <c r="G25" s="37"/>
      <c r="H25" s="288">
        <f>SUM(H24:H24)</f>
        <v>-113848.76522569165</v>
      </c>
      <c r="I25" s="287"/>
      <c r="J25" s="2"/>
    </row>
    <row r="26" spans="1:10" ht="12.75" customHeight="1">
      <c r="A26" s="36"/>
      <c r="B26" s="17"/>
      <c r="C26" s="18"/>
      <c r="D26" s="18"/>
      <c r="E26" s="289"/>
      <c r="F26" s="33"/>
      <c r="G26" s="37"/>
      <c r="H26" s="283"/>
      <c r="I26" s="287"/>
      <c r="J26" s="2"/>
    </row>
    <row r="27" spans="1:10" ht="12.75" customHeight="1">
      <c r="A27" s="36"/>
      <c r="B27" s="17"/>
      <c r="C27" s="18"/>
      <c r="D27" s="18"/>
      <c r="E27" s="289"/>
      <c r="F27" s="33"/>
      <c r="G27" s="37" t="s">
        <v>24</v>
      </c>
      <c r="H27" s="283">
        <f>-H25</f>
        <v>113848.76522569165</v>
      </c>
      <c r="I27" s="287"/>
      <c r="J27" s="2"/>
    </row>
    <row r="28" spans="1:10" ht="12.75" customHeight="1">
      <c r="A28" s="36"/>
      <c r="B28" s="17"/>
      <c r="C28" s="18"/>
      <c r="D28" s="18"/>
      <c r="E28" s="289"/>
      <c r="F28" s="33"/>
      <c r="G28" s="37"/>
      <c r="H28" s="283"/>
      <c r="I28" s="287"/>
      <c r="J28" s="2"/>
    </row>
    <row r="29" spans="1:10" ht="12.75" customHeight="1">
      <c r="A29" s="36"/>
      <c r="B29" s="17"/>
      <c r="C29" s="18"/>
      <c r="D29" s="18"/>
      <c r="E29" s="289"/>
      <c r="F29" s="33"/>
      <c r="G29" s="37" t="s">
        <v>25</v>
      </c>
      <c r="H29" s="283">
        <f>0.0454*H27</f>
        <v>5168.733941246401</v>
      </c>
      <c r="I29" s="287"/>
      <c r="J29" s="2"/>
    </row>
    <row r="30" spans="1:10" ht="12.75" customHeight="1">
      <c r="A30" s="36"/>
      <c r="B30" s="17"/>
      <c r="C30" s="18"/>
      <c r="D30" s="18"/>
      <c r="E30" s="289"/>
      <c r="F30" s="33"/>
      <c r="G30" s="295" t="s">
        <v>26</v>
      </c>
      <c r="H30" s="287">
        <f>0.33411*H27</f>
        <v>38038.010949555835</v>
      </c>
      <c r="I30" s="287"/>
      <c r="J30" s="2"/>
    </row>
    <row r="31" spans="1:10" ht="12.75" customHeight="1">
      <c r="A31" s="36"/>
      <c r="B31" s="17"/>
      <c r="C31" s="18"/>
      <c r="D31" s="18"/>
      <c r="E31" s="289"/>
      <c r="F31" s="33"/>
      <c r="G31" s="42" t="s">
        <v>27</v>
      </c>
      <c r="H31" s="8">
        <f>+H29+H30</f>
        <v>43206.744890802234</v>
      </c>
      <c r="I31" s="287"/>
      <c r="J31" s="2"/>
    </row>
    <row r="32" spans="1:10" ht="12.75" customHeight="1">
      <c r="A32" s="36"/>
      <c r="B32" s="296"/>
      <c r="C32" s="297"/>
      <c r="D32" s="297"/>
      <c r="E32" s="298"/>
      <c r="F32" s="18"/>
      <c r="G32" s="2"/>
      <c r="H32" s="8"/>
      <c r="I32" s="287"/>
      <c r="J32" s="2"/>
    </row>
    <row r="33" spans="1:10" ht="12.75" customHeight="1" thickBot="1">
      <c r="A33" s="36"/>
      <c r="B33" s="299"/>
      <c r="C33" s="297"/>
      <c r="D33" s="297"/>
      <c r="E33" s="289"/>
      <c r="F33" s="33"/>
      <c r="G33" s="37" t="s">
        <v>28</v>
      </c>
      <c r="H33" s="300">
        <f>+H27-H31</f>
        <v>70642.02033488941</v>
      </c>
      <c r="I33" s="287"/>
      <c r="J33" s="2"/>
    </row>
    <row r="34" spans="1:10" ht="12.75" customHeight="1" thickTop="1">
      <c r="A34" s="49"/>
      <c r="B34" s="509"/>
      <c r="C34" s="509"/>
      <c r="D34" s="509"/>
      <c r="E34" s="509"/>
      <c r="F34" s="509"/>
      <c r="G34" s="509"/>
      <c r="H34" s="509"/>
      <c r="I34" s="293"/>
      <c r="J34" s="2"/>
    </row>
    <row r="35" spans="1:10" ht="12.75" customHeight="1">
      <c r="A35" s="49"/>
      <c r="B35" s="301"/>
      <c r="C35" s="301"/>
      <c r="D35" s="301"/>
      <c r="E35" s="301"/>
      <c r="F35" s="301"/>
      <c r="G35" s="301"/>
      <c r="H35" s="301"/>
      <c r="I35" s="293"/>
      <c r="J35" s="2"/>
    </row>
    <row r="36" spans="1:10" ht="12.75" customHeight="1">
      <c r="A36" s="49"/>
      <c r="B36" s="301"/>
      <c r="C36" s="301"/>
      <c r="D36" s="301"/>
      <c r="E36" s="301"/>
      <c r="F36" s="301"/>
      <c r="G36" s="301"/>
      <c r="H36" s="301"/>
      <c r="I36" s="293"/>
      <c r="J36" s="2"/>
    </row>
    <row r="37" spans="1:10" ht="12.75" customHeight="1">
      <c r="A37" s="49"/>
      <c r="B37" s="301"/>
      <c r="C37" s="301"/>
      <c r="D37" s="301"/>
      <c r="E37" s="301"/>
      <c r="F37" s="301"/>
      <c r="G37" s="301"/>
      <c r="H37" s="301"/>
      <c r="I37" s="293"/>
      <c r="J37" s="2"/>
    </row>
    <row r="38" spans="1:10" ht="12.75" customHeight="1">
      <c r="A38" s="49"/>
      <c r="B38" s="301"/>
      <c r="C38" s="301"/>
      <c r="D38" s="301"/>
      <c r="E38" s="301"/>
      <c r="F38" s="301"/>
      <c r="G38" s="301"/>
      <c r="H38" s="301"/>
      <c r="I38" s="293"/>
      <c r="J38" s="2"/>
    </row>
    <row r="39" spans="1:10" ht="12.75" customHeight="1">
      <c r="A39" s="49"/>
      <c r="B39" s="301"/>
      <c r="C39" s="301"/>
      <c r="D39" s="301"/>
      <c r="E39" s="301"/>
      <c r="F39" s="301"/>
      <c r="G39" s="301"/>
      <c r="H39" s="301"/>
      <c r="I39" s="293"/>
      <c r="J39" s="2"/>
    </row>
    <row r="40" spans="1:10" ht="12.75" customHeight="1">
      <c r="A40" s="49"/>
      <c r="B40" s="301"/>
      <c r="C40" s="301"/>
      <c r="D40" s="301"/>
      <c r="E40" s="301"/>
      <c r="F40" s="301"/>
      <c r="G40" s="301"/>
      <c r="H40" s="301"/>
      <c r="I40" s="293"/>
      <c r="J40" s="2"/>
    </row>
    <row r="41" spans="1:10" ht="12.75" customHeight="1">
      <c r="A41" s="49"/>
      <c r="B41" s="301"/>
      <c r="C41" s="301"/>
      <c r="D41" s="301"/>
      <c r="E41" s="301"/>
      <c r="F41" s="301"/>
      <c r="G41" s="301"/>
      <c r="H41" s="301"/>
      <c r="I41" s="293"/>
      <c r="J41" s="2"/>
    </row>
    <row r="42" spans="1:10" ht="12.75" customHeight="1">
      <c r="A42" s="49"/>
      <c r="B42" s="301"/>
      <c r="C42" s="301"/>
      <c r="D42" s="301"/>
      <c r="E42" s="301"/>
      <c r="F42" s="301"/>
      <c r="G42" s="301"/>
      <c r="H42" s="301"/>
      <c r="I42" s="293"/>
      <c r="J42" s="2"/>
    </row>
    <row r="43" spans="1:10" ht="12.75" customHeight="1">
      <c r="A43" s="49"/>
      <c r="B43" s="301"/>
      <c r="C43" s="301"/>
      <c r="D43" s="301"/>
      <c r="E43" s="301"/>
      <c r="F43" s="301"/>
      <c r="G43" s="301"/>
      <c r="H43" s="301"/>
      <c r="I43" s="293"/>
      <c r="J43" s="2"/>
    </row>
    <row r="44" spans="1:10" ht="12.75" customHeight="1">
      <c r="A44" s="49"/>
      <c r="B44" s="301"/>
      <c r="C44" s="301"/>
      <c r="D44" s="301"/>
      <c r="E44" s="301"/>
      <c r="F44" s="301"/>
      <c r="G44" s="301"/>
      <c r="H44" s="301"/>
      <c r="I44" s="293"/>
      <c r="J44" s="2"/>
    </row>
    <row r="45" spans="1:10" ht="12.75" customHeight="1">
      <c r="A45" s="49"/>
      <c r="B45" s="301"/>
      <c r="C45" s="301"/>
      <c r="D45" s="301"/>
      <c r="E45" s="301"/>
      <c r="F45" s="301"/>
      <c r="G45" s="301"/>
      <c r="H45" s="301"/>
      <c r="I45" s="293"/>
      <c r="J45" s="2"/>
    </row>
    <row r="46" spans="1:10" ht="12.75" customHeight="1">
      <c r="A46" s="49"/>
      <c r="B46" s="301"/>
      <c r="C46" s="301"/>
      <c r="D46" s="301"/>
      <c r="E46" s="301"/>
      <c r="F46" s="301"/>
      <c r="G46" s="301"/>
      <c r="H46" s="301"/>
      <c r="I46" s="293"/>
      <c r="J46" s="2"/>
    </row>
    <row r="47" spans="1:10" ht="12.75" customHeight="1">
      <c r="A47" s="49"/>
      <c r="B47" s="301"/>
      <c r="C47" s="301"/>
      <c r="D47" s="301"/>
      <c r="E47" s="301"/>
      <c r="F47" s="301"/>
      <c r="G47" s="301"/>
      <c r="H47" s="301"/>
      <c r="I47" s="293"/>
      <c r="J47" s="2"/>
    </row>
    <row r="48" spans="1:10" ht="12.75" customHeight="1">
      <c r="A48" s="49"/>
      <c r="B48" s="301"/>
      <c r="C48" s="301"/>
      <c r="D48" s="301"/>
      <c r="E48" s="301"/>
      <c r="F48" s="301"/>
      <c r="G48" s="301"/>
      <c r="H48" s="301"/>
      <c r="I48" s="293"/>
      <c r="J48" s="2"/>
    </row>
    <row r="49" spans="1:10" ht="12.75" customHeight="1">
      <c r="A49" s="49"/>
      <c r="B49" s="301"/>
      <c r="C49" s="301"/>
      <c r="D49" s="301"/>
      <c r="E49" s="301"/>
      <c r="F49" s="301"/>
      <c r="G49" s="301"/>
      <c r="H49" s="301"/>
      <c r="I49" s="293"/>
      <c r="J49" s="2"/>
    </row>
    <row r="50" spans="1:10" ht="12.75" customHeight="1">
      <c r="A50" s="49"/>
      <c r="B50" s="301"/>
      <c r="C50" s="301"/>
      <c r="D50" s="301"/>
      <c r="E50" s="301"/>
      <c r="F50" s="301"/>
      <c r="G50" s="301"/>
      <c r="H50" s="301"/>
      <c r="I50" s="293"/>
      <c r="J50" s="2"/>
    </row>
    <row r="51" spans="1:10" ht="12.75" customHeight="1">
      <c r="A51" s="49"/>
      <c r="B51" s="301"/>
      <c r="C51" s="301"/>
      <c r="D51" s="301"/>
      <c r="E51" s="301"/>
      <c r="F51" s="301"/>
      <c r="G51" s="301"/>
      <c r="H51" s="301"/>
      <c r="I51" s="293"/>
      <c r="J51" s="2"/>
    </row>
    <row r="52" spans="1:10" ht="12.75" customHeight="1">
      <c r="A52" s="49"/>
      <c r="B52" s="301"/>
      <c r="C52" s="301"/>
      <c r="D52" s="301"/>
      <c r="E52" s="301"/>
      <c r="F52" s="301"/>
      <c r="G52" s="301"/>
      <c r="H52" s="301"/>
      <c r="I52" s="293"/>
      <c r="J52" s="2"/>
    </row>
    <row r="53" spans="1:10" ht="12.75" customHeight="1">
      <c r="A53" s="49"/>
      <c r="B53" s="301"/>
      <c r="C53" s="301"/>
      <c r="D53" s="301"/>
      <c r="E53" s="301"/>
      <c r="F53" s="301"/>
      <c r="G53" s="301"/>
      <c r="H53" s="301"/>
      <c r="I53" s="293"/>
      <c r="J53" s="2"/>
    </row>
    <row r="54" spans="1:10" ht="12.75" customHeight="1">
      <c r="A54" s="49"/>
      <c r="B54" s="301"/>
      <c r="C54" s="301"/>
      <c r="D54" s="301"/>
      <c r="E54" s="301"/>
      <c r="F54" s="301"/>
      <c r="G54" s="301"/>
      <c r="H54" s="301"/>
      <c r="I54" s="293"/>
      <c r="J54" s="2"/>
    </row>
    <row r="55" spans="1:10" ht="12.75" customHeight="1">
      <c r="A55" s="49"/>
      <c r="B55" s="301"/>
      <c r="C55" s="301"/>
      <c r="D55" s="301"/>
      <c r="E55" s="301"/>
      <c r="F55" s="301"/>
      <c r="G55" s="301"/>
      <c r="H55" s="301"/>
      <c r="I55" s="293"/>
      <c r="J55" s="2"/>
    </row>
    <row r="56" spans="1:10" ht="12.75" customHeight="1">
      <c r="A56" s="49"/>
      <c r="B56" s="302"/>
      <c r="C56" s="51"/>
      <c r="D56" s="51"/>
      <c r="E56" s="303"/>
      <c r="F56" s="33"/>
      <c r="G56" s="292"/>
      <c r="H56" s="304"/>
      <c r="I56" s="293"/>
      <c r="J56" s="2"/>
    </row>
    <row r="57" spans="1:10" ht="12.75" customHeight="1" thickBot="1">
      <c r="A57" s="55" t="s">
        <v>29</v>
      </c>
      <c r="B57" s="56"/>
      <c r="C57" s="57"/>
      <c r="D57" s="57"/>
      <c r="E57" s="305"/>
      <c r="F57" s="57"/>
      <c r="G57" s="56"/>
      <c r="H57" s="59"/>
      <c r="I57" s="287"/>
      <c r="J57" s="2"/>
    </row>
    <row r="58" spans="1:10" ht="12.75" customHeight="1">
      <c r="A58" s="60"/>
      <c r="B58" s="61"/>
      <c r="C58" s="62"/>
      <c r="D58" s="62"/>
      <c r="E58" s="63"/>
      <c r="F58" s="62"/>
      <c r="G58" s="61"/>
      <c r="H58" s="64"/>
      <c r="I58" s="306"/>
      <c r="J58" s="46"/>
    </row>
    <row r="59" spans="1:10" ht="12.75" customHeight="1">
      <c r="A59" s="67" t="s">
        <v>386</v>
      </c>
      <c r="B59" s="56"/>
      <c r="C59" s="57"/>
      <c r="D59" s="57"/>
      <c r="E59" s="68"/>
      <c r="F59" s="57"/>
      <c r="G59" s="56"/>
      <c r="H59" s="59"/>
      <c r="I59" s="307"/>
      <c r="J59" s="46"/>
    </row>
    <row r="60" spans="1:10" ht="12.75" customHeight="1">
      <c r="A60" s="308"/>
      <c r="B60" s="56"/>
      <c r="C60" s="57"/>
      <c r="D60" s="57"/>
      <c r="E60" s="68"/>
      <c r="F60" s="57"/>
      <c r="G60" s="56"/>
      <c r="H60" s="59"/>
      <c r="I60" s="307"/>
      <c r="J60" s="46"/>
    </row>
    <row r="61" spans="1:10" ht="12.75" customHeight="1">
      <c r="A61" s="71"/>
      <c r="B61" s="309" t="s">
        <v>30</v>
      </c>
      <c r="C61" s="3"/>
      <c r="D61" s="3"/>
      <c r="E61" s="279"/>
      <c r="F61" s="3"/>
      <c r="G61" s="2"/>
      <c r="H61" s="8"/>
      <c r="I61" s="307"/>
      <c r="J61" s="46"/>
    </row>
    <row r="62" spans="1:10" ht="12.75" customHeight="1">
      <c r="A62" s="71"/>
      <c r="B62" s="507" t="s">
        <v>387</v>
      </c>
      <c r="C62" s="507"/>
      <c r="D62" s="507"/>
      <c r="E62" s="507"/>
      <c r="F62" s="507"/>
      <c r="G62" s="507"/>
      <c r="H62" s="507"/>
      <c r="I62" s="307"/>
      <c r="J62" s="46"/>
    </row>
    <row r="63" spans="1:10" ht="12.75" customHeight="1">
      <c r="A63" s="71"/>
      <c r="B63" s="508" t="s">
        <v>32</v>
      </c>
      <c r="C63" s="508"/>
      <c r="D63" s="508"/>
      <c r="E63" s="508"/>
      <c r="F63" s="508"/>
      <c r="G63" s="508"/>
      <c r="H63" s="508"/>
      <c r="I63" s="307"/>
      <c r="J63" s="46"/>
    </row>
    <row r="64" spans="1:10" ht="12.75" customHeight="1">
      <c r="A64" s="71"/>
      <c r="B64" s="505" t="s">
        <v>33</v>
      </c>
      <c r="C64" s="505"/>
      <c r="D64" s="505"/>
      <c r="E64" s="505"/>
      <c r="F64" s="505"/>
      <c r="G64" s="505"/>
      <c r="H64" s="505"/>
      <c r="I64" s="307"/>
      <c r="J64" s="46"/>
    </row>
    <row r="65" spans="1:10" ht="12.75" customHeight="1">
      <c r="A65" s="71"/>
      <c r="B65" s="505" t="s">
        <v>388</v>
      </c>
      <c r="C65" s="505"/>
      <c r="D65" s="505"/>
      <c r="E65" s="505"/>
      <c r="F65" s="505"/>
      <c r="G65" s="505"/>
      <c r="H65" s="505"/>
      <c r="I65" s="307"/>
      <c r="J65" s="46"/>
    </row>
    <row r="66" spans="1:10" ht="12.75" customHeight="1">
      <c r="A66" s="71"/>
      <c r="B66" s="505" t="s">
        <v>389</v>
      </c>
      <c r="C66" s="505"/>
      <c r="D66" s="505"/>
      <c r="E66" s="505"/>
      <c r="F66" s="505"/>
      <c r="G66" s="505"/>
      <c r="H66" s="505"/>
      <c r="I66" s="307"/>
      <c r="J66" s="46"/>
    </row>
    <row r="67" spans="1:10" ht="12.75" customHeight="1">
      <c r="A67" s="71"/>
      <c r="B67" s="505"/>
      <c r="C67" s="505"/>
      <c r="D67" s="505"/>
      <c r="E67" s="505"/>
      <c r="F67" s="505"/>
      <c r="G67" s="505"/>
      <c r="H67" s="505"/>
      <c r="I67" s="307"/>
      <c r="J67" s="46"/>
    </row>
    <row r="68" spans="1:10" ht="12.75" customHeight="1">
      <c r="A68" s="75"/>
      <c r="B68" s="507" t="s">
        <v>31</v>
      </c>
      <c r="C68" s="507"/>
      <c r="D68" s="507"/>
      <c r="E68" s="507"/>
      <c r="F68" s="507"/>
      <c r="G68" s="507"/>
      <c r="H68" s="507"/>
      <c r="I68" s="76"/>
      <c r="J68" s="2"/>
    </row>
    <row r="69" spans="1:10" ht="12.75" customHeight="1">
      <c r="A69" s="75"/>
      <c r="B69" s="508" t="s">
        <v>34</v>
      </c>
      <c r="C69" s="508"/>
      <c r="D69" s="508"/>
      <c r="E69" s="508"/>
      <c r="F69" s="508"/>
      <c r="G69" s="508"/>
      <c r="H69" s="508"/>
      <c r="I69" s="76"/>
      <c r="J69" s="2"/>
    </row>
    <row r="70" spans="1:10" ht="12.75" customHeight="1">
      <c r="A70" s="75"/>
      <c r="B70" s="505" t="s">
        <v>35</v>
      </c>
      <c r="C70" s="505"/>
      <c r="D70" s="505"/>
      <c r="E70" s="505"/>
      <c r="F70" s="505"/>
      <c r="G70" s="505"/>
      <c r="H70" s="505"/>
      <c r="I70" s="76"/>
      <c r="J70" s="2"/>
    </row>
    <row r="71" spans="1:10" ht="12.75" customHeight="1">
      <c r="A71" s="75"/>
      <c r="B71" s="505" t="s">
        <v>390</v>
      </c>
      <c r="C71" s="505"/>
      <c r="D71" s="505"/>
      <c r="E71" s="505"/>
      <c r="F71" s="505"/>
      <c r="G71" s="505"/>
      <c r="H71" s="505"/>
      <c r="I71" s="76"/>
      <c r="J71" s="2"/>
    </row>
    <row r="72" spans="1:10" ht="12.75" customHeight="1">
      <c r="A72" s="75"/>
      <c r="B72" s="505" t="s">
        <v>391</v>
      </c>
      <c r="C72" s="505"/>
      <c r="D72" s="505"/>
      <c r="E72" s="505"/>
      <c r="F72" s="505"/>
      <c r="G72" s="505"/>
      <c r="H72" s="505"/>
      <c r="I72" s="76"/>
      <c r="J72" s="2"/>
    </row>
    <row r="73" spans="1:10" ht="12.75" customHeight="1">
      <c r="A73" s="75"/>
      <c r="B73" s="46"/>
      <c r="C73" s="66"/>
      <c r="D73" s="66"/>
      <c r="E73" s="302"/>
      <c r="F73" s="66"/>
      <c r="G73" s="46"/>
      <c r="H73" s="47"/>
      <c r="I73" s="76"/>
      <c r="J73" s="2"/>
    </row>
    <row r="74" spans="1:10" ht="12.75" customHeight="1">
      <c r="A74" s="75"/>
      <c r="B74" s="46" t="s">
        <v>36</v>
      </c>
      <c r="C74" s="66"/>
      <c r="D74" s="66"/>
      <c r="E74" s="302"/>
      <c r="F74" s="66"/>
      <c r="G74" s="46"/>
      <c r="H74" s="47"/>
      <c r="I74" s="76"/>
      <c r="J74" s="2"/>
    </row>
    <row r="75" spans="1:10" ht="12.75" customHeight="1" thickBot="1">
      <c r="A75" s="77"/>
      <c r="B75" s="506" t="s">
        <v>392</v>
      </c>
      <c r="C75" s="506"/>
      <c r="D75" s="506"/>
      <c r="E75" s="506"/>
      <c r="F75" s="506"/>
      <c r="G75" s="506"/>
      <c r="H75" s="506"/>
      <c r="I75" s="78"/>
      <c r="J75" s="2"/>
    </row>
    <row r="76" spans="1:10" ht="12.75" customHeight="1">
      <c r="A76" s="2"/>
      <c r="B76" s="2"/>
      <c r="C76" s="3"/>
      <c r="D76" s="3"/>
      <c r="E76" s="279"/>
      <c r="F76" s="3"/>
      <c r="G76" s="2"/>
      <c r="H76" s="8"/>
      <c r="I76" s="3"/>
      <c r="J76" s="2"/>
    </row>
    <row r="77" ht="12.75" customHeight="1">
      <c r="B77" s="329"/>
    </row>
    <row r="78" ht="12.75" customHeight="1">
      <c r="B78" s="330"/>
    </row>
  </sheetData>
  <sheetProtection/>
  <mergeCells count="13">
    <mergeCell ref="B34:H34"/>
    <mergeCell ref="B62:H62"/>
    <mergeCell ref="B63:H63"/>
    <mergeCell ref="B64:H64"/>
    <mergeCell ref="B65:H65"/>
    <mergeCell ref="B66:H66"/>
    <mergeCell ref="B75:H75"/>
    <mergeCell ref="B67:H67"/>
    <mergeCell ref="B68:H68"/>
    <mergeCell ref="B69:H69"/>
    <mergeCell ref="B70:H70"/>
    <mergeCell ref="B71:H71"/>
    <mergeCell ref="B72:H72"/>
  </mergeCells>
  <dataValidations count="2"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D8:D19">
      <formula1>"1, 2, 3"</formula1>
    </dataValidation>
    <dataValidation errorStyle="warning" type="list" allowBlank="1" showInputMessage="1" showErrorMessage="1" errorTitle="FERC ACCOUNT" error="This FERC Account is not included in the drop-down list. Is this the account you want to use?" sqref="C8:C19">
      <formula1>$B$64:$B$65</formula1>
    </dataValidation>
  </dataValidations>
  <printOptions horizontalCentered="1"/>
  <pageMargins left="1" right="0.75" top="1.25" bottom="1" header="0.5" footer="0.5"/>
  <pageSetup fitToHeight="1" fitToWidth="1" horizontalDpi="600" verticalDpi="600" orientation="portrait" scale="65" r:id="rId1"/>
  <headerFooter alignWithMargins="0">
    <oddHeader>&amp;R&amp;"Small Fonts,Bold"&amp;6Utah Association of Energy Users
UAE Exhibit 1.4 (KCH-4)
UPSC Docket No. 09-035-23
Witness:  Kevin C. Higgins
Page 1 of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7"/>
  <sheetViews>
    <sheetView zoomScale="75" zoomScaleNormal="75" zoomScalePageLayoutView="0" workbookViewId="0" topLeftCell="A1">
      <selection activeCell="A3" sqref="A3:S3"/>
    </sheetView>
  </sheetViews>
  <sheetFormatPr defaultColWidth="9.33203125" defaultRowHeight="12.75"/>
  <cols>
    <col min="1" max="1" width="6.83203125" style="280" customWidth="1"/>
    <col min="2" max="2" width="3" style="280" customWidth="1"/>
    <col min="3" max="3" width="32" style="280" customWidth="1"/>
    <col min="4" max="4" width="16.16015625" style="280" bestFit="1" customWidth="1"/>
    <col min="5" max="5" width="10.16015625" style="280" customWidth="1"/>
    <col min="6" max="6" width="9.83203125" style="280" customWidth="1"/>
    <col min="7" max="8" width="9.16015625" style="280" customWidth="1"/>
    <col min="9" max="9" width="15.5" style="280" customWidth="1"/>
    <col min="10" max="13" width="15.33203125" style="280" bestFit="1" customWidth="1"/>
    <col min="14" max="17" width="14.83203125" style="280" bestFit="1" customWidth="1"/>
    <col min="18" max="18" width="3.5" style="280" customWidth="1"/>
    <col min="19" max="19" width="14.83203125" style="280" customWidth="1"/>
    <col min="20" max="16384" width="9.33203125" style="280" customWidth="1"/>
  </cols>
  <sheetData>
    <row r="3" spans="1:19" ht="18.75">
      <c r="A3" s="510" t="s">
        <v>393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5.7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spans="1:19" ht="15.75">
      <c r="A5" s="311" t="s">
        <v>43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1" t="s">
        <v>44</v>
      </c>
    </row>
    <row r="6" spans="1:19" ht="15.75">
      <c r="A6" s="313" t="s">
        <v>45</v>
      </c>
      <c r="B6" s="312"/>
      <c r="C6" s="314" t="s">
        <v>46</v>
      </c>
      <c r="D6" s="312"/>
      <c r="E6" s="315">
        <v>39965</v>
      </c>
      <c r="F6" s="315">
        <f>#N/A</f>
        <v>40025</v>
      </c>
      <c r="G6" s="315">
        <f>#N/A</f>
        <v>40056</v>
      </c>
      <c r="H6" s="315">
        <f aca="true" t="shared" si="0" ref="H6:Q6">#N/A</f>
        <v>40086</v>
      </c>
      <c r="I6" s="315">
        <f t="shared" si="0"/>
        <v>40117</v>
      </c>
      <c r="J6" s="315">
        <f t="shared" si="0"/>
        <v>40147</v>
      </c>
      <c r="K6" s="315">
        <f t="shared" si="0"/>
        <v>40178</v>
      </c>
      <c r="L6" s="315">
        <f t="shared" si="0"/>
        <v>40209</v>
      </c>
      <c r="M6" s="315">
        <f t="shared" si="0"/>
        <v>40237</v>
      </c>
      <c r="N6" s="315">
        <f t="shared" si="0"/>
        <v>40268</v>
      </c>
      <c r="O6" s="315">
        <f t="shared" si="0"/>
        <v>40298</v>
      </c>
      <c r="P6" s="315">
        <f t="shared" si="0"/>
        <v>40329</v>
      </c>
      <c r="Q6" s="315">
        <f t="shared" si="0"/>
        <v>40359</v>
      </c>
      <c r="R6" s="312"/>
      <c r="S6" s="313" t="s">
        <v>47</v>
      </c>
    </row>
    <row r="7" spans="1:19" ht="15.75">
      <c r="A7" s="316"/>
      <c r="B7" s="312"/>
      <c r="C7" s="317" t="s">
        <v>48</v>
      </c>
      <c r="D7" s="312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2"/>
      <c r="S7" s="316"/>
    </row>
    <row r="8" spans="1:19" ht="15.75">
      <c r="A8" s="316"/>
      <c r="B8" s="312"/>
      <c r="C8" s="317" t="s">
        <v>49</v>
      </c>
      <c r="D8" s="312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2"/>
      <c r="S8" s="316"/>
    </row>
    <row r="9" spans="1:19" ht="15.75">
      <c r="A9" s="311">
        <v>1</v>
      </c>
      <c r="B9" s="312"/>
      <c r="C9" s="312" t="s">
        <v>394</v>
      </c>
      <c r="D9" s="312"/>
      <c r="E9" s="319">
        <v>0</v>
      </c>
      <c r="F9" s="319">
        <v>0</v>
      </c>
      <c r="G9" s="319">
        <v>0</v>
      </c>
      <c r="H9" s="319">
        <v>0</v>
      </c>
      <c r="I9" s="319">
        <v>-9108239</v>
      </c>
      <c r="J9" s="319">
        <f>I9</f>
        <v>-9108239</v>
      </c>
      <c r="K9" s="319">
        <f>I9</f>
        <v>-9108239</v>
      </c>
      <c r="L9" s="319">
        <f>I9</f>
        <v>-9108239</v>
      </c>
      <c r="M9" s="319">
        <f>I9</f>
        <v>-9108239</v>
      </c>
      <c r="N9" s="319">
        <f>I9</f>
        <v>-9108239</v>
      </c>
      <c r="O9" s="319">
        <f>I9</f>
        <v>-9108239</v>
      </c>
      <c r="P9" s="319">
        <f>I9</f>
        <v>-9108239</v>
      </c>
      <c r="Q9" s="319">
        <f>I9</f>
        <v>-9108239</v>
      </c>
      <c r="R9" s="312"/>
      <c r="S9" s="319">
        <f>AVERAGE(E9:Q9)</f>
        <v>-6305703.923076923</v>
      </c>
    </row>
    <row r="10" spans="1:19" ht="15.75">
      <c r="A10" s="311"/>
      <c r="B10" s="312"/>
      <c r="C10" s="312"/>
      <c r="D10" s="312"/>
      <c r="E10" s="319"/>
      <c r="F10" s="319"/>
      <c r="G10" s="319"/>
      <c r="H10" s="319"/>
      <c r="I10" s="319"/>
      <c r="J10" s="319"/>
      <c r="K10" s="319"/>
      <c r="L10" s="319"/>
      <c r="M10" s="319"/>
      <c r="N10" s="320"/>
      <c r="O10" s="320"/>
      <c r="P10" s="320"/>
      <c r="Q10" s="320"/>
      <c r="R10" s="321"/>
      <c r="S10" s="320"/>
    </row>
    <row r="11" spans="1:19" ht="15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21"/>
      <c r="O11" s="321"/>
      <c r="P11" s="321"/>
      <c r="Q11" s="321"/>
      <c r="R11" s="321"/>
      <c r="S11" s="320"/>
    </row>
    <row r="12" spans="1:19" ht="15.75">
      <c r="A12" s="312"/>
      <c r="B12" s="312"/>
      <c r="C12" s="322" t="s">
        <v>49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21"/>
      <c r="O12" s="321"/>
      <c r="P12" s="321"/>
      <c r="Q12" s="321"/>
      <c r="R12" s="321"/>
      <c r="S12" s="320"/>
    </row>
    <row r="13" spans="1:19" ht="15.75">
      <c r="A13" s="311">
        <v>2</v>
      </c>
      <c r="B13" s="312"/>
      <c r="C13" s="312" t="s">
        <v>50</v>
      </c>
      <c r="D13" s="312"/>
      <c r="E13" s="319">
        <f>-E18</f>
        <v>0</v>
      </c>
      <c r="F13" s="323">
        <f>E13+-F18</f>
        <v>0</v>
      </c>
      <c r="G13" s="323">
        <f aca="true" t="shared" si="1" ref="G13:Q13">F13+-G18</f>
        <v>0</v>
      </c>
      <c r="H13" s="323">
        <f t="shared" si="1"/>
        <v>0</v>
      </c>
      <c r="I13" s="323">
        <f t="shared" si="1"/>
        <v>30755.487023333335</v>
      </c>
      <c r="J13" s="323">
        <f t="shared" si="1"/>
        <v>61510.97404666667</v>
      </c>
      <c r="K13" s="323">
        <f t="shared" si="1"/>
        <v>92266.46107</v>
      </c>
      <c r="L13" s="323">
        <f t="shared" si="1"/>
        <v>123021.94809333334</v>
      </c>
      <c r="M13" s="323">
        <f t="shared" si="1"/>
        <v>153777.43511666666</v>
      </c>
      <c r="N13" s="323">
        <f t="shared" si="1"/>
        <v>184532.92213999998</v>
      </c>
      <c r="O13" s="323">
        <f t="shared" si="1"/>
        <v>215288.4091633333</v>
      </c>
      <c r="P13" s="323">
        <f t="shared" si="1"/>
        <v>246043.89618666662</v>
      </c>
      <c r="Q13" s="323">
        <f t="shared" si="1"/>
        <v>276799.38320999994</v>
      </c>
      <c r="R13" s="321"/>
      <c r="S13" s="319">
        <f>AVERAGE(E13:Q13)</f>
        <v>106461.30123461536</v>
      </c>
    </row>
    <row r="14" spans="1:19" ht="15.75">
      <c r="A14" s="311"/>
      <c r="B14" s="312"/>
      <c r="C14" s="312"/>
      <c r="D14" s="312"/>
      <c r="E14" s="319"/>
      <c r="F14" s="319"/>
      <c r="G14" s="319"/>
      <c r="H14" s="319"/>
      <c r="I14" s="319"/>
      <c r="J14" s="319"/>
      <c r="K14" s="319"/>
      <c r="L14" s="319"/>
      <c r="M14" s="319"/>
      <c r="N14" s="320"/>
      <c r="O14" s="320"/>
      <c r="P14" s="320"/>
      <c r="Q14" s="320"/>
      <c r="R14" s="321"/>
      <c r="S14" s="320"/>
    </row>
    <row r="15" spans="1:19" ht="15.75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21"/>
      <c r="O15" s="321"/>
      <c r="P15" s="321"/>
      <c r="Q15" s="321"/>
      <c r="R15" s="321"/>
      <c r="S15" s="320"/>
    </row>
    <row r="16" spans="1:19" ht="15.75">
      <c r="A16" s="312"/>
      <c r="B16" s="312"/>
      <c r="C16" s="324" t="s">
        <v>51</v>
      </c>
      <c r="D16" s="311" t="s">
        <v>52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21"/>
      <c r="O16" s="321"/>
      <c r="P16" s="321"/>
      <c r="Q16" s="321"/>
      <c r="R16" s="321"/>
      <c r="S16" s="325" t="s">
        <v>395</v>
      </c>
    </row>
    <row r="17" spans="1:19" ht="15.75">
      <c r="A17" s="312"/>
      <c r="B17" s="312"/>
      <c r="C17" s="322" t="s">
        <v>49</v>
      </c>
      <c r="D17" s="311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26"/>
    </row>
    <row r="18" spans="1:19" ht="15.75">
      <c r="A18" s="311">
        <v>3</v>
      </c>
      <c r="B18" s="312"/>
      <c r="C18" s="312" t="s">
        <v>20</v>
      </c>
      <c r="D18" s="327">
        <v>0.04052</v>
      </c>
      <c r="E18" s="319">
        <f>($D$18/12)*-E9</f>
        <v>0</v>
      </c>
      <c r="F18" s="319">
        <f>($D$18/12)*-F9</f>
        <v>0</v>
      </c>
      <c r="G18" s="319">
        <f>($D$18/12)*-G9</f>
        <v>0</v>
      </c>
      <c r="H18" s="319">
        <f>($D$18/12)*-H9</f>
        <v>0</v>
      </c>
      <c r="I18" s="319">
        <f>($D$18/12)*I9</f>
        <v>-30755.487023333335</v>
      </c>
      <c r="J18" s="319">
        <f aca="true" t="shared" si="2" ref="J18:Q18">($D$18/12)*J9</f>
        <v>-30755.487023333335</v>
      </c>
      <c r="K18" s="319">
        <f t="shared" si="2"/>
        <v>-30755.487023333335</v>
      </c>
      <c r="L18" s="319">
        <f t="shared" si="2"/>
        <v>-30755.487023333335</v>
      </c>
      <c r="M18" s="319">
        <f t="shared" si="2"/>
        <v>-30755.487023333335</v>
      </c>
      <c r="N18" s="319">
        <f t="shared" si="2"/>
        <v>-30755.487023333335</v>
      </c>
      <c r="O18" s="319">
        <f t="shared" si="2"/>
        <v>-30755.487023333335</v>
      </c>
      <c r="P18" s="319">
        <f t="shared" si="2"/>
        <v>-30755.487023333335</v>
      </c>
      <c r="Q18" s="319">
        <f t="shared" si="2"/>
        <v>-30755.487023333335</v>
      </c>
      <c r="R18" s="312"/>
      <c r="S18" s="326">
        <f>SUM(E18:Q18)</f>
        <v>-276799.38320999994</v>
      </c>
    </row>
    <row r="20" spans="3:20" ht="1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3:20" ht="15"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ht="15">
      <c r="A22" s="88">
        <v>4</v>
      </c>
      <c r="C22" s="86" t="s">
        <v>396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15">
      <c r="A23" s="88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ht="15">
      <c r="A24" s="88"/>
      <c r="C24" s="85" t="s">
        <v>397</v>
      </c>
      <c r="D24" s="328">
        <v>245508239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5">
      <c r="A25" s="88"/>
      <c r="C25" s="85" t="s">
        <v>398</v>
      </c>
      <c r="D25" s="328">
        <v>169967242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5">
      <c r="A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15">
      <c r="A27" s="88">
        <v>5</v>
      </c>
      <c r="C27" s="86" t="s">
        <v>399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5">
      <c r="A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3:20" ht="15">
      <c r="C29" s="85" t="s">
        <v>400</v>
      </c>
      <c r="D29" s="328">
        <v>236400000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3:20" ht="15">
      <c r="C30" s="85" t="s">
        <v>398</v>
      </c>
      <c r="D30" s="328">
        <v>163661538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3:20" ht="15"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3:20" ht="15">
      <c r="C32" s="86" t="s">
        <v>401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3:20" ht="15">
      <c r="C33" s="85" t="s">
        <v>402</v>
      </c>
      <c r="D33" s="328">
        <f>D24-D29</f>
        <v>9108239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3:20" ht="15">
      <c r="C34" s="85" t="s">
        <v>398</v>
      </c>
      <c r="D34" s="328">
        <f>D25-D30</f>
        <v>6305704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3:20" ht="15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3:20" ht="1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3:20" ht="15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</sheetData>
  <sheetProtection/>
  <mergeCells count="1">
    <mergeCell ref="A3:S3"/>
  </mergeCells>
  <printOptions horizontalCentered="1"/>
  <pageMargins left="1" right="0.75" top="1.25" bottom="1" header="0.5" footer="0.5"/>
  <pageSetup fitToHeight="1" fitToWidth="1" horizontalDpi="600" verticalDpi="600" orientation="landscape" scale="52" r:id="rId1"/>
  <headerFooter alignWithMargins="0">
    <oddHeader>&amp;R&amp;"Small Fonts,Bold"&amp;6Utah Association of Energy Users
UAE Exhibit 1.4 (KCH-4)
UPSC Docket No. 09-035-23
Witness:  Kevin C. Higgins
Page 2 of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:K1"/>
    </sheetView>
  </sheetViews>
  <sheetFormatPr defaultColWidth="9.33203125" defaultRowHeight="12.75"/>
  <cols>
    <col min="1" max="1" width="56.83203125" style="83" bestFit="1" customWidth="1"/>
    <col min="2" max="2" width="9.33203125" style="83" customWidth="1"/>
    <col min="3" max="3" width="15.83203125" style="83" bestFit="1" customWidth="1"/>
    <col min="4" max="4" width="5.83203125" style="83" customWidth="1"/>
    <col min="5" max="5" width="15.83203125" style="83" customWidth="1"/>
    <col min="6" max="6" width="2.33203125" style="83" customWidth="1"/>
    <col min="7" max="7" width="15.83203125" style="83" customWidth="1"/>
    <col min="8" max="8" width="5.83203125" style="83" customWidth="1"/>
    <col min="9" max="9" width="15.83203125" style="83" customWidth="1"/>
    <col min="10" max="10" width="2.33203125" style="83" customWidth="1"/>
    <col min="11" max="11" width="15.83203125" style="83" customWidth="1"/>
    <col min="12" max="16384" width="9.33203125" style="83" customWidth="1"/>
  </cols>
  <sheetData>
    <row r="1" spans="1:11" ht="18.75">
      <c r="A1" s="514" t="s">
        <v>641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8.75">
      <c r="A2" s="514" t="s">
        <v>642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18.75">
      <c r="A3" s="514" t="s">
        <v>643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</row>
    <row r="5" spans="5:11" ht="12.75">
      <c r="E5" s="511" t="s">
        <v>644</v>
      </c>
      <c r="F5" s="512"/>
      <c r="G5" s="513"/>
      <c r="I5" s="511" t="s">
        <v>645</v>
      </c>
      <c r="J5" s="512"/>
      <c r="K5" s="513"/>
    </row>
    <row r="6" spans="3:11" ht="12.75">
      <c r="C6" s="101" t="s">
        <v>53</v>
      </c>
      <c r="E6" s="375" t="s">
        <v>96</v>
      </c>
      <c r="F6" s="375"/>
      <c r="G6" s="375" t="s">
        <v>98</v>
      </c>
      <c r="I6" s="375" t="s">
        <v>96</v>
      </c>
      <c r="J6" s="375"/>
      <c r="K6" s="375" t="s">
        <v>98</v>
      </c>
    </row>
    <row r="7" spans="3:11" ht="12.75">
      <c r="C7" s="101" t="s">
        <v>646</v>
      </c>
      <c r="E7" s="375" t="s">
        <v>647</v>
      </c>
      <c r="F7" s="375"/>
      <c r="G7" s="375" t="s">
        <v>647</v>
      </c>
      <c r="I7" s="375" t="s">
        <v>647</v>
      </c>
      <c r="J7" s="375"/>
      <c r="K7" s="375" t="s">
        <v>647</v>
      </c>
    </row>
    <row r="8" spans="3:11" ht="12.75">
      <c r="C8" s="101" t="s">
        <v>648</v>
      </c>
      <c r="E8" s="375" t="s">
        <v>649</v>
      </c>
      <c r="F8" s="375"/>
      <c r="G8" s="375" t="s">
        <v>649</v>
      </c>
      <c r="I8" s="375" t="s">
        <v>649</v>
      </c>
      <c r="J8" s="375"/>
      <c r="K8" s="375" t="s">
        <v>649</v>
      </c>
    </row>
    <row r="9" spans="1:11" ht="12.75">
      <c r="A9" s="83" t="s">
        <v>650</v>
      </c>
      <c r="C9" s="104">
        <v>1850482541.3913586</v>
      </c>
      <c r="E9" s="104">
        <v>154066356.4035518</v>
      </c>
      <c r="F9" s="104"/>
      <c r="G9" s="104">
        <v>153663288.77478895</v>
      </c>
      <c r="I9" s="104">
        <v>220188630.8932863</v>
      </c>
      <c r="J9" s="104"/>
      <c r="K9" s="104">
        <v>219520065.0680609</v>
      </c>
    </row>
    <row r="10" spans="3:11" ht="12.75">
      <c r="C10" s="104"/>
      <c r="E10" s="104"/>
      <c r="F10" s="104"/>
      <c r="G10" s="104"/>
      <c r="I10" s="104"/>
      <c r="J10" s="104"/>
      <c r="K10" s="104"/>
    </row>
    <row r="11" spans="1:11" ht="12.75">
      <c r="A11" s="83" t="s">
        <v>651</v>
      </c>
      <c r="C11" s="104"/>
      <c r="E11" s="104"/>
      <c r="F11" s="104"/>
      <c r="G11" s="104"/>
      <c r="I11" s="104"/>
      <c r="J11" s="104"/>
      <c r="K11" s="104"/>
    </row>
    <row r="12" spans="1:11" ht="12.75">
      <c r="A12" s="83" t="s">
        <v>652</v>
      </c>
      <c r="C12" s="104">
        <v>1160620455.114108</v>
      </c>
      <c r="E12" s="104">
        <v>99332933.09724037</v>
      </c>
      <c r="F12" s="104"/>
      <c r="G12" s="104">
        <v>97457717.44854738</v>
      </c>
      <c r="I12" s="104">
        <v>161070145.88297844</v>
      </c>
      <c r="J12" s="104"/>
      <c r="K12" s="104">
        <v>157970786.10363743</v>
      </c>
    </row>
    <row r="13" spans="1:11" ht="12.75">
      <c r="A13" s="83" t="s">
        <v>20</v>
      </c>
      <c r="C13" s="104">
        <v>191263213.63713166</v>
      </c>
      <c r="E13" s="104">
        <v>15750181.171306774</v>
      </c>
      <c r="F13" s="104"/>
      <c r="G13" s="104">
        <v>14868430.378380042</v>
      </c>
      <c r="I13" s="104">
        <v>19982293.812526982</v>
      </c>
      <c r="J13" s="104"/>
      <c r="K13" s="104">
        <v>18526922.34405121</v>
      </c>
    </row>
    <row r="14" spans="1:11" ht="12.75">
      <c r="A14" s="83" t="s">
        <v>653</v>
      </c>
      <c r="C14" s="104">
        <v>20812085.853909027</v>
      </c>
      <c r="E14" s="104">
        <v>1571187.6934778471</v>
      </c>
      <c r="F14" s="104"/>
      <c r="G14" s="104">
        <v>1468977.4185605282</v>
      </c>
      <c r="I14" s="104">
        <v>2314426.373046429</v>
      </c>
      <c r="J14" s="104"/>
      <c r="K14" s="104">
        <v>2145673.0728374203</v>
      </c>
    </row>
    <row r="15" spans="1:11" ht="12.75">
      <c r="A15" s="83" t="s">
        <v>654</v>
      </c>
      <c r="C15" s="104">
        <v>41717045.69322304</v>
      </c>
      <c r="E15" s="104">
        <v>3400567.9828922</v>
      </c>
      <c r="F15" s="104"/>
      <c r="G15" s="104">
        <v>3209393.4161331416</v>
      </c>
      <c r="I15" s="104">
        <v>4426684.730654979</v>
      </c>
      <c r="J15" s="104"/>
      <c r="K15" s="104">
        <v>4110526.6374376677</v>
      </c>
    </row>
    <row r="16" spans="1:11" ht="12.75">
      <c r="A16" s="83" t="s">
        <v>655</v>
      </c>
      <c r="C16" s="104">
        <v>-21308348.592455518</v>
      </c>
      <c r="E16" s="104">
        <v>-2095166.6659160801</v>
      </c>
      <c r="F16" s="104"/>
      <c r="G16" s="104">
        <v>-1864815.3921408071</v>
      </c>
      <c r="I16" s="104">
        <v>-5316733.881102623</v>
      </c>
      <c r="J16" s="104"/>
      <c r="K16" s="104">
        <v>-4935717.872709971</v>
      </c>
    </row>
    <row r="17" spans="1:11" ht="12.75">
      <c r="A17" s="83" t="s">
        <v>656</v>
      </c>
      <c r="C17" s="104">
        <v>-550640.3025345664</v>
      </c>
      <c r="E17" s="104">
        <v>-58375.12753230373</v>
      </c>
      <c r="F17" s="104"/>
      <c r="G17" s="104">
        <v>-49658.87788631152</v>
      </c>
      <c r="I17" s="104">
        <v>-199862.12614760536</v>
      </c>
      <c r="J17" s="104"/>
      <c r="K17" s="104">
        <v>-185448.89179273858</v>
      </c>
    </row>
    <row r="18" spans="1:11" ht="12.75">
      <c r="A18" s="83" t="s">
        <v>657</v>
      </c>
      <c r="C18" s="104">
        <v>112928776.19049363</v>
      </c>
      <c r="E18" s="104">
        <v>9340684.138735287</v>
      </c>
      <c r="F18" s="104"/>
      <c r="G18" s="104">
        <v>8787632.938334696</v>
      </c>
      <c r="I18" s="104">
        <v>12816726.654365012</v>
      </c>
      <c r="J18" s="104"/>
      <c r="K18" s="104">
        <v>11902186.082622886</v>
      </c>
    </row>
    <row r="19" spans="1:11" ht="12.75">
      <c r="A19" s="83" t="s">
        <v>658</v>
      </c>
      <c r="C19" s="104">
        <v>-1531507.7559909236</v>
      </c>
      <c r="E19" s="104">
        <v>-126980.24468683217</v>
      </c>
      <c r="F19" s="104"/>
      <c r="G19" s="104">
        <v>-119886.65976294017</v>
      </c>
      <c r="I19" s="104">
        <v>-164923.10865021017</v>
      </c>
      <c r="J19" s="104"/>
      <c r="K19" s="104">
        <v>-153192.04803381365</v>
      </c>
    </row>
    <row r="20" spans="1:11" ht="12.75">
      <c r="A20" s="83" t="s">
        <v>659</v>
      </c>
      <c r="C20" s="104">
        <v>-4931494.949213801</v>
      </c>
      <c r="E20" s="104">
        <v>-491478.2959396418</v>
      </c>
      <c r="F20" s="104"/>
      <c r="G20" s="104">
        <v>-452866.03726955847</v>
      </c>
      <c r="I20" s="104">
        <v>-831471.3120067231</v>
      </c>
      <c r="J20" s="104"/>
      <c r="K20" s="104">
        <v>-767740.2067378357</v>
      </c>
    </row>
    <row r="21" spans="3:11" ht="12.75">
      <c r="C21" s="104"/>
      <c r="E21" s="104"/>
      <c r="F21" s="104"/>
      <c r="G21" s="104"/>
      <c r="I21" s="104"/>
      <c r="J21" s="104"/>
      <c r="K21" s="104"/>
    </row>
    <row r="22" spans="1:11" ht="12.75">
      <c r="A22" s="83" t="s">
        <v>660</v>
      </c>
      <c r="C22" s="376">
        <f>SUM(C12:C20)</f>
        <v>1499019584.8886704</v>
      </c>
      <c r="E22" s="376">
        <f>SUM(E12:E20)</f>
        <v>126623553.74957764</v>
      </c>
      <c r="F22" s="376"/>
      <c r="G22" s="376">
        <f>SUM(G12:G20)</f>
        <v>123304924.63289617</v>
      </c>
      <c r="I22" s="376">
        <f>SUM(I12:I20)</f>
        <v>194097287.0256647</v>
      </c>
      <c r="J22" s="376"/>
      <c r="K22" s="376">
        <f>SUM(K12:K20)</f>
        <v>188613995.22131225</v>
      </c>
    </row>
    <row r="23" spans="3:11" ht="12.75">
      <c r="C23" s="104"/>
      <c r="E23" s="104"/>
      <c r="F23" s="104"/>
      <c r="G23" s="104"/>
      <c r="I23" s="104"/>
      <c r="J23" s="104"/>
      <c r="K23" s="104"/>
    </row>
    <row r="24" spans="1:11" ht="12.75">
      <c r="A24" s="83" t="s">
        <v>661</v>
      </c>
      <c r="C24" s="104">
        <f>+C9-C22</f>
        <v>351462956.50268817</v>
      </c>
      <c r="E24" s="104">
        <f>+E9-E22</f>
        <v>27442802.653974146</v>
      </c>
      <c r="F24" s="104"/>
      <c r="G24" s="104">
        <f>+G9-G22</f>
        <v>30358364.141892776</v>
      </c>
      <c r="I24" s="104">
        <f>+I9-I22</f>
        <v>26091343.8676216</v>
      </c>
      <c r="J24" s="104"/>
      <c r="K24" s="104">
        <f>+K9-K22</f>
        <v>30906069.84674865</v>
      </c>
    </row>
    <row r="25" spans="3:11" ht="12.75">
      <c r="C25" s="104"/>
      <c r="E25" s="104"/>
      <c r="F25" s="104"/>
      <c r="G25" s="104"/>
      <c r="I25" s="104"/>
      <c r="J25" s="104"/>
      <c r="K25" s="104"/>
    </row>
    <row r="26" spans="3:11" ht="12.75">
      <c r="C26" s="104"/>
      <c r="E26" s="104"/>
      <c r="F26" s="104"/>
      <c r="G26" s="104"/>
      <c r="I26" s="104"/>
      <c r="J26" s="104"/>
      <c r="K26" s="104"/>
    </row>
    <row r="27" spans="1:11" ht="12.75">
      <c r="A27" s="83" t="s">
        <v>662</v>
      </c>
      <c r="C27" s="104"/>
      <c r="E27" s="104"/>
      <c r="F27" s="104"/>
      <c r="G27" s="104"/>
      <c r="I27" s="104"/>
      <c r="J27" s="104"/>
      <c r="K27" s="104"/>
    </row>
    <row r="28" spans="1:11" ht="12.75">
      <c r="A28" s="83" t="s">
        <v>663</v>
      </c>
      <c r="C28" s="104">
        <v>8100832546.242835</v>
      </c>
      <c r="E28" s="104">
        <v>665654690.7387272</v>
      </c>
      <c r="F28" s="104"/>
      <c r="G28" s="104">
        <v>627824036.1283978</v>
      </c>
      <c r="I28" s="104">
        <v>879569263.6369139</v>
      </c>
      <c r="J28" s="104"/>
      <c r="K28" s="104">
        <v>817040352.637807</v>
      </c>
    </row>
    <row r="29" spans="1:11" ht="12.75">
      <c r="A29" s="83" t="s">
        <v>664</v>
      </c>
      <c r="C29" s="104">
        <v>7448307.988673003</v>
      </c>
      <c r="E29" s="104">
        <v>680546.5621135018</v>
      </c>
      <c r="F29" s="104"/>
      <c r="G29" s="104">
        <v>643443.2708853493</v>
      </c>
      <c r="I29" s="104">
        <v>865127.0146128952</v>
      </c>
      <c r="J29" s="104"/>
      <c r="K29" s="104">
        <v>803709.130913048</v>
      </c>
    </row>
    <row r="30" spans="1:11" ht="12.75">
      <c r="A30" s="83" t="s">
        <v>665</v>
      </c>
      <c r="C30" s="104">
        <v>27288499.221710272</v>
      </c>
      <c r="E30" s="104">
        <v>2510722.526466029</v>
      </c>
      <c r="F30" s="104"/>
      <c r="G30" s="104">
        <v>2320531.1998212915</v>
      </c>
      <c r="I30" s="104">
        <v>4217858.38819525</v>
      </c>
      <c r="J30" s="104"/>
      <c r="K30" s="104">
        <v>3903939.858766757</v>
      </c>
    </row>
    <row r="31" spans="1:11" ht="12.75">
      <c r="A31" s="83" t="s">
        <v>666</v>
      </c>
      <c r="C31" s="104">
        <v>0</v>
      </c>
      <c r="E31" s="104">
        <v>0</v>
      </c>
      <c r="F31" s="104"/>
      <c r="G31" s="104">
        <v>0</v>
      </c>
      <c r="I31" s="104">
        <v>0</v>
      </c>
      <c r="J31" s="104"/>
      <c r="K31" s="104">
        <v>0</v>
      </c>
    </row>
    <row r="32" spans="1:11" ht="12.75">
      <c r="A32" s="83" t="s">
        <v>667</v>
      </c>
      <c r="C32" s="104">
        <v>16583496.44531472</v>
      </c>
      <c r="E32" s="104">
        <v>1397374.352500353</v>
      </c>
      <c r="F32" s="104"/>
      <c r="G32" s="104">
        <v>1312051.863398921</v>
      </c>
      <c r="I32" s="104">
        <v>1930831.862118816</v>
      </c>
      <c r="J32" s="104"/>
      <c r="K32" s="104">
        <v>1790003.6194306982</v>
      </c>
    </row>
    <row r="33" spans="1:11" ht="12.75">
      <c r="A33" s="83" t="s">
        <v>668</v>
      </c>
      <c r="C33" s="104">
        <v>68470741.0557737</v>
      </c>
      <c r="E33" s="104">
        <v>6254869.902098682</v>
      </c>
      <c r="F33" s="104"/>
      <c r="G33" s="104">
        <v>6086417.474996805</v>
      </c>
      <c r="I33" s="104">
        <v>11419064.541605387</v>
      </c>
      <c r="J33" s="104"/>
      <c r="K33" s="104">
        <v>11111866.928318668</v>
      </c>
    </row>
    <row r="34" spans="1:11" ht="12.75">
      <c r="A34" s="83" t="s">
        <v>669</v>
      </c>
      <c r="C34" s="104">
        <v>71587771.21093991</v>
      </c>
      <c r="E34" s="104">
        <v>6191687.154750812</v>
      </c>
      <c r="F34" s="104"/>
      <c r="G34" s="104">
        <v>5787341.646141645</v>
      </c>
      <c r="I34" s="104">
        <v>8991311.768116726</v>
      </c>
      <c r="J34" s="104"/>
      <c r="K34" s="104">
        <v>8323923.0407605935</v>
      </c>
    </row>
    <row r="35" spans="1:11" ht="12.75">
      <c r="A35" s="83" t="s">
        <v>670</v>
      </c>
      <c r="C35" s="104">
        <v>28611371.430452827</v>
      </c>
      <c r="E35" s="104">
        <v>2585230.6425065813</v>
      </c>
      <c r="F35" s="104"/>
      <c r="G35" s="104">
        <v>2394927.7348793065</v>
      </c>
      <c r="I35" s="104">
        <v>4357086.720782428</v>
      </c>
      <c r="J35" s="104"/>
      <c r="K35" s="104">
        <v>4042984.0223985557</v>
      </c>
    </row>
    <row r="36" spans="1:11" ht="12.75">
      <c r="A36" s="83" t="s">
        <v>671</v>
      </c>
      <c r="C36" s="104">
        <v>22319839.098021317</v>
      </c>
      <c r="E36" s="104">
        <v>1857512.351742355</v>
      </c>
      <c r="F36" s="104"/>
      <c r="G36" s="104">
        <v>1824870.4132026949</v>
      </c>
      <c r="I36" s="104">
        <v>2702426.4970993274</v>
      </c>
      <c r="J36" s="104"/>
      <c r="K36" s="104">
        <v>2648453.4701055796</v>
      </c>
    </row>
    <row r="37" spans="1:11" ht="12.75">
      <c r="A37" s="83" t="s">
        <v>672</v>
      </c>
      <c r="C37" s="104">
        <v>5878177.50607862</v>
      </c>
      <c r="E37" s="104">
        <v>539330.9803581119</v>
      </c>
      <c r="F37" s="104"/>
      <c r="G37" s="104">
        <v>506879.74208964733</v>
      </c>
      <c r="I37" s="104">
        <v>931734.3179440587</v>
      </c>
      <c r="J37" s="104"/>
      <c r="K37" s="104">
        <v>877282.6957641756</v>
      </c>
    </row>
    <row r="38" spans="1:11" ht="12.75">
      <c r="A38" s="83" t="s">
        <v>673</v>
      </c>
      <c r="C38" s="104">
        <v>1724615.1823736061</v>
      </c>
      <c r="E38" s="104">
        <v>158235.8470951558</v>
      </c>
      <c r="F38" s="104"/>
      <c r="G38" s="104">
        <v>148714.88619413791</v>
      </c>
      <c r="I38" s="104">
        <v>273364.1760568072</v>
      </c>
      <c r="J38" s="104"/>
      <c r="K38" s="104">
        <v>257388.46007694997</v>
      </c>
    </row>
    <row r="39" spans="3:11" ht="12.75">
      <c r="C39" s="104"/>
      <c r="E39" s="104"/>
      <c r="F39" s="104"/>
      <c r="G39" s="104"/>
      <c r="I39" s="104"/>
      <c r="J39" s="104"/>
      <c r="K39" s="104"/>
    </row>
    <row r="40" spans="1:11" ht="12.75">
      <c r="A40" s="83" t="s">
        <v>674</v>
      </c>
      <c r="C40" s="376">
        <f>SUM(C28:C38)</f>
        <v>8350745365.3821745</v>
      </c>
      <c r="E40" s="376">
        <f>SUM(E28:E38)</f>
        <v>687830201.0583588</v>
      </c>
      <c r="F40" s="376"/>
      <c r="G40" s="376">
        <f>SUM(G28:G38)</f>
        <v>648849214.3600074</v>
      </c>
      <c r="I40" s="376">
        <f>SUM(I28:I38)</f>
        <v>915258068.9234456</v>
      </c>
      <c r="J40" s="376"/>
      <c r="K40" s="376">
        <f>SUM(K28:K38)</f>
        <v>850799903.864342</v>
      </c>
    </row>
    <row r="41" spans="3:11" ht="12.75">
      <c r="C41" s="104"/>
      <c r="E41" s="104"/>
      <c r="F41" s="104"/>
      <c r="G41" s="104"/>
      <c r="I41" s="104"/>
      <c r="J41" s="104"/>
      <c r="K41" s="104"/>
    </row>
    <row r="42" spans="1:11" ht="12.75">
      <c r="A42" s="83" t="s">
        <v>675</v>
      </c>
      <c r="C42" s="104"/>
      <c r="E42" s="104"/>
      <c r="F42" s="104"/>
      <c r="G42" s="104"/>
      <c r="I42" s="104"/>
      <c r="J42" s="104"/>
      <c r="K42" s="104"/>
    </row>
    <row r="43" spans="1:11" ht="12.75">
      <c r="A43" s="83" t="s">
        <v>676</v>
      </c>
      <c r="C43" s="104">
        <v>-2581033086.567011</v>
      </c>
      <c r="E43" s="104">
        <v>-214893564.47298488</v>
      </c>
      <c r="F43" s="104"/>
      <c r="G43" s="104">
        <v>-202475216.052742</v>
      </c>
      <c r="I43" s="104">
        <v>-289590831.1118452</v>
      </c>
      <c r="J43" s="104"/>
      <c r="K43" s="104">
        <v>-269062065.99752355</v>
      </c>
    </row>
    <row r="44" spans="1:11" ht="12.75">
      <c r="A44" s="83" t="s">
        <v>677</v>
      </c>
      <c r="C44" s="104">
        <v>-179685622.40365264</v>
      </c>
      <c r="E44" s="104">
        <v>-11488107.498822568</v>
      </c>
      <c r="F44" s="104"/>
      <c r="G44" s="104">
        <v>-10794159.76682309</v>
      </c>
      <c r="I44" s="104">
        <v>-15973230.067203132</v>
      </c>
      <c r="J44" s="104"/>
      <c r="K44" s="104">
        <v>-14826906.09342077</v>
      </c>
    </row>
    <row r="45" spans="1:11" ht="12.75">
      <c r="A45" s="83" t="s">
        <v>678</v>
      </c>
      <c r="C45" s="104">
        <v>-848491637.3303074</v>
      </c>
      <c r="E45" s="104">
        <v>-69947051.24278669</v>
      </c>
      <c r="F45" s="104"/>
      <c r="G45" s="104">
        <v>-65953745.5170204</v>
      </c>
      <c r="I45" s="104">
        <v>-92766875.75088856</v>
      </c>
      <c r="J45" s="104"/>
      <c r="K45" s="104">
        <v>-86167022.19770925</v>
      </c>
    </row>
    <row r="46" spans="1:11" ht="12.75">
      <c r="A46" s="83" t="s">
        <v>679</v>
      </c>
      <c r="C46" s="104">
        <v>-141518.98089</v>
      </c>
      <c r="E46" s="104">
        <v>-11711.229535548704</v>
      </c>
      <c r="F46" s="104"/>
      <c r="G46" s="104">
        <v>-11046.93816603501</v>
      </c>
      <c r="I46" s="104">
        <v>-15426.98979699763</v>
      </c>
      <c r="J46" s="104"/>
      <c r="K46" s="104">
        <v>-14329.080492028163</v>
      </c>
    </row>
    <row r="47" spans="1:11" ht="12.75">
      <c r="A47" s="83" t="s">
        <v>680</v>
      </c>
      <c r="C47" s="104">
        <v>-10796809.211035237</v>
      </c>
      <c r="E47" s="104">
        <v>-85641.31599840405</v>
      </c>
      <c r="F47" s="104"/>
      <c r="G47" s="104">
        <v>-85641.31599840405</v>
      </c>
      <c r="I47" s="104">
        <v>-7186187.719071752</v>
      </c>
      <c r="J47" s="104"/>
      <c r="K47" s="104">
        <v>-7186187.719071752</v>
      </c>
    </row>
    <row r="48" spans="1:11" ht="12.75">
      <c r="A48" s="83" t="s">
        <v>681</v>
      </c>
      <c r="C48" s="104">
        <v>-10056592</v>
      </c>
      <c r="E48" s="104">
        <v>-638411.4856964516</v>
      </c>
      <c r="F48" s="104"/>
      <c r="G48" s="104">
        <v>-638411.4856964516</v>
      </c>
      <c r="I48" s="104">
        <v>-393128.3483219834</v>
      </c>
      <c r="J48" s="104"/>
      <c r="K48" s="104">
        <v>-393128.3483219834</v>
      </c>
    </row>
    <row r="49" spans="1:11" ht="12.75">
      <c r="A49" s="83" t="s">
        <v>682</v>
      </c>
      <c r="C49" s="104">
        <v>-29677982.75377934</v>
      </c>
      <c r="E49" s="104">
        <v>-2611473.2654569666</v>
      </c>
      <c r="F49" s="104"/>
      <c r="G49" s="104">
        <v>-2473197.279720361</v>
      </c>
      <c r="I49" s="104">
        <v>-4146805.5543895713</v>
      </c>
      <c r="J49" s="104"/>
      <c r="K49" s="104">
        <v>-3914168.876034387</v>
      </c>
    </row>
    <row r="50" spans="3:11" ht="12.75">
      <c r="C50" s="104"/>
      <c r="E50" s="104"/>
      <c r="F50" s="104"/>
      <c r="G50" s="104"/>
      <c r="I50" s="104"/>
      <c r="J50" s="104"/>
      <c r="K50" s="104"/>
    </row>
    <row r="51" spans="1:11" ht="12.75">
      <c r="A51" s="83" t="s">
        <v>683</v>
      </c>
      <c r="C51" s="376">
        <f>SUM(C43:C49)</f>
        <v>-3659883249.2466755</v>
      </c>
      <c r="E51" s="376">
        <f>SUM(E43:E49)</f>
        <v>-299675960.51128143</v>
      </c>
      <c r="F51" s="376"/>
      <c r="G51" s="376">
        <f>SUM(G43:G49)</f>
        <v>-282431418.35616666</v>
      </c>
      <c r="I51" s="376">
        <f>SUM(I43:I49)</f>
        <v>-410072485.5415172</v>
      </c>
      <c r="J51" s="376"/>
      <c r="K51" s="376">
        <f>SUM(K43:K49)</f>
        <v>-381563808.3125737</v>
      </c>
    </row>
    <row r="52" spans="3:11" ht="12.75">
      <c r="C52" s="104"/>
      <c r="E52" s="104"/>
      <c r="F52" s="104"/>
      <c r="G52" s="104"/>
      <c r="I52" s="104"/>
      <c r="J52" s="104"/>
      <c r="K52" s="104"/>
    </row>
    <row r="53" spans="1:11" ht="13.5" thickBot="1">
      <c r="A53" s="83" t="s">
        <v>684</v>
      </c>
      <c r="C53" s="377">
        <f>+C40+C51</f>
        <v>4690862116.135499</v>
      </c>
      <c r="E53" s="377">
        <f>+E40+E51</f>
        <v>388154240.54707736</v>
      </c>
      <c r="F53" s="377"/>
      <c r="G53" s="377">
        <f>+G40+G51</f>
        <v>366417796.00384074</v>
      </c>
      <c r="I53" s="377">
        <f>+I40+I51</f>
        <v>505185583.3819284</v>
      </c>
      <c r="J53" s="377"/>
      <c r="K53" s="377">
        <f>+K40+K51</f>
        <v>469236095.5517683</v>
      </c>
    </row>
    <row r="54" spans="3:11" ht="14.25" thickBot="1" thickTop="1">
      <c r="C54" s="104"/>
      <c r="E54" s="104"/>
      <c r="F54" s="104"/>
      <c r="G54" s="104"/>
      <c r="I54" s="104"/>
      <c r="J54" s="104"/>
      <c r="K54" s="104"/>
    </row>
    <row r="55" spans="1:11" ht="13.5" thickBot="1">
      <c r="A55" s="83" t="s">
        <v>685</v>
      </c>
      <c r="C55" s="378">
        <f>+C24/C53</f>
        <v>0.07492502397240275</v>
      </c>
      <c r="E55" s="379">
        <f>+E24/E53</f>
        <v>0.07070076734262998</v>
      </c>
      <c r="F55" s="380"/>
      <c r="G55" s="379">
        <f>+G24/G53</f>
        <v>0.08285177322985307</v>
      </c>
      <c r="I55" s="379">
        <f>+I24/I53</f>
        <v>0.051647047591807715</v>
      </c>
      <c r="J55" s="380"/>
      <c r="K55" s="379">
        <f>+K24/K53</f>
        <v>0.06586464711417102</v>
      </c>
    </row>
    <row r="57" spans="1:11" ht="12.75">
      <c r="A57" s="83" t="s">
        <v>686</v>
      </c>
      <c r="B57" s="381">
        <v>0.07492502397240276</v>
      </c>
      <c r="C57" s="104">
        <f>+$B$57*C53</f>
        <v>351462956.5026882</v>
      </c>
      <c r="D57" s="381"/>
      <c r="E57" s="104">
        <f>+$B$57*E53</f>
        <v>29082465.77797956</v>
      </c>
      <c r="F57" s="104"/>
      <c r="G57" s="104">
        <f>+$B$57*G53</f>
        <v>27453862.149502754</v>
      </c>
      <c r="I57" s="104">
        <f>+$B$57*I53</f>
        <v>37851041.945403256</v>
      </c>
      <c r="J57" s="104"/>
      <c r="K57" s="104">
        <f>+$B$57*K53</f>
        <v>35157525.70793291</v>
      </c>
    </row>
    <row r="58" spans="1:11" ht="12.75">
      <c r="A58" s="83" t="s">
        <v>660</v>
      </c>
      <c r="C58" s="104">
        <f>+C22</f>
        <v>1499019584.8886704</v>
      </c>
      <c r="E58" s="104">
        <f>+E22</f>
        <v>126623553.74957764</v>
      </c>
      <c r="F58" s="104"/>
      <c r="G58" s="104">
        <f>+G22</f>
        <v>123304924.63289617</v>
      </c>
      <c r="I58" s="104">
        <f>+I22</f>
        <v>194097287.0256647</v>
      </c>
      <c r="J58" s="104"/>
      <c r="K58" s="104">
        <f>+K22</f>
        <v>188613995.22131225</v>
      </c>
    </row>
    <row r="59" spans="1:11" ht="12.75">
      <c r="A59" s="83" t="s">
        <v>687</v>
      </c>
      <c r="C59" s="105">
        <v>-406455365.57665855</v>
      </c>
      <c r="E59" s="105">
        <v>-36736114.40355176</v>
      </c>
      <c r="F59" s="105"/>
      <c r="G59" s="105">
        <v>-36333046.774788916</v>
      </c>
      <c r="I59" s="105">
        <v>-60499943.893286325</v>
      </c>
      <c r="J59" s="105"/>
      <c r="K59" s="105">
        <v>-59831378.06806092</v>
      </c>
    </row>
    <row r="61" spans="1:11" ht="12.75">
      <c r="A61" s="83" t="s">
        <v>688</v>
      </c>
      <c r="C61" s="104">
        <f>SUM(C57:C59)</f>
        <v>1444027175.8147001</v>
      </c>
      <c r="E61" s="104">
        <f>SUM(E57:E59)</f>
        <v>118969905.12400544</v>
      </c>
      <c r="F61" s="104"/>
      <c r="G61" s="104">
        <f>SUM(G57:G59)</f>
        <v>114425740.00761002</v>
      </c>
      <c r="I61" s="104">
        <f>SUM(I57:I59)</f>
        <v>171448385.07778162</v>
      </c>
      <c r="J61" s="104"/>
      <c r="K61" s="104">
        <f>SUM(K57:K59)</f>
        <v>163940142.86118424</v>
      </c>
    </row>
    <row r="62" spans="1:11" ht="12.75">
      <c r="A62" s="83" t="s">
        <v>689</v>
      </c>
      <c r="C62" s="105">
        <v>1444027175.7359614</v>
      </c>
      <c r="E62" s="105">
        <v>117330242</v>
      </c>
      <c r="F62" s="105"/>
      <c r="G62" s="105">
        <f>+E62</f>
        <v>117330242</v>
      </c>
      <c r="I62" s="105">
        <v>159688687</v>
      </c>
      <c r="J62" s="105"/>
      <c r="K62" s="105">
        <f>+I62</f>
        <v>159688687</v>
      </c>
    </row>
    <row r="64" ht="12.75">
      <c r="A64" s="83" t="s">
        <v>690</v>
      </c>
    </row>
    <row r="65" spans="1:11" ht="12.75">
      <c r="A65" s="83" t="s">
        <v>691</v>
      </c>
      <c r="C65" s="104">
        <f>+C61-C62</f>
        <v>0.07873868942260742</v>
      </c>
      <c r="E65" s="104">
        <f>+E61-E62</f>
        <v>1639663.124005437</v>
      </c>
      <c r="F65" s="104"/>
      <c r="G65" s="104">
        <f>+G61-G62</f>
        <v>-2904501.992389977</v>
      </c>
      <c r="I65" s="104">
        <f>+I61-I62</f>
        <v>11759698.077781618</v>
      </c>
      <c r="J65" s="104"/>
      <c r="K65" s="104">
        <f>+K61-K62</f>
        <v>4251455.861184239</v>
      </c>
    </row>
    <row r="67" spans="1:11" ht="12.75">
      <c r="A67" s="83" t="s">
        <v>692</v>
      </c>
      <c r="C67" s="378">
        <f>+C65/C62</f>
        <v>5.4527152082492863E-11</v>
      </c>
      <c r="E67" s="378">
        <f>+E65/E62</f>
        <v>0.013974769812589638</v>
      </c>
      <c r="F67" s="378"/>
      <c r="G67" s="378">
        <f>+G65/G62</f>
        <v>-0.024754930552261002</v>
      </c>
      <c r="I67" s="378">
        <f>+I65/I62</f>
        <v>0.07364139751353593</v>
      </c>
      <c r="J67" s="378"/>
      <c r="K67" s="378">
        <f>+K65/K62</f>
        <v>0.026623400449051468</v>
      </c>
    </row>
    <row r="69" spans="1:11" ht="12.75">
      <c r="A69" s="83" t="s">
        <v>693</v>
      </c>
      <c r="C69" s="378">
        <v>0.6183073484628727</v>
      </c>
      <c r="E69" s="378">
        <f>+C69</f>
        <v>0.6183073484628727</v>
      </c>
      <c r="F69" s="378"/>
      <c r="G69" s="382">
        <f>+E69</f>
        <v>0.6183073484628727</v>
      </c>
      <c r="I69" s="382">
        <f>+G69</f>
        <v>0.6183073484628727</v>
      </c>
      <c r="J69" s="382"/>
      <c r="K69" s="382">
        <f>+I69</f>
        <v>0.6183073484628727</v>
      </c>
    </row>
    <row r="70" spans="1:11" ht="12.75">
      <c r="A70" s="83" t="s">
        <v>694</v>
      </c>
      <c r="B70" s="381">
        <v>0.08374102847367836</v>
      </c>
      <c r="C70" s="104">
        <f>+$B$70*C53</f>
        <v>392817618.0334019</v>
      </c>
      <c r="D70" s="381"/>
      <c r="E70" s="104">
        <f>+$B$70*E53</f>
        <v>32504435.3098318</v>
      </c>
      <c r="F70" s="104"/>
      <c r="G70" s="104">
        <f>+$B$70*G53</f>
        <v>30684203.088420097</v>
      </c>
      <c r="I70" s="104">
        <f>+$B$70*I53</f>
        <v>42304760.32247788</v>
      </c>
      <c r="J70" s="104"/>
      <c r="K70" s="104">
        <f>+$B$70*K53</f>
        <v>39294313.23847829</v>
      </c>
    </row>
    <row r="71" spans="1:11" ht="12.75">
      <c r="A71" s="83" t="s">
        <v>695</v>
      </c>
      <c r="C71" s="104">
        <f>C58+((C70-C57)*(1/C69))-(C70-C57)</f>
        <v>1524548588.3079567</v>
      </c>
      <c r="E71" s="104">
        <f>E58+((E70-E57)*(1/E69))-(E70-E57)</f>
        <v>128735999.32755604</v>
      </c>
      <c r="F71" s="104"/>
      <c r="G71" s="104">
        <f>G58+((G70-G57)*(1/G69))-(G70-G57)</f>
        <v>125299074.30847347</v>
      </c>
      <c r="I71" s="104">
        <f>I58+((I70-I57)*(1/I69))-(I70-I57)</f>
        <v>196846650.3977342</v>
      </c>
      <c r="J71" s="104"/>
      <c r="K71" s="104">
        <f>K58+((K70-K57)*(1/K69))-(K70-K57)</f>
        <v>191167711.27418622</v>
      </c>
    </row>
    <row r="72" spans="1:11" ht="12.75">
      <c r="A72" s="83" t="s">
        <v>687</v>
      </c>
      <c r="C72" s="105">
        <f>+C59</f>
        <v>-406455365.57665855</v>
      </c>
      <c r="E72" s="105">
        <f>+E59</f>
        <v>-36736114.40355176</v>
      </c>
      <c r="F72" s="105"/>
      <c r="G72" s="105">
        <f>+G59</f>
        <v>-36333046.774788916</v>
      </c>
      <c r="I72" s="105">
        <f>+I59</f>
        <v>-60499943.893286325</v>
      </c>
      <c r="J72" s="105"/>
      <c r="K72" s="105">
        <f>+K59</f>
        <v>-59831378.06806092</v>
      </c>
    </row>
    <row r="74" spans="1:11" ht="12.75">
      <c r="A74" s="83" t="s">
        <v>696</v>
      </c>
      <c r="C74" s="104">
        <f>SUM(C70:C72)</f>
        <v>1510910840.7647002</v>
      </c>
      <c r="E74" s="104">
        <f>SUM(E70:E72)</f>
        <v>124504320.23383608</v>
      </c>
      <c r="F74" s="104"/>
      <c r="G74" s="104">
        <f>SUM(G70:G72)</f>
        <v>119650230.62210464</v>
      </c>
      <c r="I74" s="104">
        <f>SUM(I70:I72)</f>
        <v>178651466.82692575</v>
      </c>
      <c r="J74" s="104"/>
      <c r="K74" s="104">
        <f>SUM(K70:K72)</f>
        <v>170630646.44460356</v>
      </c>
    </row>
    <row r="75" spans="1:11" ht="12.75">
      <c r="A75" s="83" t="s">
        <v>689</v>
      </c>
      <c r="C75" s="105">
        <f>+C62</f>
        <v>1444027175.7359614</v>
      </c>
      <c r="E75" s="105">
        <f>+E62</f>
        <v>117330242</v>
      </c>
      <c r="F75" s="105"/>
      <c r="G75" s="105">
        <f>+G62</f>
        <v>117330242</v>
      </c>
      <c r="I75" s="105">
        <f>+I62</f>
        <v>159688687</v>
      </c>
      <c r="J75" s="105"/>
      <c r="K75" s="105">
        <f>+K62</f>
        <v>159688687</v>
      </c>
    </row>
    <row r="77" ht="13.5" thickBot="1">
      <c r="A77" s="83" t="s">
        <v>690</v>
      </c>
    </row>
    <row r="78" spans="1:11" ht="12.75">
      <c r="A78" s="83" t="s">
        <v>697</v>
      </c>
      <c r="C78" s="104">
        <f>+C74-C75</f>
        <v>66883665.02873874</v>
      </c>
      <c r="E78" s="383">
        <f>+E74-E75</f>
        <v>7174078.233836085</v>
      </c>
      <c r="F78" s="104"/>
      <c r="G78" s="383">
        <f>+G74-G75</f>
        <v>2319988.622104645</v>
      </c>
      <c r="I78" s="383">
        <f>+I74-I75</f>
        <v>18962779.826925755</v>
      </c>
      <c r="J78" s="104"/>
      <c r="K78" s="383">
        <f>+K74-K75</f>
        <v>10941959.444603562</v>
      </c>
    </row>
    <row r="79" spans="5:11" ht="12.75">
      <c r="E79" s="384"/>
      <c r="G79" s="384"/>
      <c r="I79" s="384"/>
      <c r="K79" s="384"/>
    </row>
    <row r="80" spans="1:11" ht="13.5" thickBot="1">
      <c r="A80" s="83" t="s">
        <v>692</v>
      </c>
      <c r="C80" s="378">
        <f>+C78/C75</f>
        <v>0.04631745589874434</v>
      </c>
      <c r="E80" s="385">
        <f>+E78/E75</f>
        <v>0.061144323164662735</v>
      </c>
      <c r="F80" s="378"/>
      <c r="G80" s="385">
        <f>+G78/G75</f>
        <v>0.01977315125715538</v>
      </c>
      <c r="I80" s="385">
        <f>+I78/I75</f>
        <v>0.1187484234680053</v>
      </c>
      <c r="J80" s="378"/>
      <c r="K80" s="385">
        <f>+K78/K75</f>
        <v>0.06852056742506477</v>
      </c>
    </row>
  </sheetData>
  <sheetProtection/>
  <mergeCells count="5">
    <mergeCell ref="E5:G5"/>
    <mergeCell ref="I5:K5"/>
    <mergeCell ref="A1:K1"/>
    <mergeCell ref="A2:K2"/>
    <mergeCell ref="A3:K3"/>
  </mergeCells>
  <printOptions horizontalCentered="1"/>
  <pageMargins left="1" right="0.75" top="1.25" bottom="1" header="0.5" footer="0.5"/>
  <pageSetup fitToHeight="1" fitToWidth="1" horizontalDpi="600" verticalDpi="600" orientation="portrait" scale="59" r:id="rId1"/>
  <headerFooter alignWithMargins="0">
    <oddHeader>&amp;R&amp;"Small Fonts,Bold"&amp;6Utah Association of Energy Users
UAE Exhibit 1.5 (KCH-5)
UPSC Docket No. 09-035-23
Witness:  Kevin C. Higgins
Page 1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3">
      <selection activeCell="A1" sqref="A1:O1"/>
    </sheetView>
  </sheetViews>
  <sheetFormatPr defaultColWidth="9.33203125" defaultRowHeight="12.75"/>
  <cols>
    <col min="1" max="1" width="6.16015625" style="390" customWidth="1"/>
    <col min="2" max="2" width="2.16015625" style="390" customWidth="1"/>
    <col min="3" max="3" width="52.5" style="390" customWidth="1"/>
    <col min="4" max="4" width="1.0078125" style="393" customWidth="1"/>
    <col min="5" max="5" width="10.16015625" style="390" customWidth="1"/>
    <col min="6" max="6" width="1.0078125" style="393" customWidth="1"/>
    <col min="7" max="7" width="10.33203125" style="390" bestFit="1" customWidth="1"/>
    <col min="8" max="8" width="1.66796875" style="393" customWidth="1"/>
    <col min="9" max="9" width="14.66015625" style="393" customWidth="1"/>
    <col min="10" max="10" width="1.66796875" style="393" customWidth="1"/>
    <col min="11" max="11" width="14.5" style="393" customWidth="1"/>
    <col min="12" max="12" width="1.3359375" style="393" customWidth="1"/>
    <col min="13" max="13" width="12.33203125" style="393" customWidth="1"/>
    <col min="14" max="14" width="1.3359375" style="393" customWidth="1"/>
    <col min="15" max="15" width="10.16015625" style="394" customWidth="1"/>
    <col min="16" max="16384" width="9.33203125" style="390" customWidth="1"/>
  </cols>
  <sheetData>
    <row r="1" spans="1:15" s="430" customFormat="1" ht="18.75">
      <c r="A1" s="515" t="s">
        <v>749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s="430" customFormat="1" ht="18.75">
      <c r="A2" s="515" t="s">
        <v>750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1:15" ht="10.5" customHeight="1">
      <c r="A3" s="386"/>
      <c r="B3" s="386"/>
      <c r="C3" s="386"/>
      <c r="D3" s="387"/>
      <c r="E3" s="386"/>
      <c r="F3" s="387"/>
      <c r="G3" s="386"/>
      <c r="H3" s="387"/>
      <c r="I3" s="388"/>
      <c r="J3" s="387"/>
      <c r="K3" s="388"/>
      <c r="L3" s="387"/>
      <c r="M3" s="388"/>
      <c r="N3" s="387"/>
      <c r="O3" s="389"/>
    </row>
    <row r="4" spans="4:10" ht="15.75">
      <c r="D4" s="391"/>
      <c r="F4" s="391"/>
      <c r="H4" s="391"/>
      <c r="J4" s="391"/>
    </row>
    <row r="5" spans="4:15" ht="15.75">
      <c r="D5" s="392"/>
      <c r="E5" s="395" t="s">
        <v>698</v>
      </c>
      <c r="F5" s="392"/>
      <c r="G5" s="395" t="s">
        <v>699</v>
      </c>
      <c r="H5" s="392"/>
      <c r="I5" s="396" t="s">
        <v>700</v>
      </c>
      <c r="J5" s="392"/>
      <c r="K5" s="516" t="s">
        <v>701</v>
      </c>
      <c r="L5" s="516"/>
      <c r="M5" s="516"/>
      <c r="N5" s="516"/>
      <c r="O5" s="516"/>
    </row>
    <row r="6" spans="1:15" s="398" customFormat="1" ht="15.75">
      <c r="A6" s="395" t="s">
        <v>43</v>
      </c>
      <c r="D6" s="392"/>
      <c r="E6" s="395" t="s">
        <v>702</v>
      </c>
      <c r="F6" s="392"/>
      <c r="G6" s="395" t="s">
        <v>702</v>
      </c>
      <c r="H6" s="396"/>
      <c r="I6" s="392" t="s">
        <v>703</v>
      </c>
      <c r="J6" s="396"/>
      <c r="K6" s="396" t="s">
        <v>703</v>
      </c>
      <c r="L6" s="396"/>
      <c r="M6" s="397" t="s">
        <v>704</v>
      </c>
      <c r="N6" s="397"/>
      <c r="O6" s="399"/>
    </row>
    <row r="7" spans="1:15" s="398" customFormat="1" ht="15.75">
      <c r="A7" s="400" t="s">
        <v>45</v>
      </c>
      <c r="C7" s="400" t="s">
        <v>46</v>
      </c>
      <c r="E7" s="400" t="s">
        <v>45</v>
      </c>
      <c r="G7" s="400" t="s">
        <v>45</v>
      </c>
      <c r="I7" s="401" t="s">
        <v>705</v>
      </c>
      <c r="K7" s="401" t="s">
        <v>705</v>
      </c>
      <c r="M7" s="401" t="s">
        <v>705</v>
      </c>
      <c r="O7" s="402" t="s">
        <v>706</v>
      </c>
    </row>
    <row r="8" spans="3:15" s="398" customFormat="1" ht="15.75">
      <c r="C8" s="403">
        <v>-1</v>
      </c>
      <c r="D8" s="404"/>
      <c r="E8" s="403">
        <f>MIN($A8:D8)-1</f>
        <v>-2</v>
      </c>
      <c r="F8" s="404"/>
      <c r="G8" s="403">
        <f>MIN($A8:F8)-1</f>
        <v>-3</v>
      </c>
      <c r="H8" s="404"/>
      <c r="I8" s="403">
        <f>MIN($A8:H8)-1</f>
        <v>-4</v>
      </c>
      <c r="J8" s="404"/>
      <c r="K8" s="403">
        <f>MIN($A8:J8)-1</f>
        <v>-5</v>
      </c>
      <c r="L8" s="404"/>
      <c r="M8" s="403">
        <f>MIN($A8:L8)-1</f>
        <v>-6</v>
      </c>
      <c r="N8" s="404"/>
      <c r="O8" s="403">
        <f>MIN($A8:N8)-1</f>
        <v>-7</v>
      </c>
    </row>
    <row r="9" spans="4:15" s="398" customFormat="1" ht="15.75">
      <c r="D9" s="405"/>
      <c r="F9" s="405"/>
      <c r="H9" s="405"/>
      <c r="I9" s="405"/>
      <c r="J9" s="405"/>
      <c r="K9" s="405"/>
      <c r="L9" s="405"/>
      <c r="M9" s="392" t="str">
        <f>"("&amp;-K8&amp;")-("&amp;-I8&amp;")"</f>
        <v>(5)-(4)</v>
      </c>
      <c r="N9" s="405"/>
      <c r="O9" s="392" t="str">
        <f>"("&amp;-M8&amp;")/("&amp;-I8&amp;")"</f>
        <v>(6)/(4)</v>
      </c>
    </row>
    <row r="10" ht="15.75">
      <c r="C10" s="398" t="s">
        <v>707</v>
      </c>
    </row>
    <row r="11" spans="1:15" ht="15.75">
      <c r="A11" s="431">
        <v>1</v>
      </c>
      <c r="C11" s="390" t="s">
        <v>707</v>
      </c>
      <c r="E11" s="406" t="s">
        <v>708</v>
      </c>
      <c r="G11" s="406" t="s">
        <v>708</v>
      </c>
      <c r="I11" s="407">
        <v>570675.54</v>
      </c>
      <c r="J11" s="408"/>
      <c r="K11" s="407">
        <v>593682.618</v>
      </c>
      <c r="L11" s="408"/>
      <c r="M11" s="407">
        <f>K11-I11</f>
        <v>23007.07799999998</v>
      </c>
      <c r="O11" s="409">
        <f>M11/I11</f>
        <v>0.040315514486567935</v>
      </c>
    </row>
    <row r="12" spans="1:15" ht="15.75">
      <c r="A12" s="431">
        <f>MAX(A$10:A11)+1</f>
        <v>2</v>
      </c>
      <c r="C12" s="390" t="s">
        <v>709</v>
      </c>
      <c r="E12" s="390">
        <v>2</v>
      </c>
      <c r="G12" s="410">
        <v>2</v>
      </c>
      <c r="I12" s="407">
        <v>232.58</v>
      </c>
      <c r="J12" s="408"/>
      <c r="K12" s="407">
        <v>242.503</v>
      </c>
      <c r="L12" s="408"/>
      <c r="M12" s="407">
        <f>K12-I12</f>
        <v>9.922999999999973</v>
      </c>
      <c r="O12" s="409">
        <f>M12/I12</f>
        <v>0.04266488950038685</v>
      </c>
    </row>
    <row r="13" spans="1:15" ht="15.75">
      <c r="A13" s="431">
        <f>MAX(A$10:A12)+1</f>
        <v>3</v>
      </c>
      <c r="C13" s="390" t="s">
        <v>710</v>
      </c>
      <c r="E13" s="390">
        <v>25</v>
      </c>
      <c r="G13" s="410">
        <v>25</v>
      </c>
      <c r="I13" s="407">
        <v>850.935</v>
      </c>
      <c r="J13" s="408"/>
      <c r="K13" s="407">
        <v>885.244</v>
      </c>
      <c r="L13" s="408"/>
      <c r="M13" s="407">
        <f>K13-I13</f>
        <v>34.30900000000008</v>
      </c>
      <c r="O13" s="409">
        <f>M13/I13</f>
        <v>0.040319178315617626</v>
      </c>
    </row>
    <row r="14" spans="1:15" ht="15.75">
      <c r="A14" s="431">
        <f>MAX(A$10:A13)+1</f>
        <v>4</v>
      </c>
      <c r="C14" s="411" t="s">
        <v>711</v>
      </c>
      <c r="E14" s="412" t="s">
        <v>375</v>
      </c>
      <c r="F14" s="413"/>
      <c r="G14" s="412" t="s">
        <v>375</v>
      </c>
      <c r="I14" s="414">
        <v>28.5357</v>
      </c>
      <c r="J14" s="408"/>
      <c r="K14" s="414">
        <f>I14</f>
        <v>28.5357</v>
      </c>
      <c r="L14" s="408"/>
      <c r="M14" s="414">
        <f>K14-I14</f>
        <v>0</v>
      </c>
      <c r="O14" s="415">
        <f>M14/I14</f>
        <v>0</v>
      </c>
    </row>
    <row r="15" spans="1:15" ht="15.75">
      <c r="A15" s="431">
        <f>MAX(A$10:A14)+1</f>
        <v>5</v>
      </c>
      <c r="C15" s="398" t="s">
        <v>712</v>
      </c>
      <c r="I15" s="407">
        <f>SUM(I11:I14)</f>
        <v>571787.5907000001</v>
      </c>
      <c r="J15" s="408"/>
      <c r="K15" s="407">
        <f>SUM(K11:K14)</f>
        <v>594838.9007</v>
      </c>
      <c r="L15" s="408"/>
      <c r="M15" s="407">
        <f>SUM(M11:M14)</f>
        <v>23051.30999999998</v>
      </c>
      <c r="O15" s="409">
        <f>M15/I15</f>
        <v>0.040314463578651386</v>
      </c>
    </row>
    <row r="16" spans="1:15" ht="24.75" customHeight="1">
      <c r="A16" s="431"/>
      <c r="C16" s="398" t="s">
        <v>713</v>
      </c>
      <c r="I16" s="416"/>
      <c r="J16" s="408"/>
      <c r="K16" s="407"/>
      <c r="L16" s="408"/>
      <c r="M16" s="407"/>
      <c r="O16" s="409"/>
    </row>
    <row r="17" spans="1:15" ht="15.75">
      <c r="A17" s="431">
        <f>MAX(A$10:A16)+1</f>
        <v>6</v>
      </c>
      <c r="C17" s="390" t="s">
        <v>714</v>
      </c>
      <c r="E17" s="417">
        <v>6</v>
      </c>
      <c r="G17" s="417">
        <v>6</v>
      </c>
      <c r="I17" s="407">
        <v>383970.855</v>
      </c>
      <c r="J17" s="408"/>
      <c r="K17" s="407">
        <v>403287.025</v>
      </c>
      <c r="L17" s="408"/>
      <c r="M17" s="407">
        <f>K17-I17</f>
        <v>19316.170000000042</v>
      </c>
      <c r="O17" s="409">
        <f aca="true" t="shared" si="0" ref="O17:O34">M17/I17</f>
        <v>0.050306344214589</v>
      </c>
    </row>
    <row r="18" spans="1:15" ht="15.75">
      <c r="A18" s="431">
        <f>MAX(A$10:A17)+1</f>
        <v>7</v>
      </c>
      <c r="C18" s="390" t="s">
        <v>715</v>
      </c>
      <c r="E18" s="410" t="s">
        <v>716</v>
      </c>
      <c r="G18" s="410" t="s">
        <v>716</v>
      </c>
      <c r="I18" s="407">
        <v>23410.714</v>
      </c>
      <c r="J18" s="408"/>
      <c r="K18" s="407">
        <v>24588.629</v>
      </c>
      <c r="L18" s="408"/>
      <c r="M18" s="407">
        <f>K18-I18</f>
        <v>1177.9150000000009</v>
      </c>
      <c r="O18" s="409">
        <f t="shared" si="0"/>
        <v>0.050315210377607486</v>
      </c>
    </row>
    <row r="19" spans="1:15" ht="15.75">
      <c r="A19" s="431">
        <f>MAX(A$10:A18)+1</f>
        <v>8</v>
      </c>
      <c r="C19" s="390" t="s">
        <v>717</v>
      </c>
      <c r="E19" s="410" t="s">
        <v>718</v>
      </c>
      <c r="G19" s="410" t="s">
        <v>718</v>
      </c>
      <c r="I19" s="414">
        <v>497.538</v>
      </c>
      <c r="J19" s="408"/>
      <c r="K19" s="414">
        <v>524.935</v>
      </c>
      <c r="L19" s="408"/>
      <c r="M19" s="414">
        <f>K19-I19</f>
        <v>27.396999999999935</v>
      </c>
      <c r="O19" s="415">
        <f t="shared" si="0"/>
        <v>0.055065140753067975</v>
      </c>
    </row>
    <row r="20" spans="1:15" ht="15.75">
      <c r="A20" s="431">
        <f>MAX(A$10:A19)+1</f>
        <v>9</v>
      </c>
      <c r="C20" s="418" t="s">
        <v>719</v>
      </c>
      <c r="I20" s="407">
        <f>SUM(I17:I19)</f>
        <v>407879.10699999996</v>
      </c>
      <c r="J20" s="408"/>
      <c r="K20" s="407">
        <f>SUM(K17:K19)</f>
        <v>428400.58900000004</v>
      </c>
      <c r="L20" s="408"/>
      <c r="M20" s="407">
        <f>SUM(M17:M19)</f>
        <v>20521.482000000044</v>
      </c>
      <c r="O20" s="409">
        <f t="shared" si="0"/>
        <v>0.05031265796117389</v>
      </c>
    </row>
    <row r="21" spans="1:15" ht="21.75" customHeight="1">
      <c r="A21" s="431">
        <f>MAX(A$10:A20)+1</f>
        <v>10</v>
      </c>
      <c r="C21" s="411" t="s">
        <v>720</v>
      </c>
      <c r="E21" s="410">
        <v>8</v>
      </c>
      <c r="G21" s="390">
        <v>8</v>
      </c>
      <c r="I21" s="407">
        <v>117330.242</v>
      </c>
      <c r="J21" s="408"/>
      <c r="K21" s="407">
        <v>124400.644</v>
      </c>
      <c r="L21" s="408"/>
      <c r="M21" s="407">
        <f>K21-I21</f>
        <v>7070.402000000002</v>
      </c>
      <c r="O21" s="409">
        <f t="shared" si="0"/>
        <v>0.06026069561844083</v>
      </c>
    </row>
    <row r="22" spans="1:15" ht="21.75" customHeight="1">
      <c r="A22" s="431">
        <f>MAX(A$10:A21)+1</f>
        <v>11</v>
      </c>
      <c r="C22" s="390" t="s">
        <v>721</v>
      </c>
      <c r="E22" s="390">
        <v>9</v>
      </c>
      <c r="G22" s="390">
        <v>9</v>
      </c>
      <c r="I22" s="407">
        <v>157303.888</v>
      </c>
      <c r="J22" s="408"/>
      <c r="K22" s="407">
        <v>166785.495</v>
      </c>
      <c r="L22" s="408"/>
      <c r="M22" s="407">
        <f>K22-I22</f>
        <v>9481.606999999989</v>
      </c>
      <c r="O22" s="409">
        <f t="shared" si="0"/>
        <v>0.06027573202767873</v>
      </c>
    </row>
    <row r="23" spans="1:15" ht="15.75">
      <c r="A23" s="431">
        <f>MAX(A$10:A22)+1</f>
        <v>12</v>
      </c>
      <c r="C23" s="390" t="s">
        <v>722</v>
      </c>
      <c r="E23" s="410" t="s">
        <v>723</v>
      </c>
      <c r="G23" s="410" t="s">
        <v>723</v>
      </c>
      <c r="I23" s="414">
        <v>2384.798</v>
      </c>
      <c r="J23" s="408"/>
      <c r="K23" s="414">
        <v>2528.51</v>
      </c>
      <c r="L23" s="408"/>
      <c r="M23" s="414">
        <f>K23-I23</f>
        <v>143.71200000000044</v>
      </c>
      <c r="O23" s="415">
        <f t="shared" si="0"/>
        <v>0.06026170770019115</v>
      </c>
    </row>
    <row r="24" spans="1:15" ht="15.75">
      <c r="A24" s="431">
        <f>MAX(A$10:A23)+1</f>
        <v>13</v>
      </c>
      <c r="C24" s="418" t="s">
        <v>724</v>
      </c>
      <c r="I24" s="407">
        <f>SUM(I22:I23)</f>
        <v>159688.68600000002</v>
      </c>
      <c r="J24" s="408"/>
      <c r="K24" s="407">
        <f>SUM(K22:K23)</f>
        <v>169314.005</v>
      </c>
      <c r="L24" s="408"/>
      <c r="M24" s="407">
        <f>SUM(M22:M23)</f>
        <v>9625.318999999989</v>
      </c>
      <c r="O24" s="409">
        <f t="shared" si="0"/>
        <v>0.06027552258774293</v>
      </c>
    </row>
    <row r="25" spans="1:15" ht="21.75" customHeight="1">
      <c r="A25" s="431">
        <f>MAX(A$10:A24)+1</f>
        <v>14</v>
      </c>
      <c r="C25" s="390" t="s">
        <v>725</v>
      </c>
      <c r="E25" s="410">
        <v>10</v>
      </c>
      <c r="G25" s="410">
        <v>10</v>
      </c>
      <c r="I25" s="407">
        <v>9881.681</v>
      </c>
      <c r="J25" s="408"/>
      <c r="K25" s="407">
        <v>10476.229</v>
      </c>
      <c r="L25" s="408"/>
      <c r="M25" s="407">
        <f>K25-I25</f>
        <v>594.5479999999989</v>
      </c>
      <c r="O25" s="409">
        <f t="shared" si="0"/>
        <v>0.06016668621462268</v>
      </c>
    </row>
    <row r="26" spans="1:15" ht="15.75">
      <c r="A26" s="431">
        <f>MAX(A$10:A25)+1</f>
        <v>15</v>
      </c>
      <c r="C26" s="390" t="s">
        <v>726</v>
      </c>
      <c r="E26" s="410" t="s">
        <v>727</v>
      </c>
      <c r="G26" s="410" t="s">
        <v>727</v>
      </c>
      <c r="I26" s="414">
        <v>1081.109</v>
      </c>
      <c r="J26" s="408"/>
      <c r="K26" s="414">
        <v>1147.242</v>
      </c>
      <c r="L26" s="408"/>
      <c r="M26" s="414">
        <f>K26-I26</f>
        <v>66.13300000000004</v>
      </c>
      <c r="O26" s="415">
        <f t="shared" si="0"/>
        <v>0.06117144524742652</v>
      </c>
    </row>
    <row r="27" spans="1:15" ht="15.75">
      <c r="A27" s="431">
        <f>MAX(A$10:A26)+1</f>
        <v>16</v>
      </c>
      <c r="C27" s="418" t="s">
        <v>728</v>
      </c>
      <c r="I27" s="407">
        <f>SUM(I25:I26)</f>
        <v>10962.79</v>
      </c>
      <c r="J27" s="408"/>
      <c r="K27" s="407">
        <f>SUM(K25:K26)</f>
        <v>11623.471</v>
      </c>
      <c r="L27" s="408"/>
      <c r="M27" s="407">
        <f>SUM(M25:M26)</f>
        <v>660.6809999999989</v>
      </c>
      <c r="O27" s="409">
        <f t="shared" si="0"/>
        <v>0.060265771760655715</v>
      </c>
    </row>
    <row r="28" spans="1:15" ht="21.75" customHeight="1">
      <c r="A28" s="431">
        <f>MAX(A$10:A27)+1</f>
        <v>17</v>
      </c>
      <c r="C28" s="390" t="s">
        <v>729</v>
      </c>
      <c r="E28" s="390">
        <v>21</v>
      </c>
      <c r="G28" s="390">
        <v>21</v>
      </c>
      <c r="I28" s="407">
        <v>292.021</v>
      </c>
      <c r="J28" s="408"/>
      <c r="K28" s="407">
        <v>309.62</v>
      </c>
      <c r="L28" s="408"/>
      <c r="M28" s="407">
        <f>K28-I28</f>
        <v>17.59899999999999</v>
      </c>
      <c r="O28" s="409">
        <f t="shared" si="0"/>
        <v>0.06026621373120422</v>
      </c>
    </row>
    <row r="29" spans="1:15" ht="15.75">
      <c r="A29" s="431">
        <f>MAX(A$10:A28)+1</f>
        <v>18</v>
      </c>
      <c r="C29" s="390" t="s">
        <v>730</v>
      </c>
      <c r="E29" s="417">
        <v>23</v>
      </c>
      <c r="G29" s="417">
        <v>23</v>
      </c>
      <c r="I29" s="407">
        <v>102234.905</v>
      </c>
      <c r="J29" s="408"/>
      <c r="K29" s="407">
        <v>107379.51</v>
      </c>
      <c r="L29" s="408"/>
      <c r="M29" s="407">
        <f>K29-I29</f>
        <v>5144.604999999996</v>
      </c>
      <c r="O29" s="409">
        <f t="shared" si="0"/>
        <v>0.05032141419801775</v>
      </c>
    </row>
    <row r="30" spans="1:15" ht="15.75">
      <c r="A30" s="431">
        <f>MAX(A$10:A29)+1</f>
        <v>19</v>
      </c>
      <c r="C30" s="390" t="s">
        <v>731</v>
      </c>
      <c r="E30" s="390">
        <v>31</v>
      </c>
      <c r="G30" s="390">
        <v>31</v>
      </c>
      <c r="I30" s="407">
        <v>835.639</v>
      </c>
      <c r="J30" s="408"/>
      <c r="K30" s="407">
        <v>885.943</v>
      </c>
      <c r="L30" s="408"/>
      <c r="M30" s="407">
        <f>K30-I30</f>
        <v>50.303999999999974</v>
      </c>
      <c r="O30" s="409">
        <f t="shared" si="0"/>
        <v>0.060198243499884486</v>
      </c>
    </row>
    <row r="31" spans="1:15" ht="15.75">
      <c r="A31" s="431">
        <f>MAX(A$10:A30)+1</f>
        <v>20</v>
      </c>
      <c r="C31" s="411" t="s">
        <v>732</v>
      </c>
      <c r="E31" s="410" t="s">
        <v>375</v>
      </c>
      <c r="G31" s="410" t="s">
        <v>375</v>
      </c>
      <c r="I31" s="407">
        <v>82842.98216268847</v>
      </c>
      <c r="J31" s="408"/>
      <c r="K31" s="407">
        <v>82842.98216268847</v>
      </c>
      <c r="L31" s="408"/>
      <c r="M31" s="407">
        <f>K31-I31</f>
        <v>0</v>
      </c>
      <c r="O31" s="409">
        <f t="shared" si="0"/>
        <v>0</v>
      </c>
    </row>
    <row r="32" spans="1:15" ht="15.75">
      <c r="A32" s="431">
        <f>MAX(A$10:A31)+1</f>
        <v>21</v>
      </c>
      <c r="C32" s="411" t="s">
        <v>711</v>
      </c>
      <c r="E32" s="412" t="s">
        <v>375</v>
      </c>
      <c r="F32" s="413"/>
      <c r="G32" s="412" t="s">
        <v>375</v>
      </c>
      <c r="I32" s="414">
        <v>3445.182840000001</v>
      </c>
      <c r="J32" s="408"/>
      <c r="K32" s="414">
        <f>I32</f>
        <v>3445.182840000001</v>
      </c>
      <c r="L32" s="408"/>
      <c r="M32" s="414">
        <f>K32-I32</f>
        <v>0</v>
      </c>
      <c r="O32" s="415">
        <f t="shared" si="0"/>
        <v>0</v>
      </c>
    </row>
    <row r="33" spans="1:15" ht="15.75">
      <c r="A33" s="431">
        <f>MAX(A$10:A32)+1</f>
        <v>22</v>
      </c>
      <c r="C33" s="398" t="s">
        <v>733</v>
      </c>
      <c r="I33" s="407">
        <f>SUM(I17:I32)-I27-I24-I20</f>
        <v>885511.5550026881</v>
      </c>
      <c r="J33" s="408"/>
      <c r="K33" s="407">
        <f>SUM(K17:K32)-K27-K24-K20</f>
        <v>928601.9470026885</v>
      </c>
      <c r="L33" s="408"/>
      <c r="M33" s="407">
        <f>SUM(M17:M32)-M27-M24-M20</f>
        <v>43090.392000000036</v>
      </c>
      <c r="O33" s="409">
        <f t="shared" si="0"/>
        <v>0.048661580706159425</v>
      </c>
    </row>
    <row r="34" spans="1:15" ht="34.5" customHeight="1">
      <c r="A34" s="431">
        <f>MAX(A$10:A33)+1</f>
        <v>23</v>
      </c>
      <c r="C34" s="419" t="s">
        <v>734</v>
      </c>
      <c r="I34" s="407">
        <f>I33-I32-I31</f>
        <v>799223.3899999995</v>
      </c>
      <c r="J34" s="408"/>
      <c r="K34" s="407">
        <f>K33-K32-K31</f>
        <v>842313.782</v>
      </c>
      <c r="L34" s="408"/>
      <c r="M34" s="407">
        <f>M33-M32-M31</f>
        <v>43090.392000000036</v>
      </c>
      <c r="O34" s="409">
        <f t="shared" si="0"/>
        <v>0.05391532897954859</v>
      </c>
    </row>
    <row r="35" spans="1:15" ht="24.75" customHeight="1">
      <c r="A35" s="431"/>
      <c r="C35" s="398" t="s">
        <v>735</v>
      </c>
      <c r="I35" s="407"/>
      <c r="J35" s="408"/>
      <c r="K35" s="407"/>
      <c r="L35" s="408"/>
      <c r="M35" s="407"/>
      <c r="O35" s="409"/>
    </row>
    <row r="36" spans="1:15" ht="15.75">
      <c r="A36" s="431">
        <f>MAX(A$10:A35)+1</f>
        <v>24</v>
      </c>
      <c r="C36" s="390" t="s">
        <v>736</v>
      </c>
      <c r="E36" s="390">
        <v>7</v>
      </c>
      <c r="G36" s="390">
        <v>7</v>
      </c>
      <c r="I36" s="407">
        <v>3119.959</v>
      </c>
      <c r="J36" s="408"/>
      <c r="K36" s="407">
        <v>3276.958</v>
      </c>
      <c r="L36" s="408"/>
      <c r="M36" s="407">
        <f>K36-I36</f>
        <v>156.99900000000025</v>
      </c>
      <c r="O36" s="409">
        <f aca="true" t="shared" si="1" ref="O36:O47">M36/I36</f>
        <v>0.0503208535753195</v>
      </c>
    </row>
    <row r="37" spans="1:15" ht="15.75">
      <c r="A37" s="431">
        <f>MAX(A$10:A36)+1</f>
        <v>25</v>
      </c>
      <c r="C37" s="390" t="s">
        <v>737</v>
      </c>
      <c r="E37" s="420">
        <v>11</v>
      </c>
      <c r="G37" s="390">
        <v>11</v>
      </c>
      <c r="I37" s="407">
        <v>6277.643</v>
      </c>
      <c r="J37" s="408"/>
      <c r="K37" s="407">
        <v>6594.181</v>
      </c>
      <c r="L37" s="408"/>
      <c r="M37" s="407">
        <f>K37-I37</f>
        <v>316.53799999999956</v>
      </c>
      <c r="O37" s="409">
        <f t="shared" si="1"/>
        <v>0.050423064835002494</v>
      </c>
    </row>
    <row r="38" spans="1:15" ht="15.75">
      <c r="A38" s="431">
        <f>MAX(A$10:A37)+1</f>
        <v>26</v>
      </c>
      <c r="C38" s="390" t="s">
        <v>738</v>
      </c>
      <c r="E38" s="420">
        <v>12</v>
      </c>
      <c r="G38" s="390">
        <v>12</v>
      </c>
      <c r="I38" s="407">
        <v>3947.229</v>
      </c>
      <c r="J38" s="408"/>
      <c r="K38" s="407">
        <v>4145.118</v>
      </c>
      <c r="L38" s="408"/>
      <c r="M38" s="407">
        <f>K38-I38</f>
        <v>197.88900000000058</v>
      </c>
      <c r="O38" s="409">
        <f t="shared" si="1"/>
        <v>0.0501336507205436</v>
      </c>
    </row>
    <row r="39" spans="1:15" s="421" customFormat="1" ht="15.75">
      <c r="A39" s="432">
        <f>MAX(A$10:A38)+1</f>
        <v>27</v>
      </c>
      <c r="C39" s="421" t="s">
        <v>739</v>
      </c>
      <c r="D39" s="413"/>
      <c r="E39" s="421">
        <v>15</v>
      </c>
      <c r="F39" s="413"/>
      <c r="G39" s="421">
        <v>15</v>
      </c>
      <c r="H39" s="413"/>
      <c r="I39" s="422">
        <v>933.273</v>
      </c>
      <c r="J39" s="423"/>
      <c r="K39" s="422">
        <v>984.392</v>
      </c>
      <c r="L39" s="423"/>
      <c r="M39" s="422">
        <f>K39-I39</f>
        <v>51.11900000000003</v>
      </c>
      <c r="N39" s="413"/>
      <c r="O39" s="424">
        <f t="shared" si="1"/>
        <v>0.05477389788411325</v>
      </c>
    </row>
    <row r="40" spans="1:15" ht="15.75">
      <c r="A40" s="431">
        <f>MAX(A$10:A39)+1</f>
        <v>28</v>
      </c>
      <c r="C40" s="390" t="s">
        <v>740</v>
      </c>
      <c r="E40" s="390">
        <v>15</v>
      </c>
      <c r="G40" s="390">
        <v>15</v>
      </c>
      <c r="I40" s="414">
        <v>470.828</v>
      </c>
      <c r="J40" s="408"/>
      <c r="K40" s="414">
        <v>490.358</v>
      </c>
      <c r="L40" s="408"/>
      <c r="M40" s="414">
        <f>K40-I40</f>
        <v>19.53000000000003</v>
      </c>
      <c r="O40" s="415">
        <f t="shared" si="1"/>
        <v>0.041480115880958714</v>
      </c>
    </row>
    <row r="41" spans="1:15" ht="15.75">
      <c r="A41" s="431">
        <f>MAX(A$10:A40)+1</f>
        <v>29</v>
      </c>
      <c r="C41" s="418" t="s">
        <v>741</v>
      </c>
      <c r="D41" s="425"/>
      <c r="F41" s="425"/>
      <c r="H41" s="425"/>
      <c r="I41" s="407">
        <f>SUM(I36:I40)</f>
        <v>14748.931999999997</v>
      </c>
      <c r="J41" s="407"/>
      <c r="K41" s="407">
        <f>SUM(K36:K40)</f>
        <v>15491.007</v>
      </c>
      <c r="L41" s="407"/>
      <c r="M41" s="407">
        <f>SUM(M36:M40)</f>
        <v>742.0750000000005</v>
      </c>
      <c r="N41" s="425"/>
      <c r="O41" s="409">
        <f t="shared" si="1"/>
        <v>0.05031381255266487</v>
      </c>
    </row>
    <row r="42" spans="1:15" ht="21.75" customHeight="1">
      <c r="A42" s="431">
        <f>MAX(A$10:A41)+1</f>
        <v>30</v>
      </c>
      <c r="C42" s="411" t="s">
        <v>742</v>
      </c>
      <c r="E42" s="410" t="s">
        <v>375</v>
      </c>
      <c r="G42" s="410" t="s">
        <v>375</v>
      </c>
      <c r="I42" s="407">
        <v>20.846</v>
      </c>
      <c r="J42" s="408"/>
      <c r="K42" s="407">
        <v>20.846</v>
      </c>
      <c r="L42" s="408"/>
      <c r="M42" s="407">
        <f>K42-I42</f>
        <v>0</v>
      </c>
      <c r="O42" s="409">
        <f t="shared" si="1"/>
        <v>0</v>
      </c>
    </row>
    <row r="43" spans="1:15" ht="15.75">
      <c r="A43" s="431">
        <f>MAX(A$10:A42)+1</f>
        <v>31</v>
      </c>
      <c r="C43" s="411" t="s">
        <v>743</v>
      </c>
      <c r="E43" s="410" t="s">
        <v>375</v>
      </c>
      <c r="G43" s="410" t="s">
        <v>375</v>
      </c>
      <c r="I43" s="407">
        <v>17.37</v>
      </c>
      <c r="J43" s="408"/>
      <c r="K43" s="407">
        <v>17.37</v>
      </c>
      <c r="L43" s="408"/>
      <c r="M43" s="407">
        <f>K43-I43</f>
        <v>0</v>
      </c>
      <c r="O43" s="409">
        <f t="shared" si="1"/>
        <v>0</v>
      </c>
    </row>
    <row r="44" spans="1:15" ht="15.75">
      <c r="A44" s="431">
        <f>MAX(A$10:A43)+1</f>
        <v>32</v>
      </c>
      <c r="C44" s="411" t="s">
        <v>711</v>
      </c>
      <c r="D44" s="426"/>
      <c r="E44" s="412" t="s">
        <v>375</v>
      </c>
      <c r="F44" s="413"/>
      <c r="G44" s="412" t="s">
        <v>375</v>
      </c>
      <c r="H44" s="426"/>
      <c r="I44" s="414">
        <v>4.78884</v>
      </c>
      <c r="J44" s="408"/>
      <c r="K44" s="414">
        <f>I44</f>
        <v>4.78884</v>
      </c>
      <c r="L44" s="408"/>
      <c r="M44" s="414">
        <f>K44-I44</f>
        <v>0</v>
      </c>
      <c r="N44" s="426"/>
      <c r="O44" s="415">
        <f t="shared" si="1"/>
        <v>0</v>
      </c>
    </row>
    <row r="45" spans="1:15" ht="21.75" customHeight="1">
      <c r="A45" s="431">
        <f>MAX(A$10:A44)+1</f>
        <v>33</v>
      </c>
      <c r="C45" s="398" t="s">
        <v>744</v>
      </c>
      <c r="E45" s="421"/>
      <c r="F45" s="413"/>
      <c r="G45" s="421"/>
      <c r="I45" s="414">
        <f>SUM(I42:I44)+I41</f>
        <v>14791.936839999997</v>
      </c>
      <c r="J45" s="408"/>
      <c r="K45" s="414">
        <f>SUM(K42:K44)+K41</f>
        <v>15534.01184</v>
      </c>
      <c r="L45" s="408"/>
      <c r="M45" s="414">
        <f>SUM(M42:M44)+M41</f>
        <v>742.0750000000005</v>
      </c>
      <c r="O45" s="415">
        <f t="shared" si="1"/>
        <v>0.05016753438219796</v>
      </c>
    </row>
    <row r="46" spans="1:15" ht="24.75" customHeight="1" thickBot="1">
      <c r="A46" s="431">
        <f>MAX(A$10:A45)+1</f>
        <v>34</v>
      </c>
      <c r="C46" s="398" t="s">
        <v>745</v>
      </c>
      <c r="E46" s="421"/>
      <c r="F46" s="413"/>
      <c r="G46" s="421"/>
      <c r="I46" s="427">
        <f>I45+I33+I15</f>
        <v>1472091.0825426881</v>
      </c>
      <c r="J46" s="408"/>
      <c r="K46" s="427">
        <f>K45+K33+K15</f>
        <v>1538974.8595426886</v>
      </c>
      <c r="L46" s="408"/>
      <c r="M46" s="427">
        <f>M45+M33+M15</f>
        <v>66883.77700000002</v>
      </c>
      <c r="O46" s="428">
        <f t="shared" si="1"/>
        <v>0.04543453716496547</v>
      </c>
    </row>
    <row r="47" spans="1:15" ht="34.5" customHeight="1" thickBot="1" thickTop="1">
      <c r="A47" s="431">
        <f>MAX(A$10:A46)+1</f>
        <v>35</v>
      </c>
      <c r="C47" s="429" t="s">
        <v>746</v>
      </c>
      <c r="E47" s="421"/>
      <c r="F47" s="413"/>
      <c r="G47" s="421"/>
      <c r="I47" s="427">
        <f>I41+I34+I15-I14</f>
        <v>1385731.3769999999</v>
      </c>
      <c r="J47" s="408"/>
      <c r="K47" s="427">
        <f>K41+K34+K15-K14</f>
        <v>1452615.154</v>
      </c>
      <c r="L47" s="408"/>
      <c r="M47" s="427">
        <f>M41+M34+M15-M14</f>
        <v>66883.77700000002</v>
      </c>
      <c r="O47" s="428">
        <f t="shared" si="1"/>
        <v>0.04826604788642238</v>
      </c>
    </row>
    <row r="48" spans="5:7" ht="16.5" thickTop="1">
      <c r="E48" s="421"/>
      <c r="F48" s="413"/>
      <c r="G48" s="421"/>
    </row>
    <row r="49" ht="15.75">
      <c r="C49" s="411"/>
    </row>
    <row r="50" spans="3:9" ht="15.75">
      <c r="C50" s="411"/>
      <c r="I50" s="409"/>
    </row>
    <row r="51" ht="15.75">
      <c r="I51" s="409"/>
    </row>
  </sheetData>
  <sheetProtection/>
  <mergeCells count="3">
    <mergeCell ref="A1:O1"/>
    <mergeCell ref="A2:O2"/>
    <mergeCell ref="K5:O5"/>
  </mergeCells>
  <printOptions horizontalCentered="1"/>
  <pageMargins left="1" right="0.75" top="1.25" bottom="1" header="0.5" footer="0.5"/>
  <pageSetup fitToHeight="1" fitToWidth="1" horizontalDpi="600" verticalDpi="600" orientation="portrait" scale="66" r:id="rId1"/>
  <headerFooter alignWithMargins="0">
    <oddHeader>&amp;R&amp;"Small Fonts,Bold"&amp;6Utah Association of Energy Users
UAE Exhibit 1.6 (KCH-6)
UPSC Docket No. 09-035-23
Witness:  Kevin C. Higgins
Page 1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SheetLayoutView="75" zoomScalePageLayoutView="0" workbookViewId="0" topLeftCell="A1">
      <selection activeCell="A1" sqref="A1:S1"/>
    </sheetView>
  </sheetViews>
  <sheetFormatPr defaultColWidth="9.33203125" defaultRowHeight="12.75"/>
  <cols>
    <col min="1" max="1" width="6.16015625" style="475" customWidth="1"/>
    <col min="2" max="2" width="2.16015625" style="464" customWidth="1"/>
    <col min="3" max="3" width="53.5" style="464" bestFit="1" customWidth="1"/>
    <col min="4" max="4" width="1.0078125" style="464" customWidth="1"/>
    <col min="5" max="5" width="10" style="464" bestFit="1" customWidth="1"/>
    <col min="6" max="6" width="1.0078125" style="464" customWidth="1"/>
    <col min="7" max="7" width="10" style="464" bestFit="1" customWidth="1"/>
    <col min="8" max="8" width="1.66796875" style="464" customWidth="1"/>
    <col min="9" max="9" width="18.66015625" style="464" customWidth="1"/>
    <col min="10" max="10" width="1.66796875" style="464" customWidth="1"/>
    <col min="11" max="11" width="18.66015625" style="464" customWidth="1"/>
    <col min="12" max="12" width="1.66796875" style="464" customWidth="1"/>
    <col min="13" max="13" width="17.83203125" style="464" bestFit="1" customWidth="1"/>
    <col min="14" max="14" width="1.66796875" style="464" customWidth="1"/>
    <col min="15" max="15" width="18.66015625" style="464" bestFit="1" customWidth="1"/>
    <col min="16" max="16" width="1.3359375" style="464" customWidth="1"/>
    <col min="17" max="17" width="18.66015625" style="464" customWidth="1"/>
    <col min="18" max="18" width="1.3359375" style="464" customWidth="1"/>
    <col min="19" max="19" width="9.66015625" style="476" bestFit="1" customWidth="1"/>
    <col min="20" max="20" width="9.33203125" style="464" customWidth="1"/>
    <col min="21" max="21" width="13.83203125" style="464" bestFit="1" customWidth="1"/>
    <col min="22" max="22" width="38.5" style="464" bestFit="1" customWidth="1"/>
    <col min="23" max="23" width="9.33203125" style="464" customWidth="1"/>
    <col min="24" max="25" width="13.33203125" style="464" bestFit="1" customWidth="1"/>
    <col min="26" max="16384" width="9.33203125" style="464" customWidth="1"/>
  </cols>
  <sheetData>
    <row r="1" spans="1:19" s="471" customFormat="1" ht="18.75">
      <c r="A1" s="517" t="s">
        <v>747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</row>
    <row r="2" spans="1:19" s="471" customFormat="1" ht="18.75">
      <c r="A2" s="517" t="s">
        <v>748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</row>
    <row r="3" spans="1:19" s="471" customFormat="1" ht="15.75">
      <c r="A3" s="462"/>
      <c r="B3" s="433"/>
      <c r="C3" s="433"/>
      <c r="D3" s="433"/>
      <c r="E3" s="433"/>
      <c r="F3" s="433"/>
      <c r="G3" s="433"/>
      <c r="H3" s="433"/>
      <c r="I3" s="472"/>
      <c r="J3" s="433"/>
      <c r="K3" s="472"/>
      <c r="L3" s="472"/>
      <c r="M3" s="472"/>
      <c r="N3" s="472"/>
      <c r="O3" s="472"/>
      <c r="P3" s="433"/>
      <c r="Q3" s="472"/>
      <c r="R3" s="433"/>
      <c r="S3" s="473"/>
    </row>
    <row r="4" spans="1:19" ht="15.75">
      <c r="A4" s="438"/>
      <c r="B4" s="433"/>
      <c r="C4" s="433"/>
      <c r="D4" s="433"/>
      <c r="E4" s="433"/>
      <c r="F4" s="433"/>
      <c r="G4" s="433"/>
      <c r="H4" s="433"/>
      <c r="I4" s="434" t="s">
        <v>759</v>
      </c>
      <c r="J4" s="433"/>
      <c r="K4" s="498">
        <v>20000</v>
      </c>
      <c r="L4" s="472"/>
      <c r="M4" s="472"/>
      <c r="N4" s="472"/>
      <c r="O4" s="472"/>
      <c r="P4" s="433"/>
      <c r="Q4" s="472"/>
      <c r="R4" s="433"/>
      <c r="S4" s="473"/>
    </row>
    <row r="5" spans="1:19" ht="6" customHeight="1">
      <c r="A5" s="438"/>
      <c r="B5" s="433"/>
      <c r="C5" s="433"/>
      <c r="D5" s="433"/>
      <c r="E5" s="433"/>
      <c r="F5" s="433"/>
      <c r="G5" s="433"/>
      <c r="H5" s="433"/>
      <c r="I5" s="434"/>
      <c r="J5" s="433"/>
      <c r="K5" s="474"/>
      <c r="L5" s="472"/>
      <c r="M5" s="472"/>
      <c r="N5" s="472"/>
      <c r="O5" s="472"/>
      <c r="P5" s="433"/>
      <c r="Q5" s="472"/>
      <c r="R5" s="433"/>
      <c r="S5" s="473"/>
    </row>
    <row r="6" spans="1:19" ht="15.75" customHeight="1">
      <c r="A6" s="438"/>
      <c r="B6" s="433"/>
      <c r="C6" s="433"/>
      <c r="D6" s="433"/>
      <c r="E6" s="433"/>
      <c r="F6" s="433"/>
      <c r="G6" s="433"/>
      <c r="H6" s="433"/>
      <c r="I6" s="434"/>
      <c r="J6" s="433"/>
      <c r="K6" s="439" t="s">
        <v>701</v>
      </c>
      <c r="L6" s="472"/>
      <c r="M6" s="472"/>
      <c r="N6" s="472"/>
      <c r="O6" s="472"/>
      <c r="P6" s="433"/>
      <c r="Q6" s="472"/>
      <c r="R6" s="433"/>
      <c r="S6" s="473"/>
    </row>
    <row r="7" spans="8:19" ht="15.75" customHeight="1">
      <c r="H7" s="435"/>
      <c r="I7" s="434"/>
      <c r="K7" s="439" t="s">
        <v>703</v>
      </c>
      <c r="O7" s="436"/>
      <c r="P7" s="436"/>
      <c r="Q7" s="436"/>
      <c r="R7" s="436"/>
      <c r="S7" s="436"/>
    </row>
    <row r="8" spans="4:15" ht="15.75">
      <c r="D8" s="437"/>
      <c r="F8" s="437"/>
      <c r="H8" s="437"/>
      <c r="J8" s="437"/>
      <c r="K8" s="499" t="s">
        <v>761</v>
      </c>
      <c r="L8" s="438"/>
      <c r="M8" s="438"/>
      <c r="O8" s="438" t="s">
        <v>751</v>
      </c>
    </row>
    <row r="9" spans="4:19" ht="15.75">
      <c r="D9" s="438"/>
      <c r="E9" s="438" t="s">
        <v>698</v>
      </c>
      <c r="F9" s="438"/>
      <c r="G9" s="438" t="s">
        <v>699</v>
      </c>
      <c r="H9" s="438"/>
      <c r="I9" s="439" t="s">
        <v>700</v>
      </c>
      <c r="J9" s="438"/>
      <c r="K9" s="438" t="s">
        <v>762</v>
      </c>
      <c r="L9" s="439"/>
      <c r="M9" s="439" t="s">
        <v>751</v>
      </c>
      <c r="N9" s="435"/>
      <c r="O9" s="440" t="s">
        <v>752</v>
      </c>
      <c r="P9" s="435"/>
      <c r="Q9" s="435"/>
      <c r="R9" s="435"/>
      <c r="S9" s="435"/>
    </row>
    <row r="10" spans="1:25" s="445" customFormat="1" ht="15.75">
      <c r="A10" s="438" t="s">
        <v>43</v>
      </c>
      <c r="D10" s="438"/>
      <c r="E10" s="438" t="s">
        <v>702</v>
      </c>
      <c r="F10" s="438"/>
      <c r="G10" s="438" t="s">
        <v>702</v>
      </c>
      <c r="H10" s="439"/>
      <c r="I10" s="438" t="s">
        <v>703</v>
      </c>
      <c r="J10" s="439"/>
      <c r="K10" s="438" t="s">
        <v>754</v>
      </c>
      <c r="L10" s="439"/>
      <c r="M10" s="439" t="s">
        <v>753</v>
      </c>
      <c r="N10" s="439"/>
      <c r="O10" s="439" t="s">
        <v>754</v>
      </c>
      <c r="P10" s="439"/>
      <c r="Q10" s="518" t="s">
        <v>704</v>
      </c>
      <c r="R10" s="518"/>
      <c r="S10" s="518"/>
      <c r="T10" s="463"/>
      <c r="U10" s="463"/>
      <c r="V10" s="463"/>
      <c r="W10" s="463"/>
      <c r="X10" s="463"/>
      <c r="Y10" s="463"/>
    </row>
    <row r="11" spans="1:25" s="445" customFormat="1" ht="15.75">
      <c r="A11" s="442" t="s">
        <v>45</v>
      </c>
      <c r="C11" s="442" t="s">
        <v>46</v>
      </c>
      <c r="E11" s="442" t="s">
        <v>45</v>
      </c>
      <c r="G11" s="442" t="s">
        <v>45</v>
      </c>
      <c r="I11" s="441" t="s">
        <v>705</v>
      </c>
      <c r="K11" s="441" t="s">
        <v>705</v>
      </c>
      <c r="L11" s="440"/>
      <c r="M11" s="442" t="s">
        <v>706</v>
      </c>
      <c r="N11" s="440"/>
      <c r="O11" s="441" t="s">
        <v>705</v>
      </c>
      <c r="Q11" s="441" t="s">
        <v>705</v>
      </c>
      <c r="S11" s="443" t="s">
        <v>706</v>
      </c>
      <c r="T11" s="463"/>
      <c r="U11" s="463"/>
      <c r="V11" s="463"/>
      <c r="W11" s="463"/>
      <c r="X11" s="463"/>
      <c r="Y11" s="463"/>
    </row>
    <row r="12" spans="1:25" s="445" customFormat="1" ht="15.75">
      <c r="A12" s="438"/>
      <c r="C12" s="444">
        <v>-1</v>
      </c>
      <c r="D12" s="444"/>
      <c r="E12" s="444">
        <v>-2</v>
      </c>
      <c r="F12" s="444"/>
      <c r="G12" s="444">
        <v>-3</v>
      </c>
      <c r="H12" s="444"/>
      <c r="I12" s="444">
        <v>-6</v>
      </c>
      <c r="J12" s="444"/>
      <c r="K12" s="444">
        <v>-7</v>
      </c>
      <c r="L12" s="444"/>
      <c r="M12" s="444">
        <v>-8</v>
      </c>
      <c r="N12" s="444"/>
      <c r="O12" s="444">
        <v>-9</v>
      </c>
      <c r="P12" s="444"/>
      <c r="Q12" s="444">
        <v>-10</v>
      </c>
      <c r="R12" s="444"/>
      <c r="S12" s="444">
        <v>-11</v>
      </c>
      <c r="T12" s="463"/>
      <c r="U12" s="463"/>
      <c r="V12" s="463"/>
      <c r="W12" s="463"/>
      <c r="X12" s="463"/>
      <c r="Y12" s="463"/>
    </row>
    <row r="13" spans="1:25" s="445" customFormat="1" ht="15.75">
      <c r="A13" s="438"/>
      <c r="M13" s="438" t="s">
        <v>755</v>
      </c>
      <c r="O13" s="438" t="s">
        <v>756</v>
      </c>
      <c r="Q13" s="438" t="s">
        <v>757</v>
      </c>
      <c r="S13" s="438" t="s">
        <v>758</v>
      </c>
      <c r="T13" s="463"/>
      <c r="U13" s="463"/>
      <c r="V13" s="463"/>
      <c r="W13" s="463"/>
      <c r="X13" s="463"/>
      <c r="Y13" s="463"/>
    </row>
    <row r="14" spans="3:25" ht="15.75">
      <c r="C14" s="445" t="s">
        <v>707</v>
      </c>
      <c r="I14" s="477"/>
      <c r="K14" s="478"/>
      <c r="O14" s="479"/>
      <c r="Q14" s="480"/>
      <c r="T14" s="481"/>
      <c r="U14" s="481"/>
      <c r="V14" s="482"/>
      <c r="W14" s="481"/>
      <c r="X14" s="481"/>
      <c r="Y14" s="481"/>
    </row>
    <row r="15" spans="1:26" ht="15.75">
      <c r="A15" s="475">
        <v>1</v>
      </c>
      <c r="C15" s="464" t="s">
        <v>707</v>
      </c>
      <c r="E15" s="434" t="s">
        <v>708</v>
      </c>
      <c r="G15" s="434" t="s">
        <v>708</v>
      </c>
      <c r="I15" s="446">
        <v>570675.54</v>
      </c>
      <c r="J15" s="483"/>
      <c r="K15" s="446">
        <v>593682.618</v>
      </c>
      <c r="L15" s="446"/>
      <c r="M15" s="447">
        <f>+K15/$K$53</f>
        <v>0.40869917704300646</v>
      </c>
      <c r="N15" s="446"/>
      <c r="O15" s="446">
        <f>+M15*$O$53</f>
        <v>574521.2569234322</v>
      </c>
      <c r="P15" s="483"/>
      <c r="Q15" s="446">
        <f>+O15-I15</f>
        <v>3845.716923432192</v>
      </c>
      <c r="S15" s="448">
        <f>+Q15/I15</f>
        <v>0.006738885152554798</v>
      </c>
      <c r="T15" s="481"/>
      <c r="U15" s="481"/>
      <c r="V15" s="484"/>
      <c r="W15" s="481"/>
      <c r="X15" s="481"/>
      <c r="Y15" s="481"/>
      <c r="Z15" s="485"/>
    </row>
    <row r="16" spans="1:26" ht="15.75">
      <c r="A16" s="475">
        <v>2</v>
      </c>
      <c r="C16" s="464" t="s">
        <v>709</v>
      </c>
      <c r="E16" s="464">
        <v>2</v>
      </c>
      <c r="G16" s="434">
        <v>2</v>
      </c>
      <c r="I16" s="446">
        <v>232.58</v>
      </c>
      <c r="J16" s="483"/>
      <c r="K16" s="446">
        <v>242.503</v>
      </c>
      <c r="L16" s="446"/>
      <c r="M16" s="447">
        <f>+K16/$K$53</f>
        <v>0.00016694235863658078</v>
      </c>
      <c r="N16" s="446"/>
      <c r="O16" s="446">
        <f>+M16*$O$53</f>
        <v>234.67611168582852</v>
      </c>
      <c r="P16" s="483"/>
      <c r="Q16" s="446">
        <f>+O16-I16</f>
        <v>2.096111685828504</v>
      </c>
      <c r="S16" s="448">
        <f aca="true" t="shared" si="0" ref="S16:S53">+Q16/I16</f>
        <v>0.009012433080353013</v>
      </c>
      <c r="T16" s="481"/>
      <c r="U16" s="481"/>
      <c r="V16" s="484"/>
      <c r="W16" s="481"/>
      <c r="X16" s="481"/>
      <c r="Y16" s="481"/>
      <c r="Z16" s="485"/>
    </row>
    <row r="17" spans="1:26" ht="15.75">
      <c r="A17" s="475">
        <v>3</v>
      </c>
      <c r="C17" s="464" t="s">
        <v>710</v>
      </c>
      <c r="E17" s="464">
        <v>25</v>
      </c>
      <c r="G17" s="434">
        <v>25</v>
      </c>
      <c r="I17" s="446">
        <v>850.935</v>
      </c>
      <c r="J17" s="483"/>
      <c r="K17" s="446">
        <v>885.244</v>
      </c>
      <c r="L17" s="446"/>
      <c r="M17" s="447">
        <f>+K17/$K$53</f>
        <v>0.0006094139921109485</v>
      </c>
      <c r="N17" s="446"/>
      <c r="O17" s="446">
        <f>+M17*$O$53</f>
        <v>856.6723702931906</v>
      </c>
      <c r="P17" s="483"/>
      <c r="Q17" s="446">
        <f>+O17-I17</f>
        <v>5.737370293190679</v>
      </c>
      <c r="S17" s="448">
        <f t="shared" si="0"/>
        <v>0.006742430729950795</v>
      </c>
      <c r="T17" s="481"/>
      <c r="U17" s="481"/>
      <c r="V17" s="484"/>
      <c r="W17" s="481"/>
      <c r="X17" s="481"/>
      <c r="Y17" s="481"/>
      <c r="Z17" s="485"/>
    </row>
    <row r="18" spans="1:26" ht="15.75">
      <c r="A18" s="475">
        <v>4</v>
      </c>
      <c r="C18" s="464" t="s">
        <v>711</v>
      </c>
      <c r="E18" s="486" t="s">
        <v>375</v>
      </c>
      <c r="F18" s="487"/>
      <c r="G18" s="486" t="s">
        <v>375</v>
      </c>
      <c r="I18" s="449">
        <v>28.5357</v>
      </c>
      <c r="J18" s="483"/>
      <c r="K18" s="449">
        <v>28.5357</v>
      </c>
      <c r="L18" s="450"/>
      <c r="M18" s="488"/>
      <c r="N18" s="450"/>
      <c r="O18" s="449">
        <f>+K18</f>
        <v>28.5357</v>
      </c>
      <c r="P18" s="483"/>
      <c r="Q18" s="449">
        <f>+O18-I18</f>
        <v>0</v>
      </c>
      <c r="S18" s="451">
        <f t="shared" si="0"/>
        <v>0</v>
      </c>
      <c r="T18" s="481"/>
      <c r="U18" s="481"/>
      <c r="V18" s="484"/>
      <c r="W18" s="481"/>
      <c r="X18" s="481"/>
      <c r="Y18" s="481"/>
      <c r="Z18" s="485"/>
    </row>
    <row r="19" spans="1:26" ht="15.75">
      <c r="A19" s="475">
        <v>5</v>
      </c>
      <c r="C19" s="445" t="s">
        <v>712</v>
      </c>
      <c r="I19" s="446">
        <f>SUM(I15:I18)</f>
        <v>571787.5907000001</v>
      </c>
      <c r="J19" s="483"/>
      <c r="K19" s="446">
        <f>SUM(K15:K18)</f>
        <v>594838.9007</v>
      </c>
      <c r="L19" s="446"/>
      <c r="M19" s="453">
        <f>SUM(M15:M18)</f>
        <v>0.409475533393754</v>
      </c>
      <c r="N19" s="446"/>
      <c r="O19" s="446">
        <f>SUM(O15:O18)</f>
        <v>575641.1411054112</v>
      </c>
      <c r="P19" s="483"/>
      <c r="Q19" s="446">
        <f>SUM(Q15:Q18)</f>
        <v>3853.5504054112107</v>
      </c>
      <c r="S19" s="448">
        <f t="shared" si="0"/>
        <v>0.006739478904558903</v>
      </c>
      <c r="T19" s="481"/>
      <c r="U19" s="481"/>
      <c r="V19" s="484"/>
      <c r="W19" s="481"/>
      <c r="X19" s="481"/>
      <c r="Y19" s="481"/>
      <c r="Z19" s="485"/>
    </row>
    <row r="20" spans="3:23" ht="24.75" customHeight="1">
      <c r="C20" s="445" t="s">
        <v>713</v>
      </c>
      <c r="I20" s="452"/>
      <c r="J20" s="483"/>
      <c r="K20" s="446"/>
      <c r="L20" s="446"/>
      <c r="M20" s="453"/>
      <c r="N20" s="446"/>
      <c r="O20" s="446"/>
      <c r="P20" s="483"/>
      <c r="Q20" s="446"/>
      <c r="S20" s="448"/>
      <c r="T20" s="481"/>
      <c r="U20" s="481"/>
      <c r="V20" s="484"/>
      <c r="W20" s="481"/>
    </row>
    <row r="21" spans="1:25" ht="15.75">
      <c r="A21" s="475">
        <v>6</v>
      </c>
      <c r="C21" s="464" t="s">
        <v>714</v>
      </c>
      <c r="E21" s="467">
        <v>6</v>
      </c>
      <c r="G21" s="467">
        <v>6</v>
      </c>
      <c r="I21" s="446">
        <v>383970.855</v>
      </c>
      <c r="J21" s="483"/>
      <c r="K21" s="446">
        <v>403287.025</v>
      </c>
      <c r="L21" s="446"/>
      <c r="M21" s="447">
        <f>+K21/$K$53</f>
        <v>0.27762826505663735</v>
      </c>
      <c r="N21" s="446"/>
      <c r="O21" s="446">
        <f>+M21*$O$53</f>
        <v>390270.7633321878</v>
      </c>
      <c r="P21" s="483"/>
      <c r="Q21" s="446">
        <f>+O21-I21</f>
        <v>6299.908332187799</v>
      </c>
      <c r="S21" s="448">
        <f t="shared" si="0"/>
        <v>0.01640725656687615</v>
      </c>
      <c r="T21" s="481"/>
      <c r="U21" s="481"/>
      <c r="V21" s="484"/>
      <c r="W21" s="481"/>
      <c r="X21" s="481"/>
      <c r="Y21" s="481"/>
    </row>
    <row r="22" spans="1:25" ht="15.75">
      <c r="A22" s="475">
        <v>7</v>
      </c>
      <c r="C22" s="464" t="s">
        <v>715</v>
      </c>
      <c r="E22" s="434" t="s">
        <v>716</v>
      </c>
      <c r="G22" s="434" t="s">
        <v>716</v>
      </c>
      <c r="I22" s="446">
        <v>23410.714</v>
      </c>
      <c r="J22" s="483"/>
      <c r="K22" s="446">
        <v>24588.629</v>
      </c>
      <c r="L22" s="446"/>
      <c r="M22" s="447">
        <f>+K22/$K$53</f>
        <v>0.016927146142108884</v>
      </c>
      <c r="N22" s="446"/>
      <c r="O22" s="446">
        <f>+M22*$O$53</f>
        <v>23795.020455026955</v>
      </c>
      <c r="P22" s="483"/>
      <c r="Q22" s="446">
        <f>+O22-I22</f>
        <v>384.3064550269555</v>
      </c>
      <c r="S22" s="448">
        <f t="shared" si="0"/>
        <v>0.01641583657068108</v>
      </c>
      <c r="T22" s="481"/>
      <c r="U22" s="481"/>
      <c r="V22" s="484"/>
      <c r="W22" s="481"/>
      <c r="X22" s="481"/>
      <c r="Y22" s="481"/>
    </row>
    <row r="23" spans="1:25" ht="15.75">
      <c r="A23" s="475">
        <v>8</v>
      </c>
      <c r="C23" s="464" t="s">
        <v>717</v>
      </c>
      <c r="E23" s="434" t="s">
        <v>718</v>
      </c>
      <c r="G23" s="434" t="s">
        <v>718</v>
      </c>
      <c r="I23" s="449">
        <v>497.538</v>
      </c>
      <c r="J23" s="483"/>
      <c r="K23" s="449">
        <v>524.935</v>
      </c>
      <c r="L23" s="450"/>
      <c r="M23" s="454">
        <f>+K23/$K$53</f>
        <v>0.0003613723831494601</v>
      </c>
      <c r="N23" s="450"/>
      <c r="O23" s="449">
        <f>+M23*$O$53</f>
        <v>507.99249777446215</v>
      </c>
      <c r="P23" s="483"/>
      <c r="Q23" s="449">
        <f>+O23-I23</f>
        <v>10.45449777446214</v>
      </c>
      <c r="S23" s="451">
        <f t="shared" si="0"/>
        <v>0.02101246090642753</v>
      </c>
      <c r="T23" s="481"/>
      <c r="U23" s="481"/>
      <c r="V23" s="484"/>
      <c r="W23" s="481"/>
      <c r="X23" s="481"/>
      <c r="Y23" s="481"/>
    </row>
    <row r="24" spans="1:25" ht="15.75">
      <c r="A24" s="475">
        <v>9</v>
      </c>
      <c r="C24" s="465" t="s">
        <v>719</v>
      </c>
      <c r="I24" s="446">
        <f>SUM(I21:I23)</f>
        <v>407879.10699999996</v>
      </c>
      <c r="J24" s="483"/>
      <c r="K24" s="446">
        <f>SUM(K21:K23)</f>
        <v>428400.58900000004</v>
      </c>
      <c r="L24" s="446"/>
      <c r="M24" s="447">
        <f>SUM(M21:M23)</f>
        <v>0.2949167835818957</v>
      </c>
      <c r="N24" s="446"/>
      <c r="O24" s="446">
        <f>SUM(O21:O23)</f>
        <v>414573.7762849892</v>
      </c>
      <c r="P24" s="483"/>
      <c r="Q24" s="446">
        <f>+O24-I24</f>
        <v>6694.669284989242</v>
      </c>
      <c r="S24" s="448">
        <f t="shared" si="0"/>
        <v>0.01641336653458262</v>
      </c>
      <c r="T24" s="481"/>
      <c r="U24" s="481"/>
      <c r="V24" s="484"/>
      <c r="W24" s="481"/>
      <c r="X24" s="481"/>
      <c r="Y24" s="481"/>
    </row>
    <row r="25" spans="3:25" ht="12.75" customHeight="1">
      <c r="C25" s="465"/>
      <c r="I25" s="446"/>
      <c r="J25" s="483"/>
      <c r="K25" s="446"/>
      <c r="L25" s="446"/>
      <c r="M25" s="453"/>
      <c r="N25" s="446"/>
      <c r="O25" s="446"/>
      <c r="P25" s="483"/>
      <c r="Q25" s="446"/>
      <c r="S25" s="448"/>
      <c r="T25" s="481"/>
      <c r="U25" s="481"/>
      <c r="V25" s="484"/>
      <c r="W25" s="481"/>
      <c r="X25" s="481"/>
      <c r="Y25" s="481"/>
    </row>
    <row r="26" spans="1:25" ht="21.75" customHeight="1">
      <c r="A26" s="475">
        <v>10</v>
      </c>
      <c r="C26" s="464" t="s">
        <v>720</v>
      </c>
      <c r="E26" s="434">
        <v>8</v>
      </c>
      <c r="G26" s="464">
        <v>8</v>
      </c>
      <c r="I26" s="446">
        <v>117330.242</v>
      </c>
      <c r="J26" s="483"/>
      <c r="K26" s="446">
        <v>124400.644</v>
      </c>
      <c r="L26" s="446"/>
      <c r="M26" s="447">
        <f>+K26/$K$53</f>
        <v>0.0856390928164584</v>
      </c>
      <c r="N26" s="446"/>
      <c r="O26" s="446">
        <f>+M26*$O$53</f>
        <v>120385.55986991087</v>
      </c>
      <c r="P26" s="483"/>
      <c r="Q26" s="446">
        <f>+O26-I26</f>
        <v>3055.3178699108685</v>
      </c>
      <c r="S26" s="448">
        <f t="shared" si="0"/>
        <v>0.026040327010583245</v>
      </c>
      <c r="T26" s="481"/>
      <c r="U26" s="481"/>
      <c r="V26" s="484"/>
      <c r="W26" s="481"/>
      <c r="X26" s="481"/>
      <c r="Y26" s="481"/>
    </row>
    <row r="27" spans="5:25" ht="12.75" customHeight="1">
      <c r="E27" s="434"/>
      <c r="I27" s="446"/>
      <c r="J27" s="483"/>
      <c r="K27" s="446"/>
      <c r="L27" s="446"/>
      <c r="M27" s="453"/>
      <c r="N27" s="446"/>
      <c r="O27" s="446"/>
      <c r="P27" s="483"/>
      <c r="Q27" s="446"/>
      <c r="S27" s="448"/>
      <c r="T27" s="481"/>
      <c r="U27" s="481"/>
      <c r="V27" s="484"/>
      <c r="W27" s="481"/>
      <c r="X27" s="481"/>
      <c r="Y27" s="481"/>
    </row>
    <row r="28" spans="1:25" ht="21.75" customHeight="1">
      <c r="A28" s="475">
        <v>11</v>
      </c>
      <c r="C28" s="464" t="s">
        <v>721</v>
      </c>
      <c r="E28" s="464">
        <v>9</v>
      </c>
      <c r="G28" s="464">
        <v>9</v>
      </c>
      <c r="I28" s="446">
        <v>157303.888</v>
      </c>
      <c r="J28" s="483"/>
      <c r="K28" s="446">
        <v>166785.495</v>
      </c>
      <c r="L28" s="446"/>
      <c r="M28" s="447">
        <f>+K28/$K$53</f>
        <v>0.11481739987410321</v>
      </c>
      <c r="N28" s="446"/>
      <c r="O28" s="446">
        <f>+M28*$O$53</f>
        <v>161402.4216285827</v>
      </c>
      <c r="P28" s="483"/>
      <c r="Q28" s="446">
        <f aca="true" t="shared" si="1" ref="Q28:Q40">+O28-I28</f>
        <v>4098.5336285826925</v>
      </c>
      <c r="S28" s="448">
        <f t="shared" si="0"/>
        <v>0.026054878113265022</v>
      </c>
      <c r="T28" s="481"/>
      <c r="U28" s="481"/>
      <c r="V28" s="484"/>
      <c r="W28" s="481"/>
      <c r="X28" s="481"/>
      <c r="Y28" s="481"/>
    </row>
    <row r="29" spans="1:25" ht="15.75">
      <c r="A29" s="475">
        <v>12</v>
      </c>
      <c r="C29" s="464" t="s">
        <v>722</v>
      </c>
      <c r="E29" s="434" t="s">
        <v>723</v>
      </c>
      <c r="G29" s="434" t="s">
        <v>723</v>
      </c>
      <c r="I29" s="449">
        <v>2384.798</v>
      </c>
      <c r="J29" s="483"/>
      <c r="K29" s="449">
        <v>2528.51</v>
      </c>
      <c r="L29" s="450"/>
      <c r="M29" s="454">
        <f>+K29/$K$53</f>
        <v>0.0017406606237291122</v>
      </c>
      <c r="N29" s="450"/>
      <c r="O29" s="449">
        <f>+M29*$O$53</f>
        <v>2446.9012554844035</v>
      </c>
      <c r="P29" s="483"/>
      <c r="Q29" s="449">
        <f t="shared" si="1"/>
        <v>62.10325548440369</v>
      </c>
      <c r="S29" s="451">
        <f t="shared" si="0"/>
        <v>0.02604130642696098</v>
      </c>
      <c r="T29" s="481"/>
      <c r="U29" s="481"/>
      <c r="V29" s="484"/>
      <c r="W29" s="481"/>
      <c r="X29" s="481"/>
      <c r="Y29" s="481"/>
    </row>
    <row r="30" spans="1:25" ht="15.75">
      <c r="A30" s="475">
        <v>13</v>
      </c>
      <c r="C30" s="465" t="s">
        <v>724</v>
      </c>
      <c r="I30" s="446">
        <f>SUM(I28:I29)</f>
        <v>159688.68600000002</v>
      </c>
      <c r="J30" s="483"/>
      <c r="K30" s="446">
        <f>SUM(K28:K29)</f>
        <v>169314.005</v>
      </c>
      <c r="L30" s="446"/>
      <c r="M30" s="447">
        <f>SUM(M28:M29)</f>
        <v>0.11655806049783232</v>
      </c>
      <c r="N30" s="446"/>
      <c r="O30" s="446">
        <f>SUM(O28:O29)</f>
        <v>163849.3228840671</v>
      </c>
      <c r="P30" s="483"/>
      <c r="Q30" s="446">
        <f t="shared" si="1"/>
        <v>4160.636884067091</v>
      </c>
      <c r="S30" s="448">
        <f t="shared" si="0"/>
        <v>0.02605467543309293</v>
      </c>
      <c r="T30" s="481"/>
      <c r="U30" s="481"/>
      <c r="V30" s="484"/>
      <c r="W30" s="481"/>
      <c r="X30" s="481"/>
      <c r="Y30" s="481"/>
    </row>
    <row r="31" spans="1:25" ht="21.75" customHeight="1">
      <c r="A31" s="475">
        <v>14</v>
      </c>
      <c r="C31" s="464" t="s">
        <v>725</v>
      </c>
      <c r="E31" s="434">
        <v>10</v>
      </c>
      <c r="G31" s="434">
        <v>10</v>
      </c>
      <c r="I31" s="446">
        <v>9881.681</v>
      </c>
      <c r="J31" s="483"/>
      <c r="K31" s="446">
        <v>10476.229</v>
      </c>
      <c r="L31" s="446"/>
      <c r="M31" s="447">
        <f>+K31/$K$53</f>
        <v>0.007211978321410242</v>
      </c>
      <c r="N31" s="446"/>
      <c r="O31" s="446">
        <f>+M31*$O$53</f>
        <v>10138.104216650167</v>
      </c>
      <c r="P31" s="483"/>
      <c r="Q31" s="446">
        <f t="shared" si="1"/>
        <v>256.42321665016607</v>
      </c>
      <c r="S31" s="448">
        <f t="shared" si="0"/>
        <v>0.025949351800585958</v>
      </c>
      <c r="T31" s="481"/>
      <c r="U31" s="481"/>
      <c r="V31" s="484"/>
      <c r="W31" s="481"/>
      <c r="X31" s="481"/>
      <c r="Y31" s="481"/>
    </row>
    <row r="32" spans="1:25" ht="15.75">
      <c r="A32" s="475">
        <v>15</v>
      </c>
      <c r="C32" s="464" t="s">
        <v>726</v>
      </c>
      <c r="E32" s="434" t="s">
        <v>727</v>
      </c>
      <c r="G32" s="434" t="s">
        <v>727</v>
      </c>
      <c r="I32" s="449">
        <v>1081.109</v>
      </c>
      <c r="J32" s="483"/>
      <c r="K32" s="449">
        <v>1147.242</v>
      </c>
      <c r="L32" s="450"/>
      <c r="M32" s="454">
        <f>+K32/$K$53</f>
        <v>0.0007897769735093925</v>
      </c>
      <c r="N32" s="450"/>
      <c r="O32" s="449">
        <f>+M32*$O$53</f>
        <v>1110.2142724942507</v>
      </c>
      <c r="P32" s="483"/>
      <c r="Q32" s="449">
        <f t="shared" si="1"/>
        <v>29.105272494250812</v>
      </c>
      <c r="S32" s="451">
        <f t="shared" si="0"/>
        <v>0.026921681804749395</v>
      </c>
      <c r="T32" s="481"/>
      <c r="U32" s="481"/>
      <c r="V32" s="484"/>
      <c r="W32" s="481"/>
      <c r="X32" s="481"/>
      <c r="Y32" s="481"/>
    </row>
    <row r="33" spans="1:25" ht="15.75">
      <c r="A33" s="475">
        <v>16</v>
      </c>
      <c r="C33" s="465" t="s">
        <v>728</v>
      </c>
      <c r="I33" s="446">
        <f>SUM(I31:I32)</f>
        <v>10962.79</v>
      </c>
      <c r="J33" s="483"/>
      <c r="K33" s="446">
        <f>SUM(K31:K32)</f>
        <v>11623.471</v>
      </c>
      <c r="L33" s="446"/>
      <c r="M33" s="447">
        <f>SUM(M31:M32)</f>
        <v>0.008001755294919635</v>
      </c>
      <c r="N33" s="446"/>
      <c r="O33" s="446">
        <f>SUM(O31:O32)</f>
        <v>11248.318489144418</v>
      </c>
      <c r="P33" s="483"/>
      <c r="Q33" s="446">
        <f t="shared" si="1"/>
        <v>285.5284891444171</v>
      </c>
      <c r="S33" s="448">
        <f t="shared" si="0"/>
        <v>0.026045239318131342</v>
      </c>
      <c r="T33" s="481"/>
      <c r="U33" s="481"/>
      <c r="V33" s="484"/>
      <c r="W33" s="481"/>
      <c r="X33" s="481"/>
      <c r="Y33" s="481"/>
    </row>
    <row r="34" spans="1:25" ht="21.75" customHeight="1">
      <c r="A34" s="475">
        <v>17</v>
      </c>
      <c r="C34" s="464" t="s">
        <v>729</v>
      </c>
      <c r="E34" s="464">
        <v>21</v>
      </c>
      <c r="G34" s="464">
        <v>21</v>
      </c>
      <c r="I34" s="446">
        <v>292.021</v>
      </c>
      <c r="J34" s="483"/>
      <c r="K34" s="446">
        <v>309.62</v>
      </c>
      <c r="L34" s="446"/>
      <c r="M34" s="447">
        <f>+K34/$K$53</f>
        <v>0.00021314661295348159</v>
      </c>
      <c r="N34" s="446"/>
      <c r="O34" s="446">
        <f>+M34*$O$53</f>
        <v>299.62688172998367</v>
      </c>
      <c r="P34" s="483"/>
      <c r="Q34" s="446">
        <f t="shared" si="1"/>
        <v>7.6058817299836505</v>
      </c>
      <c r="S34" s="448">
        <f t="shared" si="0"/>
        <v>0.02604566702389092</v>
      </c>
      <c r="T34" s="481"/>
      <c r="U34" s="481"/>
      <c r="V34" s="484"/>
      <c r="W34" s="481"/>
      <c r="X34" s="481"/>
      <c r="Y34" s="481"/>
    </row>
    <row r="35" spans="1:25" ht="15.75">
      <c r="A35" s="475">
        <v>18</v>
      </c>
      <c r="C35" s="464" t="s">
        <v>730</v>
      </c>
      <c r="E35" s="467">
        <v>23</v>
      </c>
      <c r="G35" s="467">
        <v>23</v>
      </c>
      <c r="I35" s="446">
        <v>102234.905</v>
      </c>
      <c r="J35" s="483"/>
      <c r="K35" s="446">
        <v>107379.51</v>
      </c>
      <c r="L35" s="446"/>
      <c r="M35" s="447">
        <f>+K35/$K$53</f>
        <v>0.07392151300660327</v>
      </c>
      <c r="N35" s="446"/>
      <c r="O35" s="446">
        <f>+M35*$O$53</f>
        <v>103913.79026869581</v>
      </c>
      <c r="P35" s="483"/>
      <c r="Q35" s="446">
        <f t="shared" si="1"/>
        <v>1678.8852686958126</v>
      </c>
      <c r="S35" s="448">
        <f t="shared" si="0"/>
        <v>0.01642184016012743</v>
      </c>
      <c r="T35" s="481"/>
      <c r="U35" s="481"/>
      <c r="V35" s="484"/>
      <c r="W35" s="481"/>
      <c r="X35" s="481"/>
      <c r="Y35" s="481"/>
    </row>
    <row r="36" spans="1:25" ht="15.75">
      <c r="A36" s="475">
        <v>19</v>
      </c>
      <c r="C36" s="464" t="s">
        <v>731</v>
      </c>
      <c r="E36" s="464">
        <v>31</v>
      </c>
      <c r="G36" s="464">
        <v>31</v>
      </c>
      <c r="I36" s="446">
        <v>835.639</v>
      </c>
      <c r="J36" s="483"/>
      <c r="K36" s="446">
        <v>885.943</v>
      </c>
      <c r="L36" s="446"/>
      <c r="M36" s="447">
        <f>+K36/$K$53</f>
        <v>0.000609895193204077</v>
      </c>
      <c r="N36" s="446"/>
      <c r="O36" s="446">
        <f>+M36*$O$53</f>
        <v>857.3488097684482</v>
      </c>
      <c r="P36" s="483"/>
      <c r="Q36" s="446">
        <f t="shared" si="1"/>
        <v>21.709809768448167</v>
      </c>
      <c r="S36" s="448">
        <f t="shared" si="0"/>
        <v>0.02597989056093381</v>
      </c>
      <c r="T36" s="481"/>
      <c r="U36" s="481"/>
      <c r="V36" s="484"/>
      <c r="W36" s="481"/>
      <c r="X36" s="481"/>
      <c r="Y36" s="481"/>
    </row>
    <row r="37" spans="1:25" ht="15.75">
      <c r="A37" s="475">
        <v>20</v>
      </c>
      <c r="C37" s="464" t="s">
        <v>732</v>
      </c>
      <c r="E37" s="434" t="s">
        <v>375</v>
      </c>
      <c r="G37" s="434" t="s">
        <v>375</v>
      </c>
      <c r="I37" s="446">
        <v>82842.98216268847</v>
      </c>
      <c r="J37" s="483"/>
      <c r="K37" s="446">
        <v>82842.98216268847</v>
      </c>
      <c r="L37" s="446"/>
      <c r="M37" s="453"/>
      <c r="N37" s="446"/>
      <c r="O37" s="446">
        <f>+K37</f>
        <v>82842.98216268847</v>
      </c>
      <c r="P37" s="483"/>
      <c r="Q37" s="446">
        <f t="shared" si="1"/>
        <v>0</v>
      </c>
      <c r="S37" s="448">
        <f t="shared" si="0"/>
        <v>0</v>
      </c>
      <c r="T37" s="481"/>
      <c r="U37" s="481"/>
      <c r="V37" s="484"/>
      <c r="W37" s="481"/>
      <c r="X37" s="481"/>
      <c r="Y37" s="481"/>
    </row>
    <row r="38" spans="1:25" ht="15.75">
      <c r="A38" s="475">
        <v>21</v>
      </c>
      <c r="C38" s="464" t="s">
        <v>711</v>
      </c>
      <c r="E38" s="486" t="s">
        <v>375</v>
      </c>
      <c r="F38" s="487"/>
      <c r="G38" s="486" t="s">
        <v>375</v>
      </c>
      <c r="I38" s="449">
        <v>3445.182840000001</v>
      </c>
      <c r="J38" s="483"/>
      <c r="K38" s="449">
        <v>3445.182840000001</v>
      </c>
      <c r="L38" s="450"/>
      <c r="M38" s="488"/>
      <c r="N38" s="450"/>
      <c r="O38" s="449">
        <f>+K38</f>
        <v>3445.182840000001</v>
      </c>
      <c r="P38" s="483"/>
      <c r="Q38" s="449">
        <f t="shared" si="1"/>
        <v>0</v>
      </c>
      <c r="S38" s="451">
        <f t="shared" si="0"/>
        <v>0</v>
      </c>
      <c r="T38" s="481"/>
      <c r="U38" s="481"/>
      <c r="V38" s="484"/>
      <c r="W38" s="481"/>
      <c r="X38" s="481"/>
      <c r="Y38" s="481"/>
    </row>
    <row r="39" spans="1:25" ht="15.75">
      <c r="A39" s="475">
        <v>22</v>
      </c>
      <c r="C39" s="445" t="s">
        <v>733</v>
      </c>
      <c r="I39" s="446">
        <f>I24+I26+I30+I33+SUM(I34:I38)</f>
        <v>885511.5550026884</v>
      </c>
      <c r="J39" s="483"/>
      <c r="K39" s="446">
        <f>K24+K26+K30+K33+SUM(K34:K38)</f>
        <v>928601.9470026884</v>
      </c>
      <c r="L39" s="446"/>
      <c r="M39" s="453"/>
      <c r="N39" s="446"/>
      <c r="O39" s="446">
        <f>O24+O26+O30+O33+SUM(O34:O38)</f>
        <v>901415.9084909942</v>
      </c>
      <c r="P39" s="483"/>
      <c r="Q39" s="446">
        <f t="shared" si="1"/>
        <v>15904.353488305816</v>
      </c>
      <c r="S39" s="448">
        <f t="shared" si="0"/>
        <v>0.01796063913390439</v>
      </c>
      <c r="T39" s="481"/>
      <c r="U39" s="481"/>
      <c r="V39" s="484"/>
      <c r="W39" s="481"/>
      <c r="X39" s="481"/>
      <c r="Y39" s="481"/>
    </row>
    <row r="40" spans="1:25" ht="34.5" customHeight="1">
      <c r="A40" s="475">
        <v>23</v>
      </c>
      <c r="C40" s="466" t="s">
        <v>734</v>
      </c>
      <c r="I40" s="446">
        <f>+I39-I38-I37</f>
        <v>799223.3899999999</v>
      </c>
      <c r="J40" s="483"/>
      <c r="K40" s="446">
        <f>+K39-K38-K37</f>
        <v>842313.7819999999</v>
      </c>
      <c r="L40" s="446"/>
      <c r="M40" s="447">
        <f>+M24+M26+M30+M33+SUM(M34:M36)</f>
        <v>0.579860247003867</v>
      </c>
      <c r="N40" s="446"/>
      <c r="O40" s="446">
        <f>+O39-O38-O37</f>
        <v>815127.7434883057</v>
      </c>
      <c r="P40" s="483"/>
      <c r="Q40" s="446">
        <f t="shared" si="1"/>
        <v>15904.353488305816</v>
      </c>
      <c r="S40" s="448">
        <f t="shared" si="0"/>
        <v>0.019899759800956048</v>
      </c>
      <c r="T40" s="481"/>
      <c r="U40" s="481"/>
      <c r="V40" s="484"/>
      <c r="W40" s="481"/>
      <c r="X40" s="481"/>
      <c r="Y40" s="481"/>
    </row>
    <row r="41" spans="3:25" ht="24.75" customHeight="1">
      <c r="C41" s="445" t="s">
        <v>735</v>
      </c>
      <c r="I41" s="446"/>
      <c r="J41" s="483"/>
      <c r="K41" s="446"/>
      <c r="L41" s="446"/>
      <c r="M41" s="447"/>
      <c r="N41" s="446"/>
      <c r="O41" s="446"/>
      <c r="P41" s="483"/>
      <c r="Q41" s="446"/>
      <c r="S41" s="448"/>
      <c r="T41" s="481"/>
      <c r="U41" s="481"/>
      <c r="V41" s="484"/>
      <c r="W41" s="481"/>
      <c r="X41" s="481"/>
      <c r="Y41" s="481"/>
    </row>
    <row r="42" spans="1:25" ht="15.75">
      <c r="A42" s="475">
        <v>24</v>
      </c>
      <c r="C42" s="489" t="s">
        <v>736</v>
      </c>
      <c r="E42" s="464">
        <v>7</v>
      </c>
      <c r="G42" s="464">
        <v>7</v>
      </c>
      <c r="I42" s="446">
        <v>3119.959</v>
      </c>
      <c r="J42" s="483"/>
      <c r="K42" s="446">
        <v>3276.958</v>
      </c>
      <c r="L42" s="446"/>
      <c r="M42" s="447">
        <f>+K42/$K$53</f>
        <v>0.0022559023916117016</v>
      </c>
      <c r="N42" s="446"/>
      <c r="O42" s="446">
        <f>+M42*$O$53</f>
        <v>3171.19277533791</v>
      </c>
      <c r="P42" s="483"/>
      <c r="Q42" s="446">
        <f aca="true" t="shared" si="2" ref="Q42:Q52">+O42-I42</f>
        <v>51.233775337910174</v>
      </c>
      <c r="S42" s="448">
        <f t="shared" si="0"/>
        <v>0.01642129763176701</v>
      </c>
      <c r="T42" s="481"/>
      <c r="U42" s="481"/>
      <c r="V42" s="484"/>
      <c r="W42" s="481"/>
      <c r="X42" s="481"/>
      <c r="Y42" s="481"/>
    </row>
    <row r="43" spans="1:25" ht="15.75">
      <c r="A43" s="475">
        <v>25</v>
      </c>
      <c r="C43" s="489" t="s">
        <v>737</v>
      </c>
      <c r="E43" s="467">
        <v>11</v>
      </c>
      <c r="G43" s="464">
        <v>11</v>
      </c>
      <c r="I43" s="446">
        <v>6277.643</v>
      </c>
      <c r="J43" s="483"/>
      <c r="K43" s="446">
        <v>6594.181</v>
      </c>
      <c r="L43" s="446"/>
      <c r="M43" s="447">
        <f>+K43/$K$53</f>
        <v>0.0045395237560629225</v>
      </c>
      <c r="N43" s="446"/>
      <c r="O43" s="446">
        <f>+M43*$O$53</f>
        <v>6381.350980534544</v>
      </c>
      <c r="P43" s="483"/>
      <c r="Q43" s="446">
        <f t="shared" si="2"/>
        <v>103.70798053454382</v>
      </c>
      <c r="S43" s="448">
        <f t="shared" si="0"/>
        <v>0.016520209979214145</v>
      </c>
      <c r="T43" s="481"/>
      <c r="U43" s="481"/>
      <c r="V43" s="484"/>
      <c r="W43" s="481"/>
      <c r="X43" s="481"/>
      <c r="Y43" s="481"/>
    </row>
    <row r="44" spans="1:25" ht="15.75">
      <c r="A44" s="475">
        <v>26</v>
      </c>
      <c r="C44" s="489" t="s">
        <v>738</v>
      </c>
      <c r="E44" s="467">
        <v>12</v>
      </c>
      <c r="G44" s="464">
        <v>12</v>
      </c>
      <c r="I44" s="446">
        <v>3947.229</v>
      </c>
      <c r="J44" s="483"/>
      <c r="K44" s="446">
        <v>4145.118</v>
      </c>
      <c r="L44" s="446"/>
      <c r="M44" s="447">
        <f>+K44/$K$53</f>
        <v>0.002853555526104611</v>
      </c>
      <c r="N44" s="446"/>
      <c r="O44" s="446">
        <f>+M44*$O$53</f>
        <v>4011.332539056994</v>
      </c>
      <c r="P44" s="483"/>
      <c r="Q44" s="446">
        <f t="shared" si="2"/>
        <v>64.10353905699412</v>
      </c>
      <c r="S44" s="448">
        <f t="shared" si="0"/>
        <v>0.01624013682940466</v>
      </c>
      <c r="T44" s="481"/>
      <c r="U44" s="481"/>
      <c r="V44" s="484"/>
      <c r="W44" s="481"/>
      <c r="X44" s="481"/>
      <c r="Y44" s="481"/>
    </row>
    <row r="45" spans="1:25" ht="15.75">
      <c r="A45" s="475">
        <v>27</v>
      </c>
      <c r="C45" s="490" t="s">
        <v>739</v>
      </c>
      <c r="E45" s="464">
        <v>15</v>
      </c>
      <c r="G45" s="464">
        <v>15</v>
      </c>
      <c r="I45" s="446">
        <v>933.273</v>
      </c>
      <c r="J45" s="483"/>
      <c r="K45" s="446">
        <v>984.392</v>
      </c>
      <c r="L45" s="446"/>
      <c r="M45" s="447">
        <f>+K45/$K$53</f>
        <v>0.000677668821841301</v>
      </c>
      <c r="N45" s="446"/>
      <c r="O45" s="446">
        <f>+M45*$O$53</f>
        <v>952.6203260769397</v>
      </c>
      <c r="P45" s="483"/>
      <c r="Q45" s="446"/>
      <c r="S45" s="448"/>
      <c r="T45" s="481"/>
      <c r="U45" s="481"/>
      <c r="V45" s="484"/>
      <c r="W45" s="481"/>
      <c r="X45" s="481"/>
      <c r="Y45" s="481"/>
    </row>
    <row r="46" spans="1:25" ht="15.75">
      <c r="A46" s="475">
        <v>28</v>
      </c>
      <c r="C46" s="489" t="s">
        <v>740</v>
      </c>
      <c r="E46" s="464">
        <v>15</v>
      </c>
      <c r="G46" s="464">
        <v>15</v>
      </c>
      <c r="I46" s="449">
        <v>470.828</v>
      </c>
      <c r="J46" s="483"/>
      <c r="K46" s="449">
        <v>490.358</v>
      </c>
      <c r="L46" s="450"/>
      <c r="M46" s="454">
        <f>+K46/$K$53</f>
        <v>0.0003375691067587472</v>
      </c>
      <c r="N46" s="450"/>
      <c r="O46" s="449">
        <f>+M46*$O$53</f>
        <v>474.53148527663365</v>
      </c>
      <c r="P46" s="483"/>
      <c r="Q46" s="449">
        <f t="shared" si="2"/>
        <v>3.703485276633671</v>
      </c>
      <c r="S46" s="451">
        <f t="shared" si="0"/>
        <v>0.007865898537541674</v>
      </c>
      <c r="T46" s="481"/>
      <c r="U46" s="481"/>
      <c r="V46" s="484"/>
      <c r="W46" s="481"/>
      <c r="X46" s="481"/>
      <c r="Y46" s="481"/>
    </row>
    <row r="47" spans="1:25" ht="15.75">
      <c r="A47" s="475">
        <v>29</v>
      </c>
      <c r="C47" s="465" t="s">
        <v>741</v>
      </c>
      <c r="D47" s="455"/>
      <c r="F47" s="455"/>
      <c r="H47" s="455"/>
      <c r="I47" s="446">
        <f>SUM(I42:I46)</f>
        <v>14748.931999999997</v>
      </c>
      <c r="J47" s="446"/>
      <c r="K47" s="446">
        <f>SUM(K42:K46)</f>
        <v>15491.007</v>
      </c>
      <c r="L47" s="446"/>
      <c r="M47" s="447">
        <f>SUM(M42:M46)</f>
        <v>0.010664219602379283</v>
      </c>
      <c r="N47" s="446"/>
      <c r="O47" s="446">
        <f>SUM(O42:O46)</f>
        <v>14991.02810628302</v>
      </c>
      <c r="P47" s="446"/>
      <c r="Q47" s="446">
        <f t="shared" si="2"/>
        <v>242.0961062830229</v>
      </c>
      <c r="R47" s="455"/>
      <c r="S47" s="448">
        <f t="shared" si="0"/>
        <v>0.016414483861138078</v>
      </c>
      <c r="T47" s="481"/>
      <c r="U47" s="481"/>
      <c r="V47" s="484"/>
      <c r="W47" s="481"/>
      <c r="X47" s="481"/>
      <c r="Y47" s="481"/>
    </row>
    <row r="48" spans="1:25" ht="21.75" customHeight="1">
      <c r="A48" s="475">
        <v>30</v>
      </c>
      <c r="C48" s="464" t="s">
        <v>742</v>
      </c>
      <c r="E48" s="434" t="s">
        <v>375</v>
      </c>
      <c r="G48" s="434" t="s">
        <v>375</v>
      </c>
      <c r="I48" s="446">
        <v>20.846</v>
      </c>
      <c r="J48" s="483"/>
      <c r="K48" s="446">
        <v>20.846</v>
      </c>
      <c r="L48" s="446"/>
      <c r="M48" s="453"/>
      <c r="N48" s="446"/>
      <c r="O48" s="446">
        <f>+K48</f>
        <v>20.846</v>
      </c>
      <c r="P48" s="483"/>
      <c r="Q48" s="446">
        <f t="shared" si="2"/>
        <v>0</v>
      </c>
      <c r="S48" s="448">
        <f t="shared" si="0"/>
        <v>0</v>
      </c>
      <c r="T48" s="481"/>
      <c r="U48" s="481"/>
      <c r="V48" s="484"/>
      <c r="W48" s="481"/>
      <c r="X48" s="481"/>
      <c r="Y48" s="481"/>
    </row>
    <row r="49" spans="1:25" ht="15.75">
      <c r="A49" s="475">
        <v>31</v>
      </c>
      <c r="C49" s="464" t="s">
        <v>743</v>
      </c>
      <c r="E49" s="434" t="s">
        <v>375</v>
      </c>
      <c r="G49" s="434" t="s">
        <v>375</v>
      </c>
      <c r="I49" s="446">
        <v>17.37</v>
      </c>
      <c r="J49" s="483"/>
      <c r="K49" s="446">
        <v>17.37</v>
      </c>
      <c r="L49" s="446"/>
      <c r="M49" s="453"/>
      <c r="N49" s="446"/>
      <c r="O49" s="446">
        <f>+K49</f>
        <v>17.37</v>
      </c>
      <c r="P49" s="483"/>
      <c r="Q49" s="446">
        <f t="shared" si="2"/>
        <v>0</v>
      </c>
      <c r="S49" s="448">
        <f t="shared" si="0"/>
        <v>0</v>
      </c>
      <c r="T49" s="481"/>
      <c r="U49" s="481"/>
      <c r="V49" s="484"/>
      <c r="W49" s="481"/>
      <c r="X49" s="481"/>
      <c r="Y49" s="481"/>
    </row>
    <row r="50" spans="1:25" ht="15.75">
      <c r="A50" s="475">
        <v>32</v>
      </c>
      <c r="C50" s="464" t="s">
        <v>711</v>
      </c>
      <c r="D50" s="491"/>
      <c r="E50" s="486" t="s">
        <v>375</v>
      </c>
      <c r="F50" s="487"/>
      <c r="G50" s="486" t="s">
        <v>375</v>
      </c>
      <c r="H50" s="491"/>
      <c r="I50" s="449">
        <v>4.78884</v>
      </c>
      <c r="J50" s="483"/>
      <c r="K50" s="449">
        <v>4.78884</v>
      </c>
      <c r="L50" s="450"/>
      <c r="M50" s="488"/>
      <c r="N50" s="450"/>
      <c r="O50" s="449">
        <f>+K50</f>
        <v>4.78884</v>
      </c>
      <c r="P50" s="483"/>
      <c r="Q50" s="449">
        <f t="shared" si="2"/>
        <v>0</v>
      </c>
      <c r="R50" s="491"/>
      <c r="S50" s="451">
        <f t="shared" si="0"/>
        <v>0</v>
      </c>
      <c r="T50" s="481"/>
      <c r="U50" s="481"/>
      <c r="V50" s="484"/>
      <c r="W50" s="481"/>
      <c r="X50" s="481"/>
      <c r="Y50" s="481"/>
    </row>
    <row r="51" spans="1:25" ht="21.75" customHeight="1">
      <c r="A51" s="475">
        <v>33</v>
      </c>
      <c r="C51" s="445" t="s">
        <v>744</v>
      </c>
      <c r="E51" s="487"/>
      <c r="F51" s="487"/>
      <c r="G51" s="487"/>
      <c r="I51" s="456">
        <f>SUM(I47:I50)</f>
        <v>14791.936839999997</v>
      </c>
      <c r="J51" s="483"/>
      <c r="K51" s="456">
        <f>SUM(K47:K50)</f>
        <v>15534.01184</v>
      </c>
      <c r="L51" s="450"/>
      <c r="M51" s="468"/>
      <c r="N51" s="450"/>
      <c r="O51" s="456">
        <f>SUM(O47:O50)</f>
        <v>15034.03294628302</v>
      </c>
      <c r="P51" s="483"/>
      <c r="Q51" s="456">
        <f t="shared" si="2"/>
        <v>242.0961062830229</v>
      </c>
      <c r="S51" s="448">
        <f t="shared" si="0"/>
        <v>0.016366761763635475</v>
      </c>
      <c r="T51" s="481"/>
      <c r="U51" s="481"/>
      <c r="V51" s="484"/>
      <c r="W51" s="481"/>
      <c r="X51" s="481"/>
      <c r="Y51" s="481"/>
    </row>
    <row r="52" spans="1:25" ht="24.75" customHeight="1" thickBot="1">
      <c r="A52" s="475">
        <v>34</v>
      </c>
      <c r="C52" s="445" t="s">
        <v>745</v>
      </c>
      <c r="E52" s="487"/>
      <c r="F52" s="487"/>
      <c r="G52" s="487"/>
      <c r="I52" s="457">
        <f>+I19+I39+I51</f>
        <v>1472091.0825426886</v>
      </c>
      <c r="J52" s="483"/>
      <c r="K52" s="457">
        <f>+K19+K39+K51</f>
        <v>1538974.8595426886</v>
      </c>
      <c r="L52" s="450"/>
      <c r="M52" s="469"/>
      <c r="N52" s="450"/>
      <c r="O52" s="458">
        <f>+O19+O39+O51</f>
        <v>1492091.0825426886</v>
      </c>
      <c r="P52" s="483"/>
      <c r="Q52" s="458">
        <f t="shared" si="2"/>
        <v>20000</v>
      </c>
      <c r="S52" s="459">
        <f t="shared" si="0"/>
        <v>0.013586115857352208</v>
      </c>
      <c r="T52" s="481"/>
      <c r="U52" s="481"/>
      <c r="V52" s="484"/>
      <c r="W52" s="481"/>
      <c r="X52" s="481"/>
      <c r="Y52" s="481"/>
    </row>
    <row r="53" spans="1:25" ht="34.5" customHeight="1" thickBot="1" thickTop="1">
      <c r="A53" s="475">
        <v>35</v>
      </c>
      <c r="C53" s="470" t="s">
        <v>746</v>
      </c>
      <c r="E53" s="487"/>
      <c r="F53" s="487"/>
      <c r="G53" s="487"/>
      <c r="I53" s="457">
        <f>+I19-I18+I40+I47</f>
        <v>1385731.3769999999</v>
      </c>
      <c r="J53" s="483"/>
      <c r="K53" s="457">
        <f>+K19-K18+K40+K47</f>
        <v>1452615.1539999999</v>
      </c>
      <c r="L53" s="450"/>
      <c r="M53" s="460">
        <f>+K53/$K$53</f>
        <v>1</v>
      </c>
      <c r="N53" s="450"/>
      <c r="O53" s="457">
        <f>+I53+Q53</f>
        <v>1405731.3769999999</v>
      </c>
      <c r="P53" s="483"/>
      <c r="Q53" s="457">
        <f>+K4</f>
        <v>20000</v>
      </c>
      <c r="S53" s="461">
        <f t="shared" si="0"/>
        <v>0.014432811677612754</v>
      </c>
      <c r="T53" s="481"/>
      <c r="U53" s="481"/>
      <c r="V53" s="484"/>
      <c r="W53" s="481"/>
      <c r="X53" s="481"/>
      <c r="Y53" s="481"/>
    </row>
    <row r="54" spans="5:25" ht="16.5" thickTop="1">
      <c r="E54" s="487"/>
      <c r="F54" s="487"/>
      <c r="G54" s="487"/>
      <c r="K54" s="434"/>
      <c r="M54" s="492"/>
      <c r="O54" s="481"/>
      <c r="P54" s="481"/>
      <c r="Q54" s="481"/>
      <c r="T54" s="481"/>
      <c r="U54" s="481"/>
      <c r="V54" s="481"/>
      <c r="W54" s="481"/>
      <c r="X54" s="481"/>
      <c r="Y54" s="481"/>
    </row>
    <row r="55" spans="20:25" ht="15.75">
      <c r="T55" s="481"/>
      <c r="U55" s="481"/>
      <c r="V55" s="481"/>
      <c r="W55" s="481"/>
      <c r="X55" s="481"/>
      <c r="Y55" s="481"/>
    </row>
    <row r="56" spans="9:25" ht="15.75">
      <c r="I56" s="434"/>
      <c r="K56" s="493"/>
      <c r="O56" s="493"/>
      <c r="Q56" s="494"/>
      <c r="T56" s="481"/>
      <c r="U56" s="481"/>
      <c r="V56" s="481"/>
      <c r="W56" s="481"/>
      <c r="X56" s="481"/>
      <c r="Y56" s="481"/>
    </row>
    <row r="57" spans="9:25" ht="15.75">
      <c r="I57" s="434"/>
      <c r="K57" s="493"/>
      <c r="O57" s="493"/>
      <c r="Q57" s="494"/>
      <c r="T57" s="481"/>
      <c r="U57" s="481"/>
      <c r="V57" s="481"/>
      <c r="W57" s="481"/>
      <c r="X57" s="481"/>
      <c r="Y57" s="481"/>
    </row>
    <row r="58" spans="9:25" ht="15.75">
      <c r="I58" s="434"/>
      <c r="K58" s="493"/>
      <c r="O58" s="493"/>
      <c r="Q58" s="494"/>
      <c r="T58" s="481"/>
      <c r="U58" s="481"/>
      <c r="V58" s="481"/>
      <c r="W58" s="481"/>
      <c r="X58" s="481"/>
      <c r="Y58" s="481"/>
    </row>
    <row r="59" spans="9:25" ht="15.75">
      <c r="I59" s="434"/>
      <c r="K59" s="493"/>
      <c r="O59" s="493"/>
      <c r="Q59" s="494"/>
      <c r="T59" s="481"/>
      <c r="U59" s="481"/>
      <c r="V59" s="481"/>
      <c r="W59" s="481"/>
      <c r="X59" s="481"/>
      <c r="Y59" s="481"/>
    </row>
    <row r="60" spans="9:25" ht="15.75">
      <c r="I60" s="434"/>
      <c r="K60" s="493"/>
      <c r="O60" s="493"/>
      <c r="Q60" s="494"/>
      <c r="T60" s="481"/>
      <c r="U60" s="481"/>
      <c r="V60" s="481"/>
      <c r="W60" s="481"/>
      <c r="X60" s="481"/>
      <c r="Y60" s="481"/>
    </row>
    <row r="61" spans="9:25" ht="15.75">
      <c r="I61" s="434"/>
      <c r="K61" s="493"/>
      <c r="O61" s="493"/>
      <c r="Q61" s="494"/>
      <c r="T61" s="481"/>
      <c r="U61" s="481"/>
      <c r="V61" s="481"/>
      <c r="W61" s="481"/>
      <c r="X61" s="481"/>
      <c r="Y61" s="481"/>
    </row>
    <row r="62" spans="9:17" ht="15.75">
      <c r="I62" s="434"/>
      <c r="K62" s="493"/>
      <c r="O62" s="493"/>
      <c r="Q62" s="494"/>
    </row>
    <row r="63" spans="9:17" ht="15.75">
      <c r="I63" s="434"/>
      <c r="Q63" s="494"/>
    </row>
    <row r="65" ht="15.75">
      <c r="K65" s="495"/>
    </row>
    <row r="66" ht="15.75">
      <c r="K66" s="495"/>
    </row>
    <row r="67" ht="15.75">
      <c r="K67" s="446"/>
    </row>
    <row r="68" ht="15.75">
      <c r="K68" s="496"/>
    </row>
    <row r="69" ht="15.75">
      <c r="K69" s="497"/>
    </row>
  </sheetData>
  <sheetProtection/>
  <mergeCells count="3">
    <mergeCell ref="A1:S1"/>
    <mergeCell ref="A2:S2"/>
    <mergeCell ref="Q10:S10"/>
  </mergeCells>
  <printOptions horizontalCentered="1"/>
  <pageMargins left="1" right="0.75" top="1.25" bottom="1" header="0.5" footer="0.5"/>
  <pageSetup fitToHeight="1" fitToWidth="1" horizontalDpi="600" verticalDpi="600" orientation="portrait" scale="49" r:id="rId1"/>
  <headerFooter alignWithMargins="0">
    <oddHeader>&amp;R&amp;"Small Fonts,Bold"&amp;6Utah Association of Energy Users
UAE Exhibit 1.7 (KCH-7)
UPSC Docket No. 09-035-23
Witness:  Kevin C. Higgins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B5" sqref="B5"/>
    </sheetView>
  </sheetViews>
  <sheetFormatPr defaultColWidth="9.33203125" defaultRowHeight="12.75"/>
  <cols>
    <col min="1" max="1" width="41.16015625" style="83" bestFit="1" customWidth="1"/>
    <col min="2" max="2" width="17.5" style="83" customWidth="1"/>
    <col min="3" max="3" width="4.33203125" style="83" customWidth="1"/>
    <col min="4" max="4" width="17.5" style="83" customWidth="1"/>
    <col min="5" max="5" width="4.33203125" style="83" customWidth="1"/>
    <col min="6" max="6" width="17.5" style="83" customWidth="1"/>
    <col min="7" max="16384" width="9.33203125" style="83" customWidth="1"/>
  </cols>
  <sheetData>
    <row r="1" spans="1:6" ht="18.75">
      <c r="A1" s="503" t="s">
        <v>385</v>
      </c>
      <c r="B1" s="503"/>
      <c r="C1" s="503"/>
      <c r="D1" s="503"/>
      <c r="E1" s="503"/>
      <c r="F1" s="503"/>
    </row>
    <row r="3" ht="12.75">
      <c r="B3" s="101" t="s">
        <v>96</v>
      </c>
    </row>
    <row r="4" ht="12.75">
      <c r="B4" s="101" t="s">
        <v>97</v>
      </c>
    </row>
    <row r="5" spans="2:6" ht="12.75">
      <c r="B5" s="101" t="s">
        <v>763</v>
      </c>
      <c r="D5" s="101" t="s">
        <v>98</v>
      </c>
      <c r="F5" s="101" t="s">
        <v>98</v>
      </c>
    </row>
    <row r="6" spans="2:6" ht="12.75">
      <c r="B6" s="102" t="s">
        <v>361</v>
      </c>
      <c r="D6" s="102" t="s">
        <v>97</v>
      </c>
      <c r="F6" s="102" t="s">
        <v>99</v>
      </c>
    </row>
    <row r="7" ht="12.75">
      <c r="A7" s="83" t="s">
        <v>65</v>
      </c>
    </row>
    <row r="8" spans="1:6" ht="12.75">
      <c r="A8" s="84" t="s">
        <v>100</v>
      </c>
      <c r="B8" s="103">
        <v>24967049.577</v>
      </c>
      <c r="D8" s="103">
        <v>24972768.636</v>
      </c>
      <c r="F8" s="103">
        <v>5719.059000000358</v>
      </c>
    </row>
    <row r="9" spans="1:6" ht="12.75">
      <c r="A9" s="84" t="s">
        <v>101</v>
      </c>
      <c r="B9" s="104">
        <v>25490589.399999995</v>
      </c>
      <c r="D9" s="104">
        <v>25490589.399999995</v>
      </c>
      <c r="F9" s="104">
        <v>0</v>
      </c>
    </row>
    <row r="10" spans="1:6" ht="12.75">
      <c r="A10" s="84" t="s">
        <v>102</v>
      </c>
      <c r="B10" s="104">
        <v>713329689.82</v>
      </c>
      <c r="D10" s="104">
        <v>716026656.53</v>
      </c>
      <c r="F10" s="104">
        <v>2696966.709999919</v>
      </c>
    </row>
    <row r="11" spans="1:6" ht="12.75">
      <c r="A11" s="84" t="s">
        <v>103</v>
      </c>
      <c r="B11" s="104">
        <v>0</v>
      </c>
      <c r="D11" s="104">
        <v>0</v>
      </c>
      <c r="F11" s="104">
        <v>0</v>
      </c>
    </row>
    <row r="12" spans="1:6" ht="12.75">
      <c r="A12" s="84" t="s">
        <v>104</v>
      </c>
      <c r="B12" s="104">
        <v>0</v>
      </c>
      <c r="D12" s="104">
        <v>0</v>
      </c>
      <c r="F12" s="104">
        <v>0</v>
      </c>
    </row>
    <row r="13" spans="1:6" ht="12.75">
      <c r="A13" s="84" t="s">
        <v>105</v>
      </c>
      <c r="B13" s="105">
        <v>0</v>
      </c>
      <c r="D13" s="105">
        <v>0</v>
      </c>
      <c r="F13" s="105">
        <v>0</v>
      </c>
    </row>
    <row r="14" spans="1:6" ht="12.75">
      <c r="A14" s="83" t="s">
        <v>106</v>
      </c>
      <c r="B14" s="103">
        <v>763787328.797</v>
      </c>
      <c r="D14" s="103">
        <v>766490014.566</v>
      </c>
      <c r="F14" s="103">
        <v>2702685.7689999193</v>
      </c>
    </row>
    <row r="16" ht="12.75">
      <c r="A16" s="83" t="s">
        <v>72</v>
      </c>
    </row>
    <row r="17" spans="1:6" ht="12.75">
      <c r="A17" s="84" t="s">
        <v>73</v>
      </c>
      <c r="B17" s="103">
        <v>60106421</v>
      </c>
      <c r="D17" s="103">
        <v>60106421</v>
      </c>
      <c r="F17" s="103">
        <v>0</v>
      </c>
    </row>
    <row r="18" spans="1:6" ht="12.75">
      <c r="A18" s="84" t="s">
        <v>74</v>
      </c>
      <c r="B18" s="104">
        <v>45678761</v>
      </c>
      <c r="D18" s="104">
        <v>45678761</v>
      </c>
      <c r="F18" s="104">
        <v>0</v>
      </c>
    </row>
    <row r="19" spans="1:6" ht="12.75">
      <c r="A19" s="84" t="s">
        <v>75</v>
      </c>
      <c r="B19" s="104">
        <v>61045450.23729998</v>
      </c>
      <c r="D19" s="104">
        <v>47474796.9973</v>
      </c>
      <c r="F19" s="104">
        <v>-13570653.23999998</v>
      </c>
    </row>
    <row r="20" spans="1:6" ht="12.75">
      <c r="A20" s="84"/>
      <c r="B20" s="104"/>
      <c r="D20" s="104">
        <v>0</v>
      </c>
      <c r="F20" s="104">
        <v>0</v>
      </c>
    </row>
    <row r="21" spans="1:6" ht="12.75">
      <c r="A21" s="84" t="s">
        <v>68</v>
      </c>
      <c r="B21" s="104">
        <v>384235221.70167464</v>
      </c>
      <c r="D21" s="104">
        <v>390756767.1436502</v>
      </c>
      <c r="F21" s="104">
        <v>6521545.441975534</v>
      </c>
    </row>
    <row r="22" spans="1:6" ht="12.75">
      <c r="A22" s="84" t="s">
        <v>107</v>
      </c>
      <c r="B22" s="104">
        <v>0</v>
      </c>
      <c r="D22" s="104">
        <v>0</v>
      </c>
      <c r="F22" s="104">
        <v>0</v>
      </c>
    </row>
    <row r="23" spans="1:6" ht="12.75">
      <c r="A23" s="84" t="s">
        <v>78</v>
      </c>
      <c r="B23" s="104">
        <v>7467740</v>
      </c>
      <c r="D23" s="104">
        <v>7467740</v>
      </c>
      <c r="F23" s="104">
        <v>0</v>
      </c>
    </row>
    <row r="24" spans="1:6" ht="12.75">
      <c r="A24" s="84" t="s">
        <v>108</v>
      </c>
      <c r="B24" s="104">
        <v>28287667.04110568</v>
      </c>
      <c r="D24" s="104">
        <v>12350610.012384852</v>
      </c>
      <c r="F24" s="104">
        <v>-15937057.028720828</v>
      </c>
    </row>
    <row r="25" spans="1:6" ht="12.75">
      <c r="A25" s="84" t="s">
        <v>109</v>
      </c>
      <c r="B25" s="104">
        <v>0</v>
      </c>
      <c r="D25" s="104">
        <v>0</v>
      </c>
      <c r="F25" s="104">
        <v>0</v>
      </c>
    </row>
    <row r="26" spans="1:6" ht="12.75">
      <c r="A26" s="84" t="s">
        <v>110</v>
      </c>
      <c r="B26" s="105">
        <v>-67047091</v>
      </c>
      <c r="D26" s="105">
        <v>-67047091</v>
      </c>
      <c r="F26" s="105">
        <v>0</v>
      </c>
    </row>
    <row r="27" spans="1:6" ht="12.75">
      <c r="A27" s="83" t="s">
        <v>111</v>
      </c>
      <c r="B27" s="103">
        <v>519774169.98008025</v>
      </c>
      <c r="D27" s="103">
        <v>496788005.1533351</v>
      </c>
      <c r="F27" s="103">
        <v>-22986164.82674527</v>
      </c>
    </row>
    <row r="29" ht="12.75">
      <c r="A29" s="83" t="s">
        <v>112</v>
      </c>
    </row>
    <row r="30" spans="1:6" ht="12.75">
      <c r="A30" s="84" t="s">
        <v>113</v>
      </c>
      <c r="B30" s="103">
        <v>140897457.4</v>
      </c>
      <c r="D30" s="103">
        <v>140897457.4</v>
      </c>
      <c r="F30" s="103">
        <v>0</v>
      </c>
    </row>
    <row r="31" spans="1:6" ht="12.75">
      <c r="A31" s="84" t="s">
        <v>69</v>
      </c>
      <c r="B31" s="105">
        <v>952116.733888</v>
      </c>
      <c r="D31" s="105">
        <v>867611.9476150001</v>
      </c>
      <c r="F31" s="105">
        <v>-84504.78627299995</v>
      </c>
    </row>
    <row r="32" spans="1:6" ht="12.75">
      <c r="A32" s="83" t="s">
        <v>114</v>
      </c>
      <c r="B32" s="103">
        <v>141849574.133888</v>
      </c>
      <c r="D32" s="103">
        <v>141765069.347615</v>
      </c>
      <c r="F32" s="103">
        <v>-84504.78627299995</v>
      </c>
    </row>
    <row r="34" ht="12.75">
      <c r="A34" s="83" t="s">
        <v>115</v>
      </c>
    </row>
    <row r="35" spans="1:6" ht="12.75">
      <c r="A35" s="84" t="s">
        <v>86</v>
      </c>
      <c r="B35" s="103">
        <v>564631216.2938099</v>
      </c>
      <c r="D35" s="103">
        <v>565328326.49807</v>
      </c>
      <c r="F35" s="103">
        <v>697110.2042601109</v>
      </c>
    </row>
    <row r="36" spans="1:6" ht="12.75">
      <c r="A36" s="84" t="s">
        <v>87</v>
      </c>
      <c r="B36" s="104">
        <v>11516047.8</v>
      </c>
      <c r="D36" s="104">
        <v>10155235.624748213</v>
      </c>
      <c r="F36" s="104">
        <v>-1360812.1752517875</v>
      </c>
    </row>
    <row r="37" spans="1:6" ht="12.75">
      <c r="A37" s="84" t="s">
        <v>88</v>
      </c>
      <c r="B37" s="104">
        <v>3897088.7414400005</v>
      </c>
      <c r="D37" s="104">
        <v>3896988.8119200002</v>
      </c>
      <c r="F37" s="104">
        <v>-99.92952000023797</v>
      </c>
    </row>
    <row r="38" spans="1:6" ht="12.75">
      <c r="A38" s="84" t="s">
        <v>89</v>
      </c>
      <c r="B38" s="104">
        <v>454528115</v>
      </c>
      <c r="D38" s="104">
        <v>459837757.4553158</v>
      </c>
      <c r="F38" s="104">
        <v>5309642.455315828</v>
      </c>
    </row>
    <row r="39" spans="1:6" ht="12.75">
      <c r="A39" s="84" t="s">
        <v>90</v>
      </c>
      <c r="B39" s="104">
        <v>12350504</v>
      </c>
      <c r="D39" s="104">
        <v>12343800.240109358</v>
      </c>
      <c r="F39" s="104">
        <v>-6703.759890642017</v>
      </c>
    </row>
    <row r="40" spans="1:6" ht="12.75">
      <c r="A40" s="84" t="s">
        <v>116</v>
      </c>
      <c r="B40" s="104">
        <v>54384461.724</v>
      </c>
      <c r="D40" s="104">
        <v>54330043.53019999</v>
      </c>
      <c r="F40" s="104">
        <v>-54418.19380000979</v>
      </c>
    </row>
    <row r="41" spans="1:6" ht="12.75">
      <c r="A41" s="84" t="s">
        <v>117</v>
      </c>
      <c r="B41" s="105">
        <v>0</v>
      </c>
      <c r="D41" s="105">
        <v>0</v>
      </c>
      <c r="F41" s="105">
        <v>0</v>
      </c>
    </row>
    <row r="42" spans="1:6" ht="12.75">
      <c r="A42" s="83" t="s">
        <v>118</v>
      </c>
      <c r="B42" s="103">
        <v>1101307433.5592499</v>
      </c>
      <c r="D42" s="103">
        <v>1105892152.1603634</v>
      </c>
      <c r="F42" s="103">
        <v>4584718.6011135</v>
      </c>
    </row>
    <row r="44" spans="1:6" ht="13.5" thickBot="1">
      <c r="A44" s="83" t="s">
        <v>119</v>
      </c>
      <c r="B44" s="106">
        <v>999143848.8762182</v>
      </c>
      <c r="D44" s="106">
        <v>977955213</v>
      </c>
      <c r="F44" s="106">
        <v>-21188636.780904688</v>
      </c>
    </row>
    <row r="45" ht="13.5" thickTop="1"/>
  </sheetData>
  <sheetProtection/>
  <mergeCells count="1">
    <mergeCell ref="A1:F1"/>
  </mergeCells>
  <printOptions horizontalCentered="1"/>
  <pageMargins left="1" right="0.75" top="1.25" bottom="1" header="0.5" footer="0.5"/>
  <pageSetup fitToHeight="1" fitToWidth="1" horizontalDpi="600" verticalDpi="600" orientation="portrait" scale="94" r:id="rId1"/>
  <headerFooter alignWithMargins="0">
    <oddHeader>&amp;R&amp;"Small Fonts,Bold"&amp;6Utah Association of Energy Users
UAE Exhibit 1.1 (KCH-1)
UPSC Docket No. 09-035-23
Witness:  Kevin C. Higgins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C7" sqref="C7"/>
    </sheetView>
  </sheetViews>
  <sheetFormatPr defaultColWidth="9.33203125" defaultRowHeight="12.75"/>
  <cols>
    <col min="1" max="1" width="6.83203125" style="0" customWidth="1"/>
    <col min="2" max="2" width="2.33203125" style="0" customWidth="1"/>
    <col min="3" max="3" width="35" style="0" customWidth="1"/>
    <col min="4" max="4" width="2.33203125" style="0" customWidth="1"/>
    <col min="5" max="5" width="13.66015625" style="0" customWidth="1"/>
    <col min="6" max="6" width="2.33203125" style="0" customWidth="1"/>
    <col min="7" max="7" width="13.66015625" style="0" customWidth="1"/>
    <col min="8" max="8" width="2.33203125" style="0" customWidth="1"/>
    <col min="9" max="9" width="13.66015625" style="0" customWidth="1"/>
    <col min="10" max="10" width="2.33203125" style="0" customWidth="1"/>
    <col min="11" max="11" width="13.66015625" style="0" customWidth="1"/>
    <col min="12" max="12" width="2.33203125" style="0" customWidth="1"/>
    <col min="13" max="13" width="13.66015625" style="0" customWidth="1"/>
  </cols>
  <sheetData>
    <row r="1" spans="1:4" ht="12.75">
      <c r="A1" s="1" t="s">
        <v>381</v>
      </c>
      <c r="B1" s="278"/>
      <c r="C1" s="1"/>
      <c r="D1" s="1"/>
    </row>
    <row r="2" spans="1:4" ht="12.75">
      <c r="A2" s="7" t="s">
        <v>358</v>
      </c>
      <c r="C2" s="7"/>
      <c r="D2" s="7"/>
    </row>
    <row r="3" spans="1:4" ht="12.75">
      <c r="A3" s="9" t="s">
        <v>382</v>
      </c>
      <c r="C3" s="9"/>
      <c r="D3" s="9"/>
    </row>
    <row r="5" spans="1:13" ht="38.25">
      <c r="A5" s="115" t="s">
        <v>127</v>
      </c>
      <c r="C5" s="107" t="s">
        <v>120</v>
      </c>
      <c r="D5" s="108"/>
      <c r="E5" s="107" t="s">
        <v>121</v>
      </c>
      <c r="F5" s="109"/>
      <c r="G5" s="110" t="s">
        <v>122</v>
      </c>
      <c r="H5" s="111"/>
      <c r="I5" s="110" t="s">
        <v>362</v>
      </c>
      <c r="J5" s="108"/>
      <c r="K5" s="110" t="s">
        <v>123</v>
      </c>
      <c r="L5" s="108"/>
      <c r="M5" s="110" t="s">
        <v>363</v>
      </c>
    </row>
    <row r="6" spans="3:13" ht="12.75"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2.75">
      <c r="A7" s="82">
        <v>1</v>
      </c>
      <c r="C7" s="87" t="s">
        <v>364</v>
      </c>
      <c r="D7" s="87"/>
      <c r="E7" s="112">
        <v>999143848.9636589</v>
      </c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82"/>
      <c r="C8" s="87"/>
      <c r="D8" s="87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82">
        <v>2</v>
      </c>
      <c r="C9" s="87" t="s">
        <v>124</v>
      </c>
      <c r="D9" s="87"/>
      <c r="E9" s="112">
        <v>993892269.1240343</v>
      </c>
      <c r="F9" s="112"/>
      <c r="G9" s="112">
        <v>-5251579.839624876</v>
      </c>
      <c r="H9" s="112"/>
      <c r="I9" s="112">
        <v>-2157046.250050181</v>
      </c>
      <c r="J9" s="112"/>
      <c r="K9" s="112">
        <v>-5251579.839624876</v>
      </c>
      <c r="L9" s="112"/>
      <c r="M9" s="112">
        <v>-2157046.250050181</v>
      </c>
    </row>
    <row r="10" spans="1:13" ht="12.75">
      <c r="A10" s="82"/>
      <c r="C10" s="87"/>
      <c r="D10" s="87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12.75">
      <c r="A11" s="82">
        <v>3</v>
      </c>
      <c r="C11" s="87" t="s">
        <v>365</v>
      </c>
      <c r="D11" s="87"/>
      <c r="E11" s="112">
        <v>985340677.5476472</v>
      </c>
      <c r="F11" s="112"/>
      <c r="G11" s="112">
        <v>-8551591.576386785</v>
      </c>
      <c r="H11" s="112"/>
      <c r="I11" s="112">
        <v>-3512500.8292977707</v>
      </c>
      <c r="J11" s="112"/>
      <c r="K11" s="112">
        <v>-13803171.416011661</v>
      </c>
      <c r="L11" s="112"/>
      <c r="M11" s="112">
        <v>-5669547.079347951</v>
      </c>
    </row>
    <row r="12" spans="1:13" ht="12.75">
      <c r="A12" s="82"/>
      <c r="C12" s="87"/>
      <c r="D12" s="87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2.75">
      <c r="A13" s="82">
        <v>4</v>
      </c>
      <c r="C13" s="87" t="s">
        <v>366</v>
      </c>
      <c r="D13" s="87"/>
      <c r="E13" s="112">
        <v>977955212.0953132</v>
      </c>
      <c r="F13" s="112"/>
      <c r="G13" s="112">
        <v>-7385465.452334039</v>
      </c>
      <c r="H13" s="112"/>
      <c r="I13" s="112">
        <v>-3033523.443484437</v>
      </c>
      <c r="J13" s="112"/>
      <c r="K13" s="112">
        <v>-21188636.8683457</v>
      </c>
      <c r="L13" s="112"/>
      <c r="M13" s="112">
        <v>-8703070.522832388</v>
      </c>
    </row>
    <row r="14" spans="1:13" ht="12.75">
      <c r="A14" s="82"/>
      <c r="C14" s="87"/>
      <c r="D14" s="87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3.5" thickBot="1">
      <c r="A15" s="82">
        <v>5</v>
      </c>
      <c r="C15" s="87" t="s">
        <v>125</v>
      </c>
      <c r="D15" s="87"/>
      <c r="E15" s="113">
        <v>977955212.0953132</v>
      </c>
      <c r="F15" s="112"/>
      <c r="G15" s="112"/>
      <c r="H15" s="112"/>
      <c r="I15" s="112"/>
      <c r="J15" s="112"/>
      <c r="K15" s="113">
        <v>-21188636.8683457</v>
      </c>
      <c r="L15" s="112"/>
      <c r="M15" s="113">
        <v>-8703070.522832388</v>
      </c>
    </row>
    <row r="16" spans="1:13" ht="13.5" thickTop="1">
      <c r="A16" s="82"/>
      <c r="C16" s="87"/>
      <c r="D16" s="87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3:13" ht="12.75">
      <c r="C17" s="87"/>
      <c r="D17" s="87"/>
      <c r="E17" s="87"/>
      <c r="F17" s="114"/>
      <c r="G17" s="114"/>
      <c r="H17" s="114"/>
      <c r="I17" s="114"/>
      <c r="J17" s="114"/>
      <c r="K17" s="114"/>
      <c r="L17" s="114"/>
      <c r="M17" s="114"/>
    </row>
    <row r="18" spans="3:13" ht="12.75">
      <c r="C18" s="87"/>
      <c r="D18" s="87"/>
      <c r="E18" s="87"/>
      <c r="F18" s="87"/>
      <c r="G18" s="87"/>
      <c r="H18" s="87"/>
      <c r="I18" s="87"/>
      <c r="J18" s="87"/>
      <c r="K18" s="112"/>
      <c r="L18" s="87"/>
      <c r="M18" s="87"/>
    </row>
    <row r="19" spans="3:13" ht="12.75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3:13" ht="12.75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3:13" ht="12.75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3:13" ht="12.75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3:13" ht="12.75" hidden="1">
      <c r="C23" s="87" t="s">
        <v>126</v>
      </c>
      <c r="D23" s="87"/>
      <c r="E23" s="87">
        <v>0.4040791855005864</v>
      </c>
      <c r="F23" s="87"/>
      <c r="G23" s="87"/>
      <c r="H23" s="87"/>
      <c r="I23" s="87"/>
      <c r="J23" s="87"/>
      <c r="K23" s="87"/>
      <c r="L23" s="87"/>
      <c r="M23" s="87"/>
    </row>
    <row r="24" spans="3:13" ht="12.7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3:13" ht="12.7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3:13" ht="12.7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</sheetData>
  <sheetProtection/>
  <printOptions horizontalCentered="1"/>
  <pageMargins left="1" right="0.75" top="1.25" bottom="1" header="0.5" footer="0.5"/>
  <pageSetup fitToHeight="1" fitToWidth="1" horizontalDpi="600" verticalDpi="600" orientation="portrait" scale="77" r:id="rId1"/>
  <headerFooter alignWithMargins="0">
    <oddHeader>&amp;R&amp;"Small Fonts,Bold"&amp;6Utah Association of Energy Users
UAE Exhibit 1.1 (KCH-1)
UPSC Docket No. 09-035-23
Witness:  Kevin C. Higgins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15"/>
  <sheetViews>
    <sheetView view="pageBreakPreview" zoomScale="85" zoomScaleNormal="70" zoomScaleSheetLayoutView="85" workbookViewId="0" topLeftCell="A1">
      <selection activeCell="C39" sqref="C39"/>
    </sheetView>
  </sheetViews>
  <sheetFormatPr defaultColWidth="12" defaultRowHeight="12.75"/>
  <cols>
    <col min="1" max="1" width="4" style="119" customWidth="1"/>
    <col min="2" max="2" width="2" style="124" customWidth="1"/>
    <col min="3" max="3" width="33" style="163" customWidth="1"/>
    <col min="4" max="4" width="1.66796875" style="124" customWidth="1"/>
    <col min="5" max="5" width="19.16015625" style="124" bestFit="1" customWidth="1"/>
    <col min="6" max="17" width="15.33203125" style="124" customWidth="1"/>
    <col min="18" max="18" width="3.16015625" style="121" customWidth="1"/>
    <col min="19" max="19" width="10.33203125" style="124" bestFit="1" customWidth="1"/>
    <col min="20" max="20" width="3.16015625" style="136" customWidth="1"/>
    <col min="21" max="21" width="6.66015625" style="124" customWidth="1"/>
    <col min="22" max="22" width="12" style="124" customWidth="1"/>
    <col min="23" max="23" width="9" style="124" customWidth="1"/>
    <col min="24" max="24" width="12" style="124" customWidth="1"/>
    <col min="25" max="25" width="9.66015625" style="124" bestFit="1" customWidth="1"/>
    <col min="26" max="26" width="12" style="124" customWidth="1"/>
    <col min="27" max="27" width="6.66015625" style="124" customWidth="1"/>
    <col min="28" max="28" width="12" style="124" customWidth="1"/>
    <col min="29" max="29" width="6.66015625" style="124" customWidth="1"/>
    <col min="30" max="32" width="12" style="124" customWidth="1"/>
    <col min="33" max="33" width="11.66015625" style="124" customWidth="1"/>
    <col min="34" max="16384" width="12" style="124" customWidth="1"/>
  </cols>
  <sheetData>
    <row r="1" spans="1:59" s="119" customFormat="1" ht="26.25">
      <c r="A1" s="165" t="s">
        <v>98</v>
      </c>
      <c r="B1" s="165"/>
      <c r="C1" s="166"/>
      <c r="D1" s="165"/>
      <c r="E1" s="165"/>
      <c r="F1" s="167" t="s">
        <v>128</v>
      </c>
      <c r="G1" s="165"/>
      <c r="H1" s="165"/>
      <c r="I1" s="165"/>
      <c r="J1" s="168" t="s">
        <v>380</v>
      </c>
      <c r="K1" s="165"/>
      <c r="L1" s="165"/>
      <c r="M1" s="165"/>
      <c r="N1" s="165"/>
      <c r="O1" s="165"/>
      <c r="P1" s="169"/>
      <c r="Q1" s="170"/>
      <c r="R1" s="116"/>
      <c r="S1" s="117"/>
      <c r="T1" s="118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</row>
    <row r="2" spans="1:59" s="119" customFormat="1" ht="12.75">
      <c r="A2" s="165"/>
      <c r="B2" s="165"/>
      <c r="C2" s="166"/>
      <c r="D2" s="165"/>
      <c r="E2" s="165"/>
      <c r="F2" s="165"/>
      <c r="G2" s="165"/>
      <c r="H2" s="165"/>
      <c r="I2" s="165"/>
      <c r="J2" s="171" t="s">
        <v>129</v>
      </c>
      <c r="K2" s="165"/>
      <c r="L2" s="165"/>
      <c r="M2" s="165"/>
      <c r="N2" s="165"/>
      <c r="O2" s="165"/>
      <c r="P2" s="165"/>
      <c r="Q2" s="165"/>
      <c r="R2" s="116"/>
      <c r="S2" s="117"/>
      <c r="T2" s="118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20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</row>
    <row r="3" spans="1:59" s="119" customFormat="1" ht="12.75">
      <c r="A3" s="172" t="s">
        <v>367</v>
      </c>
      <c r="B3" s="165"/>
      <c r="C3" s="166"/>
      <c r="D3" s="165"/>
      <c r="E3" s="173" t="s">
        <v>368</v>
      </c>
      <c r="F3" s="174">
        <v>39995</v>
      </c>
      <c r="G3" s="174">
        <v>40026</v>
      </c>
      <c r="H3" s="174">
        <v>40057</v>
      </c>
      <c r="I3" s="174">
        <v>40087</v>
      </c>
      <c r="J3" s="174">
        <v>40118</v>
      </c>
      <c r="K3" s="174">
        <v>40148</v>
      </c>
      <c r="L3" s="174">
        <v>40179</v>
      </c>
      <c r="M3" s="174">
        <v>40210</v>
      </c>
      <c r="N3" s="174">
        <v>40238</v>
      </c>
      <c r="O3" s="174">
        <v>40269</v>
      </c>
      <c r="P3" s="174">
        <v>40299</v>
      </c>
      <c r="Q3" s="174">
        <v>40330</v>
      </c>
      <c r="R3" s="116"/>
      <c r="S3" s="117"/>
      <c r="T3" s="118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20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</row>
    <row r="4" spans="1:59" ht="12.75">
      <c r="A4" s="172"/>
      <c r="B4" s="175"/>
      <c r="C4" s="176"/>
      <c r="D4" s="175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S4" s="122"/>
      <c r="T4" s="123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</row>
    <row r="5" spans="1:59" ht="15.75">
      <c r="A5" s="165"/>
      <c r="B5" s="175"/>
      <c r="C5" s="176"/>
      <c r="D5" s="175"/>
      <c r="E5" s="175"/>
      <c r="F5" s="175"/>
      <c r="G5" s="175"/>
      <c r="H5" s="175"/>
      <c r="I5" s="175"/>
      <c r="J5" s="177" t="s">
        <v>130</v>
      </c>
      <c r="K5" s="175"/>
      <c r="L5" s="175"/>
      <c r="M5" s="175"/>
      <c r="N5" s="175"/>
      <c r="O5" s="175"/>
      <c r="P5" s="175"/>
      <c r="Q5" s="175"/>
      <c r="S5" s="122"/>
      <c r="T5" s="123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1:59" s="119" customFormat="1" ht="12.75">
      <c r="A6" s="165"/>
      <c r="B6" s="165"/>
      <c r="C6" s="166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21"/>
      <c r="S6" s="117"/>
      <c r="T6" s="123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</row>
    <row r="7" spans="1:59" ht="15.75">
      <c r="A7" s="178" t="s">
        <v>131</v>
      </c>
      <c r="B7" s="175"/>
      <c r="C7" s="176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S7" s="122"/>
      <c r="T7" s="123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</row>
    <row r="8" spans="1:59" ht="12.75">
      <c r="A8" s="165"/>
      <c r="B8" s="175" t="s">
        <v>132</v>
      </c>
      <c r="C8" s="176"/>
      <c r="D8" s="17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S8" s="122"/>
      <c r="T8" s="123"/>
      <c r="U8" s="117"/>
      <c r="V8" s="122"/>
      <c r="W8" s="122"/>
      <c r="X8" s="122"/>
      <c r="Y8" s="122"/>
      <c r="Z8" s="122"/>
      <c r="AA8" s="122"/>
      <c r="AB8" s="122"/>
      <c r="AC8" s="117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</row>
    <row r="9" spans="1:59" ht="12.75">
      <c r="A9" s="165"/>
      <c r="B9" s="175"/>
      <c r="C9" s="180" t="s">
        <v>133</v>
      </c>
      <c r="D9" s="175"/>
      <c r="E9" s="181">
        <v>12070868.636</v>
      </c>
      <c r="F9" s="181">
        <v>1009254.426</v>
      </c>
      <c r="G9" s="181">
        <v>1016387.8929999999</v>
      </c>
      <c r="H9" s="181">
        <v>996434.965</v>
      </c>
      <c r="I9" s="181">
        <v>1020010.217</v>
      </c>
      <c r="J9" s="181">
        <v>988797.85</v>
      </c>
      <c r="K9" s="181">
        <v>1026575.422</v>
      </c>
      <c r="L9" s="181">
        <v>1012172.016</v>
      </c>
      <c r="M9" s="181">
        <v>969621.645</v>
      </c>
      <c r="N9" s="181">
        <v>1016842.71</v>
      </c>
      <c r="O9" s="181">
        <v>1000904.35</v>
      </c>
      <c r="P9" s="181">
        <v>1007004.932</v>
      </c>
      <c r="Q9" s="181">
        <v>1006862.21</v>
      </c>
      <c r="S9" s="122"/>
      <c r="T9" s="123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</row>
    <row r="10" spans="1:59" ht="12.75">
      <c r="A10" s="165"/>
      <c r="B10" s="175"/>
      <c r="C10" s="180" t="s">
        <v>134</v>
      </c>
      <c r="D10" s="175"/>
      <c r="E10" s="181">
        <v>2757326.2800000003</v>
      </c>
      <c r="F10" s="181">
        <v>125622.63</v>
      </c>
      <c r="G10" s="181">
        <v>119037.13</v>
      </c>
      <c r="H10" s="181">
        <v>156500.06</v>
      </c>
      <c r="I10" s="181">
        <v>228705.36</v>
      </c>
      <c r="J10" s="181">
        <v>288090.97</v>
      </c>
      <c r="K10" s="181">
        <v>337865.28</v>
      </c>
      <c r="L10" s="181">
        <v>344454.28</v>
      </c>
      <c r="M10" s="181">
        <v>288814.4</v>
      </c>
      <c r="N10" s="181">
        <v>279631.12</v>
      </c>
      <c r="O10" s="181">
        <v>217270.7</v>
      </c>
      <c r="P10" s="181">
        <v>205016.12</v>
      </c>
      <c r="Q10" s="181">
        <v>166318.23</v>
      </c>
      <c r="S10" s="122"/>
      <c r="T10" s="123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</row>
    <row r="11" spans="1:59" ht="12.75" hidden="1">
      <c r="A11" s="165"/>
      <c r="B11" s="175"/>
      <c r="C11" s="180" t="s">
        <v>135</v>
      </c>
      <c r="D11" s="175"/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S11" s="122"/>
      <c r="T11" s="123"/>
      <c r="U11" s="122"/>
      <c r="V11" s="125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</row>
    <row r="12" spans="1:59" ht="12.75">
      <c r="A12" s="165"/>
      <c r="B12" s="175"/>
      <c r="C12" s="180" t="s">
        <v>136</v>
      </c>
      <c r="D12" s="175"/>
      <c r="E12" s="181">
        <v>985499.2299999999</v>
      </c>
      <c r="F12" s="181">
        <v>82124.84</v>
      </c>
      <c r="G12" s="181">
        <v>82124.84</v>
      </c>
      <c r="H12" s="181">
        <v>82125</v>
      </c>
      <c r="I12" s="181">
        <v>82124.84</v>
      </c>
      <c r="J12" s="181">
        <v>82125</v>
      </c>
      <c r="K12" s="181">
        <v>82124.84</v>
      </c>
      <c r="L12" s="181">
        <v>82124.84</v>
      </c>
      <c r="M12" s="181">
        <v>82125.35</v>
      </c>
      <c r="N12" s="181">
        <v>82124.84</v>
      </c>
      <c r="O12" s="181">
        <v>82125</v>
      </c>
      <c r="P12" s="181">
        <v>82124.84</v>
      </c>
      <c r="Q12" s="181">
        <v>82125</v>
      </c>
      <c r="S12" s="122"/>
      <c r="T12" s="123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</row>
    <row r="13" spans="1:59" ht="12.75">
      <c r="A13" s="165"/>
      <c r="B13" s="175"/>
      <c r="C13" s="180" t="s">
        <v>137</v>
      </c>
      <c r="D13" s="175"/>
      <c r="E13" s="181">
        <v>25490589.399999995</v>
      </c>
      <c r="F13" s="181">
        <v>2164955.2</v>
      </c>
      <c r="G13" s="181">
        <v>2164955.2</v>
      </c>
      <c r="H13" s="181">
        <v>2095115.4</v>
      </c>
      <c r="I13" s="181">
        <v>2164955.2</v>
      </c>
      <c r="J13" s="181">
        <v>2095115.4</v>
      </c>
      <c r="K13" s="181">
        <v>2164955.2</v>
      </c>
      <c r="L13" s="181">
        <v>2164955.2</v>
      </c>
      <c r="M13" s="181">
        <v>1955441.4</v>
      </c>
      <c r="N13" s="181">
        <v>2164955.2</v>
      </c>
      <c r="O13" s="181">
        <v>2095115.4</v>
      </c>
      <c r="P13" s="181">
        <v>2164955.2</v>
      </c>
      <c r="Q13" s="181">
        <v>2095115.4</v>
      </c>
      <c r="S13" s="122"/>
      <c r="T13" s="123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 ht="12.75" hidden="1">
      <c r="A14" s="165"/>
      <c r="B14" s="175"/>
      <c r="C14" s="180"/>
      <c r="D14" s="175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S14" s="122"/>
      <c r="T14" s="123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</row>
    <row r="15" spans="1:59" ht="12.75">
      <c r="A15" s="165"/>
      <c r="B15" s="175"/>
      <c r="C15" s="180" t="s">
        <v>138</v>
      </c>
      <c r="D15" s="175"/>
      <c r="E15" s="181">
        <v>40841633.8</v>
      </c>
      <c r="F15" s="181">
        <v>4036260.8</v>
      </c>
      <c r="G15" s="181">
        <v>4036260.8</v>
      </c>
      <c r="H15" s="181">
        <v>3945159.2</v>
      </c>
      <c r="I15" s="181">
        <v>4036261</v>
      </c>
      <c r="J15" s="181">
        <v>3945160.5</v>
      </c>
      <c r="K15" s="181">
        <v>4157022.5</v>
      </c>
      <c r="L15" s="181">
        <v>2837460.8</v>
      </c>
      <c r="M15" s="181">
        <v>2632737.2</v>
      </c>
      <c r="N15" s="181">
        <v>2837461</v>
      </c>
      <c r="O15" s="181">
        <v>2770194</v>
      </c>
      <c r="P15" s="181">
        <v>2837461.8</v>
      </c>
      <c r="Q15" s="181">
        <v>2770194.2</v>
      </c>
      <c r="S15" s="122"/>
      <c r="T15" s="123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</row>
    <row r="16" spans="1:59" ht="12.75">
      <c r="A16" s="165"/>
      <c r="B16" s="175"/>
      <c r="C16" s="180" t="s">
        <v>139</v>
      </c>
      <c r="D16" s="175"/>
      <c r="E16" s="181">
        <v>3480664</v>
      </c>
      <c r="F16" s="181">
        <v>580100</v>
      </c>
      <c r="G16" s="181">
        <v>571750</v>
      </c>
      <c r="H16" s="181">
        <v>512500</v>
      </c>
      <c r="I16" s="181">
        <v>538494</v>
      </c>
      <c r="J16" s="181">
        <v>572256</v>
      </c>
      <c r="K16" s="181">
        <v>705564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S16" s="122"/>
      <c r="T16" s="123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</row>
    <row r="17" spans="1:59" ht="12.75">
      <c r="A17" s="165"/>
      <c r="B17" s="175"/>
      <c r="C17" s="180" t="s">
        <v>140</v>
      </c>
      <c r="D17" s="175"/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S17" s="122"/>
      <c r="T17" s="123"/>
      <c r="U17" s="122"/>
      <c r="V17" s="122"/>
      <c r="W17" s="122"/>
      <c r="X17" s="122"/>
      <c r="Y17" s="122"/>
      <c r="Z17" s="122"/>
      <c r="AA17" s="126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</row>
    <row r="18" spans="1:59" ht="12.75">
      <c r="A18" s="165"/>
      <c r="B18" s="175"/>
      <c r="C18" s="180" t="s">
        <v>141</v>
      </c>
      <c r="D18" s="175"/>
      <c r="E18" s="181">
        <v>12901900</v>
      </c>
      <c r="F18" s="181">
        <v>0</v>
      </c>
      <c r="G18" s="181">
        <v>0</v>
      </c>
      <c r="H18" s="181">
        <v>0</v>
      </c>
      <c r="I18" s="181">
        <v>0</v>
      </c>
      <c r="J18" s="181">
        <v>1198800</v>
      </c>
      <c r="K18" s="181">
        <v>2368000</v>
      </c>
      <c r="L18" s="181">
        <v>2519700</v>
      </c>
      <c r="M18" s="181">
        <v>1938800</v>
      </c>
      <c r="N18" s="181">
        <v>1672400</v>
      </c>
      <c r="O18" s="181">
        <v>1709400</v>
      </c>
      <c r="P18" s="181">
        <v>962000</v>
      </c>
      <c r="Q18" s="181">
        <v>532800</v>
      </c>
      <c r="S18" s="122"/>
      <c r="T18" s="123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</row>
    <row r="19" spans="1:59" ht="12.75">
      <c r="A19" s="165"/>
      <c r="B19" s="175"/>
      <c r="C19" s="180" t="s">
        <v>142</v>
      </c>
      <c r="D19" s="182"/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S19" s="122"/>
      <c r="T19" s="123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ht="12.75">
      <c r="A20" s="165"/>
      <c r="B20" s="175"/>
      <c r="C20" s="180" t="s">
        <v>143</v>
      </c>
      <c r="D20" s="182"/>
      <c r="E20" s="181">
        <v>293760</v>
      </c>
      <c r="F20" s="181">
        <v>59520</v>
      </c>
      <c r="G20" s="181">
        <v>59520</v>
      </c>
      <c r="H20" s="181">
        <v>57600</v>
      </c>
      <c r="I20" s="181">
        <v>59520</v>
      </c>
      <c r="J20" s="181">
        <v>57600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S20" s="122"/>
      <c r="T20" s="123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</row>
    <row r="21" spans="1:59" ht="12.75" hidden="1">
      <c r="A21" s="165"/>
      <c r="B21" s="175"/>
      <c r="C21" s="180"/>
      <c r="D21" s="182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S21" s="122"/>
      <c r="T21" s="123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</row>
    <row r="22" spans="1:59" ht="12.75" hidden="1">
      <c r="A22" s="165"/>
      <c r="B22" s="175"/>
      <c r="C22" s="180"/>
      <c r="D22" s="182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S22" s="122"/>
      <c r="T22" s="123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</row>
    <row r="23" spans="1:59" ht="12.75" hidden="1">
      <c r="A23" s="165"/>
      <c r="B23" s="175"/>
      <c r="C23" s="180"/>
      <c r="D23" s="182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</row>
    <row r="24" spans="1:59" ht="12.75">
      <c r="A24" s="165"/>
      <c r="B24" s="175"/>
      <c r="C24" s="180" t="s">
        <v>144</v>
      </c>
      <c r="D24" s="182"/>
      <c r="E24" s="183">
        <v>9495948</v>
      </c>
      <c r="F24" s="183">
        <v>1641525</v>
      </c>
      <c r="G24" s="183">
        <v>1367797</v>
      </c>
      <c r="H24" s="183">
        <v>767006</v>
      </c>
      <c r="I24" s="183">
        <v>597575</v>
      </c>
      <c r="J24" s="183">
        <v>593075</v>
      </c>
      <c r="K24" s="183">
        <v>603875</v>
      </c>
      <c r="L24" s="183">
        <v>603875</v>
      </c>
      <c r="M24" s="183">
        <v>571475</v>
      </c>
      <c r="N24" s="183">
        <v>603875</v>
      </c>
      <c r="O24" s="183">
        <v>593075</v>
      </c>
      <c r="P24" s="183">
        <v>603875</v>
      </c>
      <c r="Q24" s="183">
        <v>948920</v>
      </c>
      <c r="S24" s="122"/>
      <c r="T24" s="123"/>
      <c r="U24" s="117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</row>
    <row r="25" spans="1:59" ht="12.75">
      <c r="A25" s="165"/>
      <c r="B25" s="175"/>
      <c r="C25" s="180"/>
      <c r="D25" s="182"/>
      <c r="E25" s="183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S25" s="122"/>
      <c r="T25" s="123"/>
      <c r="U25" s="122"/>
      <c r="V25" s="122"/>
      <c r="W25" s="123"/>
      <c r="X25" s="122"/>
      <c r="Y25" s="123"/>
      <c r="Z25" s="123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</row>
    <row r="26" spans="1:59" ht="12.75">
      <c r="A26" s="165"/>
      <c r="B26" s="175" t="s">
        <v>145</v>
      </c>
      <c r="C26" s="176"/>
      <c r="D26" s="175"/>
      <c r="E26" s="181">
        <v>108318189.34600003</v>
      </c>
      <c r="F26" s="184">
        <v>9699362.896</v>
      </c>
      <c r="G26" s="184">
        <v>9417832.863</v>
      </c>
      <c r="H26" s="184">
        <v>8612440.625</v>
      </c>
      <c r="I26" s="184">
        <v>8727645.617</v>
      </c>
      <c r="J26" s="184">
        <v>9821020.719999999</v>
      </c>
      <c r="K26" s="184">
        <v>11445982.242</v>
      </c>
      <c r="L26" s="184">
        <v>9564742.136</v>
      </c>
      <c r="M26" s="184">
        <v>8439014.995000001</v>
      </c>
      <c r="N26" s="184">
        <v>8657289.870000001</v>
      </c>
      <c r="O26" s="184">
        <v>8468084.45</v>
      </c>
      <c r="P26" s="184">
        <v>7862437.892</v>
      </c>
      <c r="Q26" s="184">
        <v>7602335.04</v>
      </c>
      <c r="S26" s="122"/>
      <c r="T26" s="123"/>
      <c r="U26" s="122"/>
      <c r="V26" s="122"/>
      <c r="W26" s="123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</row>
    <row r="27" spans="1:59" ht="12.75">
      <c r="A27" s="165"/>
      <c r="B27" s="175"/>
      <c r="C27" s="176"/>
      <c r="D27" s="175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S27" s="122"/>
      <c r="T27" s="123"/>
      <c r="U27" s="122"/>
      <c r="V27" s="122"/>
      <c r="W27" s="123"/>
      <c r="X27" s="123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</row>
    <row r="28" spans="1:59" ht="12.75">
      <c r="A28" s="165"/>
      <c r="B28" s="175" t="s">
        <v>146</v>
      </c>
      <c r="C28" s="176"/>
      <c r="D28" s="175"/>
      <c r="E28" s="179"/>
      <c r="F28" s="179"/>
      <c r="G28" s="181"/>
      <c r="H28" s="179"/>
      <c r="I28" s="185"/>
      <c r="J28" s="184"/>
      <c r="K28" s="184"/>
      <c r="L28" s="184"/>
      <c r="M28" s="184"/>
      <c r="N28" s="184"/>
      <c r="O28" s="184"/>
      <c r="P28" s="184"/>
      <c r="Q28" s="184"/>
      <c r="S28" s="122"/>
      <c r="T28" s="123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</row>
    <row r="29" spans="1:59" ht="12.75">
      <c r="A29" s="165"/>
      <c r="B29" s="175"/>
      <c r="C29" s="176" t="s">
        <v>147</v>
      </c>
      <c r="D29" s="175"/>
      <c r="E29" s="181">
        <v>46698480</v>
      </c>
      <c r="F29" s="181">
        <v>1626300</v>
      </c>
      <c r="G29" s="181">
        <v>1626300</v>
      </c>
      <c r="H29" s="181">
        <v>1572000</v>
      </c>
      <c r="I29" s="181">
        <v>557700</v>
      </c>
      <c r="J29" s="181">
        <v>600600</v>
      </c>
      <c r="K29" s="181">
        <v>586300</v>
      </c>
      <c r="L29" s="181">
        <v>9530480</v>
      </c>
      <c r="M29" s="181">
        <v>8487360</v>
      </c>
      <c r="N29" s="181">
        <v>9360240</v>
      </c>
      <c r="O29" s="181">
        <v>4305600</v>
      </c>
      <c r="P29" s="181">
        <v>4140000</v>
      </c>
      <c r="Q29" s="181">
        <v>4305600</v>
      </c>
      <c r="S29" s="122"/>
      <c r="T29" s="123"/>
      <c r="U29" s="122"/>
      <c r="V29" s="122"/>
      <c r="W29" s="123"/>
      <c r="X29" s="123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</row>
    <row r="30" spans="1:59" ht="12.75">
      <c r="A30" s="165"/>
      <c r="B30" s="175"/>
      <c r="C30" s="176" t="s">
        <v>148</v>
      </c>
      <c r="D30" s="175"/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S30" s="122"/>
      <c r="T30" s="123"/>
      <c r="U30" s="122"/>
      <c r="V30" s="122"/>
      <c r="W30" s="123"/>
      <c r="X30" s="123"/>
      <c r="Y30" s="123"/>
      <c r="Z30" s="123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</row>
    <row r="31" spans="1:59" ht="12.75">
      <c r="A31" s="165"/>
      <c r="B31" s="175"/>
      <c r="C31" s="176" t="s">
        <v>149</v>
      </c>
      <c r="D31" s="175"/>
      <c r="E31" s="181">
        <v>45321540</v>
      </c>
      <c r="F31" s="181">
        <v>6203600</v>
      </c>
      <c r="G31" s="181">
        <v>6203600</v>
      </c>
      <c r="H31" s="181">
        <v>5965000</v>
      </c>
      <c r="I31" s="181">
        <v>5150700</v>
      </c>
      <c r="J31" s="181">
        <v>4926000</v>
      </c>
      <c r="K31" s="181">
        <v>4733200</v>
      </c>
      <c r="L31" s="181">
        <v>2957110</v>
      </c>
      <c r="M31" s="181">
        <v>2475720</v>
      </c>
      <c r="N31" s="181">
        <v>2682030</v>
      </c>
      <c r="O31" s="181">
        <v>1285160</v>
      </c>
      <c r="P31" s="181">
        <v>1454260</v>
      </c>
      <c r="Q31" s="181">
        <v>1285160</v>
      </c>
      <c r="S31" s="122"/>
      <c r="T31" s="123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</row>
    <row r="32" spans="1:59" ht="12.75">
      <c r="A32" s="165"/>
      <c r="B32" s="175"/>
      <c r="C32" s="176" t="s">
        <v>150</v>
      </c>
      <c r="D32" s="186"/>
      <c r="E32" s="181">
        <v>5358240</v>
      </c>
      <c r="F32" s="181">
        <v>0</v>
      </c>
      <c r="G32" s="181">
        <v>0</v>
      </c>
      <c r="H32" s="181">
        <v>0</v>
      </c>
      <c r="I32" s="181">
        <v>1712880</v>
      </c>
      <c r="J32" s="181">
        <v>1844640</v>
      </c>
      <c r="K32" s="181">
        <v>1800720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S32" s="122"/>
      <c r="T32" s="123"/>
      <c r="U32" s="122"/>
      <c r="V32" s="122"/>
      <c r="W32" s="123"/>
      <c r="X32" s="123"/>
      <c r="Y32" s="123"/>
      <c r="Z32" s="123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</row>
    <row r="33" spans="1:59" ht="12.75">
      <c r="A33" s="165"/>
      <c r="B33" s="175"/>
      <c r="C33" s="176" t="s">
        <v>151</v>
      </c>
      <c r="D33" s="175"/>
      <c r="E33" s="181">
        <v>42586200</v>
      </c>
      <c r="F33" s="181">
        <v>457150</v>
      </c>
      <c r="G33" s="181">
        <v>457150</v>
      </c>
      <c r="H33" s="181">
        <v>446000</v>
      </c>
      <c r="I33" s="181">
        <v>8720400</v>
      </c>
      <c r="J33" s="181">
        <v>7840200</v>
      </c>
      <c r="K33" s="181">
        <v>8439100</v>
      </c>
      <c r="L33" s="181">
        <v>3968100</v>
      </c>
      <c r="M33" s="181">
        <v>3747600</v>
      </c>
      <c r="N33" s="181">
        <v>4198500</v>
      </c>
      <c r="O33" s="181">
        <v>1456000</v>
      </c>
      <c r="P33" s="181">
        <v>1400000</v>
      </c>
      <c r="Q33" s="181">
        <v>1456000</v>
      </c>
      <c r="S33" s="122"/>
      <c r="T33" s="123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1:59" ht="12.75">
      <c r="A34" s="165"/>
      <c r="B34" s="175"/>
      <c r="C34" s="176" t="s">
        <v>152</v>
      </c>
      <c r="D34" s="175"/>
      <c r="E34" s="181">
        <v>14628000</v>
      </c>
      <c r="F34" s="181">
        <v>2464500</v>
      </c>
      <c r="G34" s="181">
        <v>2464500</v>
      </c>
      <c r="H34" s="181">
        <v>2385000</v>
      </c>
      <c r="I34" s="181">
        <v>2464500</v>
      </c>
      <c r="J34" s="181">
        <v>2385000</v>
      </c>
      <c r="K34" s="181">
        <v>2464500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S34" s="122"/>
      <c r="T34" s="123"/>
      <c r="U34" s="122"/>
      <c r="V34" s="122"/>
      <c r="W34" s="122"/>
      <c r="X34" s="123"/>
      <c r="Y34" s="122"/>
      <c r="Z34" s="127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:59" ht="12.75">
      <c r="A35" s="165"/>
      <c r="B35" s="175"/>
      <c r="C35" s="176" t="s">
        <v>153</v>
      </c>
      <c r="D35" s="175"/>
      <c r="E35" s="181">
        <v>144925690</v>
      </c>
      <c r="F35" s="181">
        <v>23199600</v>
      </c>
      <c r="G35" s="181">
        <v>23199600</v>
      </c>
      <c r="H35" s="181">
        <v>22477500</v>
      </c>
      <c r="I35" s="181">
        <v>11245650</v>
      </c>
      <c r="J35" s="181">
        <v>11516700</v>
      </c>
      <c r="K35" s="181">
        <v>11543350</v>
      </c>
      <c r="L35" s="181">
        <v>7557950</v>
      </c>
      <c r="M35" s="181">
        <v>6829800</v>
      </c>
      <c r="N35" s="181">
        <v>7562550</v>
      </c>
      <c r="O35" s="181">
        <v>6539980</v>
      </c>
      <c r="P35" s="181">
        <v>6713030</v>
      </c>
      <c r="Q35" s="181">
        <v>6539980</v>
      </c>
      <c r="S35" s="122"/>
      <c r="T35" s="123"/>
      <c r="U35" s="122"/>
      <c r="V35" s="123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59" ht="12.75">
      <c r="A36" s="165"/>
      <c r="B36" s="175"/>
      <c r="C36" s="176" t="s">
        <v>154</v>
      </c>
      <c r="D36" s="175"/>
      <c r="E36" s="181">
        <v>14054400</v>
      </c>
      <c r="F36" s="181">
        <v>2845400</v>
      </c>
      <c r="G36" s="181">
        <v>2845400</v>
      </c>
      <c r="H36" s="181">
        <v>2776000</v>
      </c>
      <c r="I36" s="181">
        <v>1786200</v>
      </c>
      <c r="J36" s="181">
        <v>1923600</v>
      </c>
      <c r="K36" s="181">
        <v>1877800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S36" s="122"/>
      <c r="T36" s="123"/>
      <c r="U36" s="122"/>
      <c r="V36" s="123"/>
      <c r="W36" s="123"/>
      <c r="X36" s="123"/>
      <c r="Y36" s="123"/>
      <c r="Z36" s="123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</row>
    <row r="37" spans="1:59" s="130" customFormat="1" ht="12.75">
      <c r="A37" s="165"/>
      <c r="B37" s="175"/>
      <c r="C37" s="176" t="s">
        <v>53</v>
      </c>
      <c r="D37" s="175"/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28"/>
      <c r="S37" s="122"/>
      <c r="T37" s="123"/>
      <c r="U37" s="122"/>
      <c r="V37" s="122"/>
      <c r="W37" s="122"/>
      <c r="X37" s="122"/>
      <c r="Y37" s="123"/>
      <c r="Z37" s="123"/>
      <c r="AA37" s="122"/>
      <c r="AB37" s="122"/>
      <c r="AC37" s="122"/>
      <c r="AD37" s="122"/>
      <c r="AE37" s="122"/>
      <c r="AF37" s="122"/>
      <c r="AG37" s="122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</row>
    <row r="38" spans="1:59" s="130" customFormat="1" ht="12.75">
      <c r="A38" s="165"/>
      <c r="B38" s="175"/>
      <c r="C38" s="176" t="s">
        <v>155</v>
      </c>
      <c r="D38" s="175"/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21"/>
      <c r="S38" s="129"/>
      <c r="T38" s="123"/>
      <c r="U38" s="122"/>
      <c r="V38" s="122"/>
      <c r="W38" s="122"/>
      <c r="X38" s="122"/>
      <c r="Y38" s="122"/>
      <c r="Z38" s="122"/>
      <c r="AA38" s="122"/>
      <c r="AB38" s="122"/>
      <c r="AC38" s="122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</row>
    <row r="39" spans="1:59" ht="12.75">
      <c r="A39" s="165"/>
      <c r="B39" s="175"/>
      <c r="C39" s="176" t="s">
        <v>156</v>
      </c>
      <c r="D39" s="186"/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S39" s="122"/>
      <c r="T39" s="123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  <row r="40" spans="1:59" ht="12.75">
      <c r="A40" s="165"/>
      <c r="B40" s="175"/>
      <c r="C40" s="176" t="s">
        <v>157</v>
      </c>
      <c r="D40" s="186"/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S40" s="122"/>
      <c r="T40" s="123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</row>
    <row r="41" spans="1:59" ht="12.75" hidden="1">
      <c r="A41" s="165"/>
      <c r="B41" s="175"/>
      <c r="C41" s="176"/>
      <c r="D41" s="186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S41" s="122"/>
      <c r="T41" s="123"/>
      <c r="U41" s="117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ht="12.75" hidden="1">
      <c r="A42" s="165"/>
      <c r="B42" s="175"/>
      <c r="C42" s="176"/>
      <c r="D42" s="186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S42" s="122"/>
      <c r="T42" s="123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</row>
    <row r="43" spans="1:59" ht="12.75">
      <c r="A43" s="187"/>
      <c r="B43" s="188"/>
      <c r="C43" s="176" t="s">
        <v>158</v>
      </c>
      <c r="D43" s="189"/>
      <c r="E43" s="183">
        <v>18377867.8</v>
      </c>
      <c r="F43" s="183">
        <v>217300</v>
      </c>
      <c r="G43" s="183">
        <v>219350</v>
      </c>
      <c r="H43" s="183">
        <v>204000</v>
      </c>
      <c r="I43" s="183">
        <v>1799082</v>
      </c>
      <c r="J43" s="183">
        <v>1895229</v>
      </c>
      <c r="K43" s="183">
        <v>2299413</v>
      </c>
      <c r="L43" s="183">
        <v>2503845</v>
      </c>
      <c r="M43" s="183">
        <v>2190510</v>
      </c>
      <c r="N43" s="183">
        <v>2353106.8</v>
      </c>
      <c r="O43" s="183">
        <v>2372520</v>
      </c>
      <c r="P43" s="183">
        <v>2323512</v>
      </c>
      <c r="Q43" s="183">
        <v>0</v>
      </c>
      <c r="S43" s="122"/>
      <c r="T43" s="123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</row>
    <row r="44" spans="1:59" s="130" customFormat="1" ht="12.75">
      <c r="A44" s="187"/>
      <c r="B44" s="188"/>
      <c r="C44" s="176"/>
      <c r="D44" s="189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21"/>
      <c r="S44" s="122"/>
      <c r="T44" s="123"/>
      <c r="U44" s="122"/>
      <c r="V44" s="122"/>
      <c r="W44" s="123"/>
      <c r="X44" s="123"/>
      <c r="Y44" s="129"/>
      <c r="Z44" s="129"/>
      <c r="AA44" s="129"/>
      <c r="AB44" s="129"/>
      <c r="AC44" s="129"/>
      <c r="AD44" s="129"/>
      <c r="AE44" s="129"/>
      <c r="AF44" s="129"/>
      <c r="AG44" s="122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</row>
    <row r="45" spans="1:59" s="130" customFormat="1" ht="12.75">
      <c r="A45" s="165"/>
      <c r="B45" s="175" t="s">
        <v>159</v>
      </c>
      <c r="C45" s="176"/>
      <c r="D45" s="175"/>
      <c r="E45" s="181">
        <v>331950417.8</v>
      </c>
      <c r="F45" s="184">
        <v>37013850</v>
      </c>
      <c r="G45" s="184">
        <v>37015900</v>
      </c>
      <c r="H45" s="184">
        <v>35825500</v>
      </c>
      <c r="I45" s="184">
        <v>33437112</v>
      </c>
      <c r="J45" s="184">
        <v>32931969</v>
      </c>
      <c r="K45" s="184">
        <v>33744383</v>
      </c>
      <c r="L45" s="184">
        <v>26517485</v>
      </c>
      <c r="M45" s="184">
        <v>23730990</v>
      </c>
      <c r="N45" s="184">
        <v>26156426.8</v>
      </c>
      <c r="O45" s="184">
        <v>15959260</v>
      </c>
      <c r="P45" s="184">
        <v>16030802</v>
      </c>
      <c r="Q45" s="184">
        <v>13586740</v>
      </c>
      <c r="R45" s="121"/>
      <c r="S45" s="122"/>
      <c r="T45" s="123"/>
      <c r="U45" s="122"/>
      <c r="V45" s="122"/>
      <c r="W45" s="123"/>
      <c r="X45" s="123"/>
      <c r="Y45" s="129"/>
      <c r="Z45" s="129"/>
      <c r="AA45" s="129"/>
      <c r="AB45" s="129"/>
      <c r="AC45" s="129"/>
      <c r="AD45" s="129"/>
      <c r="AE45" s="129"/>
      <c r="AF45" s="129"/>
      <c r="AG45" s="122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</row>
    <row r="46" spans="1:59" s="130" customFormat="1" ht="12.75">
      <c r="A46" s="165"/>
      <c r="B46" s="175"/>
      <c r="C46" s="176"/>
      <c r="D46" s="175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21"/>
      <c r="S46" s="122"/>
      <c r="T46" s="123"/>
      <c r="U46" s="122"/>
      <c r="V46" s="122"/>
      <c r="W46" s="123"/>
      <c r="X46" s="123"/>
      <c r="Y46" s="129"/>
      <c r="Z46" s="129"/>
      <c r="AA46" s="129"/>
      <c r="AB46" s="129"/>
      <c r="AC46" s="129"/>
      <c r="AD46" s="131"/>
      <c r="AE46" s="122"/>
      <c r="AF46" s="122"/>
      <c r="AG46" s="122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</row>
    <row r="47" spans="1:59" ht="12.75">
      <c r="A47" s="165"/>
      <c r="B47" s="175" t="s">
        <v>160</v>
      </c>
      <c r="C47" s="176"/>
      <c r="D47" s="175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S47" s="122"/>
      <c r="T47" s="123"/>
      <c r="U47" s="122"/>
      <c r="V47" s="122"/>
      <c r="W47" s="123"/>
      <c r="X47" s="123"/>
      <c r="Y47" s="122"/>
      <c r="Z47" s="122"/>
      <c r="AA47" s="122"/>
      <c r="AB47" s="122"/>
      <c r="AC47" s="122"/>
      <c r="AD47" s="131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</row>
    <row r="48" spans="1:59" s="130" customFormat="1" ht="12.75">
      <c r="A48" s="165"/>
      <c r="B48" s="175"/>
      <c r="C48" s="176" t="s">
        <v>147</v>
      </c>
      <c r="D48" s="175"/>
      <c r="E48" s="181">
        <v>74312430</v>
      </c>
      <c r="F48" s="181">
        <v>5357942.5</v>
      </c>
      <c r="G48" s="181">
        <v>7013299.5</v>
      </c>
      <c r="H48" s="181">
        <v>6392274</v>
      </c>
      <c r="I48" s="181">
        <v>8173700</v>
      </c>
      <c r="J48" s="181">
        <v>8689930</v>
      </c>
      <c r="K48" s="181">
        <v>11408895</v>
      </c>
      <c r="L48" s="181">
        <v>5716026</v>
      </c>
      <c r="M48" s="181">
        <v>5270176.5</v>
      </c>
      <c r="N48" s="181">
        <v>4650965</v>
      </c>
      <c r="O48" s="181">
        <v>4039270</v>
      </c>
      <c r="P48" s="181">
        <v>3710880.5</v>
      </c>
      <c r="Q48" s="181">
        <v>3889071</v>
      </c>
      <c r="R48" s="121"/>
      <c r="S48" s="122"/>
      <c r="T48" s="123"/>
      <c r="U48" s="129"/>
      <c r="V48" s="129"/>
      <c r="W48" s="129"/>
      <c r="X48" s="122"/>
      <c r="Y48" s="129"/>
      <c r="Z48" s="126"/>
      <c r="AA48" s="129"/>
      <c r="AB48" s="129"/>
      <c r="AC48" s="129"/>
      <c r="AD48" s="131"/>
      <c r="AE48" s="122"/>
      <c r="AF48" s="122"/>
      <c r="AG48" s="122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</row>
    <row r="49" spans="1:59" s="130" customFormat="1" ht="12.75">
      <c r="A49" s="165"/>
      <c r="B49" s="175"/>
      <c r="C49" s="176" t="s">
        <v>149</v>
      </c>
      <c r="D49" s="175"/>
      <c r="E49" s="181">
        <v>112893782</v>
      </c>
      <c r="F49" s="181">
        <v>6761403.5</v>
      </c>
      <c r="G49" s="181">
        <v>6254251</v>
      </c>
      <c r="H49" s="181">
        <v>5843307</v>
      </c>
      <c r="I49" s="181">
        <v>9385857</v>
      </c>
      <c r="J49" s="181">
        <v>10321998</v>
      </c>
      <c r="K49" s="181">
        <v>10144291</v>
      </c>
      <c r="L49" s="181">
        <v>16495364</v>
      </c>
      <c r="M49" s="181">
        <v>12527868</v>
      </c>
      <c r="N49" s="181">
        <v>8597766</v>
      </c>
      <c r="O49" s="181">
        <v>9855193</v>
      </c>
      <c r="P49" s="181">
        <v>9058073</v>
      </c>
      <c r="Q49" s="181">
        <v>7648410.5</v>
      </c>
      <c r="R49" s="121"/>
      <c r="S49" s="129"/>
      <c r="T49" s="123"/>
      <c r="U49" s="129"/>
      <c r="V49" s="129"/>
      <c r="W49" s="129"/>
      <c r="X49" s="122"/>
      <c r="Y49" s="129"/>
      <c r="Z49" s="126"/>
      <c r="AA49" s="129"/>
      <c r="AB49" s="129"/>
      <c r="AC49" s="129"/>
      <c r="AD49" s="131"/>
      <c r="AE49" s="122"/>
      <c r="AF49" s="122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</row>
    <row r="50" spans="1:59" ht="12.75">
      <c r="A50" s="187"/>
      <c r="B50" s="188"/>
      <c r="C50" s="176" t="s">
        <v>151</v>
      </c>
      <c r="D50" s="188"/>
      <c r="E50" s="181">
        <v>82272352.8</v>
      </c>
      <c r="F50" s="181">
        <v>10586053</v>
      </c>
      <c r="G50" s="181">
        <v>9531564</v>
      </c>
      <c r="H50" s="181">
        <v>12720407</v>
      </c>
      <c r="I50" s="181">
        <v>8067983.5</v>
      </c>
      <c r="J50" s="181">
        <v>6736834.5</v>
      </c>
      <c r="K50" s="181">
        <v>12294336</v>
      </c>
      <c r="L50" s="181">
        <v>10674463</v>
      </c>
      <c r="M50" s="181">
        <v>2868262.5</v>
      </c>
      <c r="N50" s="181">
        <v>3950538.5</v>
      </c>
      <c r="O50" s="181">
        <v>951647.1</v>
      </c>
      <c r="P50" s="181">
        <v>1747915.5</v>
      </c>
      <c r="Q50" s="181">
        <v>2142348.2</v>
      </c>
      <c r="S50" s="122"/>
      <c r="T50" s="123"/>
      <c r="U50" s="122"/>
      <c r="V50" s="131"/>
      <c r="W50" s="122"/>
      <c r="X50" s="131"/>
      <c r="Y50" s="122"/>
      <c r="Z50" s="131"/>
      <c r="AA50" s="122"/>
      <c r="AB50" s="122"/>
      <c r="AC50" s="122"/>
      <c r="AD50" s="131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12.75">
      <c r="A51" s="187"/>
      <c r="B51" s="188"/>
      <c r="C51" s="176" t="s">
        <v>152</v>
      </c>
      <c r="D51" s="188"/>
      <c r="E51" s="181">
        <v>15185167.100000001</v>
      </c>
      <c r="F51" s="181">
        <v>1258127.6</v>
      </c>
      <c r="G51" s="181">
        <v>1136132.1</v>
      </c>
      <c r="H51" s="181">
        <v>1103615</v>
      </c>
      <c r="I51" s="181">
        <v>1137897.6</v>
      </c>
      <c r="J51" s="181">
        <v>1220691.5</v>
      </c>
      <c r="K51" s="181">
        <v>1604235.5</v>
      </c>
      <c r="L51" s="181">
        <v>1912959</v>
      </c>
      <c r="M51" s="181">
        <v>616219.2</v>
      </c>
      <c r="N51" s="181">
        <v>1489605.8</v>
      </c>
      <c r="O51" s="181">
        <v>1239322.8</v>
      </c>
      <c r="P51" s="181">
        <v>1337719.8</v>
      </c>
      <c r="Q51" s="181">
        <v>1128641.2</v>
      </c>
      <c r="S51" s="122"/>
      <c r="T51" s="123"/>
      <c r="U51" s="122"/>
      <c r="V51" s="131"/>
      <c r="W51" s="122"/>
      <c r="X51" s="131"/>
      <c r="Y51" s="122"/>
      <c r="Z51" s="131"/>
      <c r="AA51" s="122"/>
      <c r="AB51" s="122"/>
      <c r="AC51" s="122"/>
      <c r="AD51" s="131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12.75">
      <c r="A52" s="187"/>
      <c r="B52" s="188"/>
      <c r="C52" s="176" t="s">
        <v>153</v>
      </c>
      <c r="D52" s="188"/>
      <c r="E52" s="181">
        <v>41557675.519999996</v>
      </c>
      <c r="F52" s="181">
        <v>358401.12</v>
      </c>
      <c r="G52" s="181">
        <v>0</v>
      </c>
      <c r="H52" s="181">
        <v>1158672.6</v>
      </c>
      <c r="I52" s="181">
        <v>2396030.8</v>
      </c>
      <c r="J52" s="181">
        <v>2321196</v>
      </c>
      <c r="K52" s="181">
        <v>2664003</v>
      </c>
      <c r="L52" s="181">
        <v>3627951.5</v>
      </c>
      <c r="M52" s="181">
        <v>3532941.8</v>
      </c>
      <c r="N52" s="181">
        <v>3650239.2</v>
      </c>
      <c r="O52" s="181">
        <v>6887748.5</v>
      </c>
      <c r="P52" s="181">
        <v>6191932</v>
      </c>
      <c r="Q52" s="181">
        <v>8768559</v>
      </c>
      <c r="S52" s="122"/>
      <c r="T52" s="123"/>
      <c r="U52" s="122"/>
      <c r="V52" s="131"/>
      <c r="W52" s="131"/>
      <c r="X52" s="131"/>
      <c r="Y52" s="131"/>
      <c r="Z52" s="131"/>
      <c r="AA52" s="131"/>
      <c r="AB52" s="131"/>
      <c r="AC52" s="131"/>
      <c r="AD52" s="122"/>
      <c r="AE52" s="122"/>
      <c r="AF52" s="122"/>
      <c r="AG52" s="131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12.75">
      <c r="A53" s="165"/>
      <c r="B53" s="175"/>
      <c r="C53" s="176" t="s">
        <v>154</v>
      </c>
      <c r="D53" s="175"/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S53" s="122"/>
      <c r="T53" s="123"/>
      <c r="U53" s="122"/>
      <c r="V53" s="131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ht="12.75">
      <c r="A54" s="187"/>
      <c r="B54" s="188"/>
      <c r="C54" s="176" t="s">
        <v>161</v>
      </c>
      <c r="D54" s="188"/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S54" s="122"/>
      <c r="T54" s="123"/>
      <c r="U54" s="122"/>
      <c r="V54" s="131"/>
      <c r="W54" s="122"/>
      <c r="X54" s="131"/>
      <c r="Y54" s="122"/>
      <c r="Z54" s="131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s="119" customFormat="1" ht="12.75">
      <c r="A55" s="187"/>
      <c r="B55" s="188"/>
      <c r="C55" s="176"/>
      <c r="D55" s="188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21"/>
      <c r="S55" s="117"/>
      <c r="T55" s="123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</row>
    <row r="56" spans="1:59" ht="12.75">
      <c r="A56" s="165"/>
      <c r="B56" s="175" t="s">
        <v>162</v>
      </c>
      <c r="C56" s="176"/>
      <c r="D56" s="175"/>
      <c r="E56" s="181">
        <v>326221407.42</v>
      </c>
      <c r="F56" s="184">
        <v>24321927.720000003</v>
      </c>
      <c r="G56" s="184">
        <v>23935246.6</v>
      </c>
      <c r="H56" s="184">
        <v>27218275.6</v>
      </c>
      <c r="I56" s="184">
        <v>29161468.900000002</v>
      </c>
      <c r="J56" s="184">
        <v>29290650</v>
      </c>
      <c r="K56" s="184">
        <v>38115760.5</v>
      </c>
      <c r="L56" s="184">
        <v>38426763.5</v>
      </c>
      <c r="M56" s="184">
        <v>24815468</v>
      </c>
      <c r="N56" s="184">
        <v>22339114.5</v>
      </c>
      <c r="O56" s="184">
        <v>22973181.4</v>
      </c>
      <c r="P56" s="184">
        <v>22046520.8</v>
      </c>
      <c r="Q56" s="184">
        <v>23577029.9</v>
      </c>
      <c r="S56" s="122"/>
      <c r="T56" s="123"/>
      <c r="U56" s="117"/>
      <c r="V56" s="122"/>
      <c r="W56" s="122"/>
      <c r="X56" s="122"/>
      <c r="Y56" s="122"/>
      <c r="Z56" s="122"/>
      <c r="AA56" s="122"/>
      <c r="AB56" s="122"/>
      <c r="AC56" s="117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ht="12.75">
      <c r="A57" s="165"/>
      <c r="B57" s="175"/>
      <c r="C57" s="176"/>
      <c r="D57" s="175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S57" s="122"/>
      <c r="T57" s="123"/>
      <c r="U57" s="122"/>
      <c r="V57" s="122"/>
      <c r="W57" s="122"/>
      <c r="X57" s="122"/>
      <c r="Y57" s="122"/>
      <c r="Z57" s="126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ht="15.75">
      <c r="A58" s="178" t="s">
        <v>163</v>
      </c>
      <c r="B58" s="175"/>
      <c r="C58" s="176"/>
      <c r="D58" s="175"/>
      <c r="E58" s="181">
        <v>766490014.566</v>
      </c>
      <c r="F58" s="184">
        <v>71035140.616</v>
      </c>
      <c r="G58" s="184">
        <v>70368979.463</v>
      </c>
      <c r="H58" s="184">
        <v>71656216.225</v>
      </c>
      <c r="I58" s="184">
        <v>71326226.517</v>
      </c>
      <c r="J58" s="184">
        <v>72043639.72</v>
      </c>
      <c r="K58" s="184">
        <v>83306125.742</v>
      </c>
      <c r="L58" s="184">
        <v>74508990.636</v>
      </c>
      <c r="M58" s="184">
        <v>56985472.995000005</v>
      </c>
      <c r="N58" s="184">
        <v>57152831.17</v>
      </c>
      <c r="O58" s="184">
        <v>47400525.849999994</v>
      </c>
      <c r="P58" s="184">
        <v>45939760.692</v>
      </c>
      <c r="Q58" s="184">
        <v>44766104.94</v>
      </c>
      <c r="S58" s="122"/>
      <c r="T58" s="123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ht="15.75">
      <c r="A59" s="178"/>
      <c r="B59" s="175"/>
      <c r="C59" s="176"/>
      <c r="D59" s="175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S59" s="122"/>
      <c r="T59" s="123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ht="12.75" hidden="1">
      <c r="A60" s="165"/>
      <c r="B60" s="175"/>
      <c r="C60" s="176"/>
      <c r="D60" s="175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S60" s="122"/>
      <c r="T60" s="123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ht="18">
      <c r="A61" s="191" t="s">
        <v>164</v>
      </c>
      <c r="B61" s="165"/>
      <c r="C61" s="166"/>
      <c r="D61" s="165"/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S61" s="122"/>
      <c r="T61" s="123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ht="12.75">
      <c r="A62" s="165"/>
      <c r="B62" s="175" t="s">
        <v>165</v>
      </c>
      <c r="C62" s="176"/>
      <c r="D62" s="175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S62" s="122"/>
      <c r="T62" s="123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ht="12.75">
      <c r="A63" s="165"/>
      <c r="B63" s="175"/>
      <c r="C63" s="180" t="s">
        <v>166</v>
      </c>
      <c r="D63" s="175"/>
      <c r="E63" s="181">
        <v>9127342.58</v>
      </c>
      <c r="F63" s="181">
        <v>1446960</v>
      </c>
      <c r="G63" s="181">
        <v>1482712.5</v>
      </c>
      <c r="H63" s="181">
        <v>1474050</v>
      </c>
      <c r="I63" s="181">
        <v>1184565.06</v>
      </c>
      <c r="J63" s="181">
        <v>265491</v>
      </c>
      <c r="K63" s="181">
        <v>187803</v>
      </c>
      <c r="L63" s="181">
        <v>200920.5</v>
      </c>
      <c r="M63" s="181">
        <v>202207.5</v>
      </c>
      <c r="N63" s="181">
        <v>199435.52</v>
      </c>
      <c r="O63" s="181">
        <v>347242.5</v>
      </c>
      <c r="P63" s="181">
        <v>1028175</v>
      </c>
      <c r="Q63" s="181">
        <v>1107780</v>
      </c>
      <c r="S63" s="122"/>
      <c r="T63" s="123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ht="12.75">
      <c r="A64" s="165"/>
      <c r="B64" s="175"/>
      <c r="C64" s="180" t="s">
        <v>167</v>
      </c>
      <c r="D64" s="175"/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S64" s="122"/>
      <c r="T64" s="123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ht="12.75">
      <c r="A65" s="165"/>
      <c r="B65" s="175"/>
      <c r="C65" s="180" t="s">
        <v>168</v>
      </c>
      <c r="D65" s="175"/>
      <c r="E65" s="181">
        <v>19724.9722</v>
      </c>
      <c r="F65" s="181">
        <v>1675.2716</v>
      </c>
      <c r="G65" s="181">
        <v>1675.2716</v>
      </c>
      <c r="H65" s="181">
        <v>1621.2306</v>
      </c>
      <c r="I65" s="181">
        <v>1675.2716</v>
      </c>
      <c r="J65" s="181">
        <v>1621.2306</v>
      </c>
      <c r="K65" s="181">
        <v>1675.2716</v>
      </c>
      <c r="L65" s="181">
        <v>1675.2716</v>
      </c>
      <c r="M65" s="181">
        <v>1513.1486</v>
      </c>
      <c r="N65" s="181">
        <v>1675.2716</v>
      </c>
      <c r="O65" s="181">
        <v>1621.2306</v>
      </c>
      <c r="P65" s="181">
        <v>1675.2716</v>
      </c>
      <c r="Q65" s="181">
        <v>1621.2306</v>
      </c>
      <c r="S65" s="122"/>
      <c r="T65" s="123"/>
      <c r="U65" s="122"/>
      <c r="V65" s="122"/>
      <c r="W65" s="122"/>
      <c r="X65" s="126"/>
      <c r="Y65" s="122"/>
      <c r="Z65" s="126"/>
      <c r="AA65" s="122"/>
      <c r="AB65" s="131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</row>
    <row r="66" spans="1:59" ht="12.75">
      <c r="A66" s="165"/>
      <c r="B66" s="175"/>
      <c r="C66" s="180" t="s">
        <v>169</v>
      </c>
      <c r="D66" s="175"/>
      <c r="E66" s="184">
        <v>0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S66" s="122"/>
      <c r="T66" s="123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</row>
    <row r="67" spans="1:59" ht="12.75">
      <c r="A67" s="165"/>
      <c r="B67" s="175"/>
      <c r="C67" s="180" t="s">
        <v>170</v>
      </c>
      <c r="D67" s="175"/>
      <c r="E67" s="181">
        <v>3892240.4700000007</v>
      </c>
      <c r="F67" s="181">
        <v>323569.78</v>
      </c>
      <c r="G67" s="181">
        <v>321064.03</v>
      </c>
      <c r="H67" s="181">
        <v>305955.44</v>
      </c>
      <c r="I67" s="181">
        <v>328449.12</v>
      </c>
      <c r="J67" s="181">
        <v>366251.75</v>
      </c>
      <c r="K67" s="181">
        <v>267488.6</v>
      </c>
      <c r="L67" s="181">
        <v>374286.72</v>
      </c>
      <c r="M67" s="181">
        <v>244282.25</v>
      </c>
      <c r="N67" s="181">
        <v>432545.6</v>
      </c>
      <c r="O67" s="181">
        <v>304813.62</v>
      </c>
      <c r="P67" s="181">
        <v>283008.12</v>
      </c>
      <c r="Q67" s="181">
        <v>340525.44</v>
      </c>
      <c r="S67" s="122"/>
      <c r="T67" s="123"/>
      <c r="U67" s="122"/>
      <c r="V67" s="122"/>
      <c r="W67" s="122"/>
      <c r="X67" s="126"/>
      <c r="Y67" s="122"/>
      <c r="Z67" s="126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</row>
    <row r="68" spans="1:59" ht="12.75" hidden="1">
      <c r="A68" s="165"/>
      <c r="B68" s="175"/>
      <c r="C68" s="180" t="s">
        <v>171</v>
      </c>
      <c r="D68" s="175"/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S68" s="122"/>
      <c r="T68" s="123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</row>
    <row r="69" spans="1:59" ht="12.75" hidden="1">
      <c r="A69" s="165"/>
      <c r="B69" s="175"/>
      <c r="C69" s="180" t="s">
        <v>172</v>
      </c>
      <c r="D69" s="175"/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S69" s="122"/>
      <c r="T69" s="123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</row>
    <row r="70" spans="1:59" ht="12.75" hidden="1">
      <c r="A70" s="165"/>
      <c r="B70" s="175"/>
      <c r="C70" s="180" t="s">
        <v>173</v>
      </c>
      <c r="D70" s="175"/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S70" s="122"/>
      <c r="T70" s="123"/>
      <c r="U70" s="122"/>
      <c r="V70" s="122"/>
      <c r="W70" s="122"/>
      <c r="X70" s="122"/>
      <c r="Y70" s="122"/>
      <c r="Z70" s="126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</row>
    <row r="71" spans="1:59" ht="12.75">
      <c r="A71" s="165"/>
      <c r="B71" s="175"/>
      <c r="C71" s="180" t="s">
        <v>174</v>
      </c>
      <c r="D71" s="175"/>
      <c r="E71" s="181">
        <v>31759059</v>
      </c>
      <c r="F71" s="181">
        <v>2572670</v>
      </c>
      <c r="G71" s="181">
        <v>2639240</v>
      </c>
      <c r="H71" s="181">
        <v>2601200</v>
      </c>
      <c r="I71" s="181">
        <v>2639240</v>
      </c>
      <c r="J71" s="181">
        <v>2601200</v>
      </c>
      <c r="K71" s="181">
        <v>2639240</v>
      </c>
      <c r="L71" s="181">
        <v>2710271.5</v>
      </c>
      <c r="M71" s="181">
        <v>2593055.5</v>
      </c>
      <c r="N71" s="181">
        <v>2710271.5</v>
      </c>
      <c r="O71" s="181">
        <v>2671199.5</v>
      </c>
      <c r="P71" s="181">
        <v>2710271.5</v>
      </c>
      <c r="Q71" s="181">
        <v>2671199.5</v>
      </c>
      <c r="S71" s="122"/>
      <c r="T71" s="123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</row>
    <row r="72" spans="1:59" ht="12.75">
      <c r="A72" s="165"/>
      <c r="B72" s="175"/>
      <c r="C72" s="180" t="s">
        <v>175</v>
      </c>
      <c r="D72" s="175"/>
      <c r="E72" s="181">
        <v>1677034.0070000002</v>
      </c>
      <c r="F72" s="181">
        <v>200892.11</v>
      </c>
      <c r="G72" s="181">
        <v>133923.06</v>
      </c>
      <c r="H72" s="181">
        <v>67146.055</v>
      </c>
      <c r="I72" s="181">
        <v>74246.46</v>
      </c>
      <c r="J72" s="181">
        <v>59703.016</v>
      </c>
      <c r="K72" s="181">
        <v>40377.59</v>
      </c>
      <c r="L72" s="181">
        <v>95756.05</v>
      </c>
      <c r="M72" s="181">
        <v>95493.766</v>
      </c>
      <c r="N72" s="181">
        <v>142643.67</v>
      </c>
      <c r="O72" s="181">
        <v>196869.89</v>
      </c>
      <c r="P72" s="181">
        <v>279920.4</v>
      </c>
      <c r="Q72" s="181">
        <v>290061.94</v>
      </c>
      <c r="S72" s="122"/>
      <c r="T72" s="123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59" ht="12.75">
      <c r="A73" s="165"/>
      <c r="B73" s="175"/>
      <c r="C73" s="180" t="s">
        <v>176</v>
      </c>
      <c r="D73" s="175"/>
      <c r="E73" s="181">
        <v>2716400</v>
      </c>
      <c r="F73" s="181">
        <v>215100</v>
      </c>
      <c r="G73" s="181">
        <v>221500</v>
      </c>
      <c r="H73" s="181">
        <v>215100</v>
      </c>
      <c r="I73" s="181">
        <v>265600</v>
      </c>
      <c r="J73" s="181">
        <v>265600</v>
      </c>
      <c r="K73" s="181">
        <v>222200</v>
      </c>
      <c r="L73" s="181">
        <v>222200</v>
      </c>
      <c r="M73" s="181">
        <v>219500</v>
      </c>
      <c r="N73" s="181">
        <v>224300</v>
      </c>
      <c r="O73" s="181">
        <v>215100</v>
      </c>
      <c r="P73" s="181">
        <v>215100</v>
      </c>
      <c r="Q73" s="181">
        <v>215100</v>
      </c>
      <c r="S73" s="122"/>
      <c r="T73" s="123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1:59" ht="12.75">
      <c r="A74" s="165"/>
      <c r="B74" s="175"/>
      <c r="C74" s="180" t="s">
        <v>177</v>
      </c>
      <c r="D74" s="175"/>
      <c r="E74" s="181">
        <v>6377763.76</v>
      </c>
      <c r="F74" s="181">
        <v>537418.94</v>
      </c>
      <c r="G74" s="181">
        <v>537418.94</v>
      </c>
      <c r="H74" s="181">
        <v>520083.25</v>
      </c>
      <c r="I74" s="181">
        <v>537418.94</v>
      </c>
      <c r="J74" s="181">
        <v>520083.25</v>
      </c>
      <c r="K74" s="181">
        <v>537418.94</v>
      </c>
      <c r="L74" s="181">
        <v>545997.75</v>
      </c>
      <c r="M74" s="181">
        <v>493158.75</v>
      </c>
      <c r="N74" s="181">
        <v>545997.75</v>
      </c>
      <c r="O74" s="181">
        <v>528384.75</v>
      </c>
      <c r="P74" s="181">
        <v>545997.75</v>
      </c>
      <c r="Q74" s="181">
        <v>528384.75</v>
      </c>
      <c r="S74" s="122"/>
      <c r="T74" s="123"/>
      <c r="U74" s="122"/>
      <c r="V74" s="132"/>
      <c r="W74" s="122"/>
      <c r="X74" s="132"/>
      <c r="Y74" s="122"/>
      <c r="Z74" s="122"/>
      <c r="AA74" s="122"/>
      <c r="AB74" s="131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</row>
    <row r="75" spans="1:59" ht="12.75">
      <c r="A75" s="165"/>
      <c r="B75" s="175"/>
      <c r="C75" s="180" t="s">
        <v>178</v>
      </c>
      <c r="D75" s="175"/>
      <c r="E75" s="181">
        <v>5802716.02</v>
      </c>
      <c r="F75" s="181">
        <v>709732.6</v>
      </c>
      <c r="G75" s="181">
        <v>709921.44</v>
      </c>
      <c r="H75" s="181">
        <v>562450.2</v>
      </c>
      <c r="I75" s="181">
        <v>428336.53</v>
      </c>
      <c r="J75" s="181">
        <v>355474.94</v>
      </c>
      <c r="K75" s="181">
        <v>427942.03</v>
      </c>
      <c r="L75" s="181">
        <v>362813.25</v>
      </c>
      <c r="M75" s="181">
        <v>252197</v>
      </c>
      <c r="N75" s="181">
        <v>272212.75</v>
      </c>
      <c r="O75" s="181">
        <v>431337.84</v>
      </c>
      <c r="P75" s="181">
        <v>603567.44</v>
      </c>
      <c r="Q75" s="181">
        <v>686730</v>
      </c>
      <c r="S75" s="122"/>
      <c r="T75" s="123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59" ht="12.75">
      <c r="A76" s="165"/>
      <c r="B76" s="175"/>
      <c r="C76" s="180" t="s">
        <v>179</v>
      </c>
      <c r="D76" s="175"/>
      <c r="E76" s="181">
        <v>93654979.48740022</v>
      </c>
      <c r="F76" s="181">
        <v>7078184.709319988</v>
      </c>
      <c r="G76" s="181">
        <v>8162994.295017714</v>
      </c>
      <c r="H76" s="181">
        <v>8098912.787117897</v>
      </c>
      <c r="I76" s="181">
        <v>8276484.3693662435</v>
      </c>
      <c r="J76" s="181">
        <v>8506991.676700402</v>
      </c>
      <c r="K76" s="181">
        <v>8734982.139326181</v>
      </c>
      <c r="L76" s="181">
        <v>8483578.085914228</v>
      </c>
      <c r="M76" s="181">
        <v>8033490.248322946</v>
      </c>
      <c r="N76" s="181">
        <v>8629853.491130657</v>
      </c>
      <c r="O76" s="181">
        <v>6776833.655673765</v>
      </c>
      <c r="P76" s="181">
        <v>6460652.410006299</v>
      </c>
      <c r="Q76" s="181">
        <v>6412021.619503884</v>
      </c>
      <c r="S76" s="122"/>
      <c r="T76" s="123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59" ht="12.75">
      <c r="A77" s="165"/>
      <c r="B77" s="175"/>
      <c r="C77" s="180" t="s">
        <v>180</v>
      </c>
      <c r="D77" s="175"/>
      <c r="E77" s="181">
        <v>328501.051</v>
      </c>
      <c r="F77" s="181">
        <v>27375.09</v>
      </c>
      <c r="G77" s="181">
        <v>27375.09</v>
      </c>
      <c r="H77" s="181">
        <v>27375.133</v>
      </c>
      <c r="I77" s="181">
        <v>27375.09</v>
      </c>
      <c r="J77" s="181">
        <v>27375.133</v>
      </c>
      <c r="K77" s="181">
        <v>27375.09</v>
      </c>
      <c r="L77" s="181">
        <v>27375.09</v>
      </c>
      <c r="M77" s="181">
        <v>27374.889</v>
      </c>
      <c r="N77" s="181">
        <v>27375.09</v>
      </c>
      <c r="O77" s="181">
        <v>27375.133</v>
      </c>
      <c r="P77" s="181">
        <v>27375.09</v>
      </c>
      <c r="Q77" s="181">
        <v>27375.133</v>
      </c>
      <c r="S77" s="122"/>
      <c r="T77" s="123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</row>
    <row r="78" spans="1:59" ht="12.75">
      <c r="A78" s="165"/>
      <c r="B78" s="175"/>
      <c r="C78" s="180" t="s">
        <v>369</v>
      </c>
      <c r="D78" s="175"/>
      <c r="E78" s="181">
        <v>576921.2250000001</v>
      </c>
      <c r="F78" s="181">
        <v>91733.407</v>
      </c>
      <c r="G78" s="181">
        <v>60741.274</v>
      </c>
      <c r="H78" s="181">
        <v>39109.630000000005</v>
      </c>
      <c r="I78" s="181">
        <v>66647.105</v>
      </c>
      <c r="J78" s="181">
        <v>34780.299</v>
      </c>
      <c r="K78" s="181">
        <v>55125.727</v>
      </c>
      <c r="L78" s="181">
        <v>23581.203</v>
      </c>
      <c r="M78" s="181">
        <v>41255.645000000004</v>
      </c>
      <c r="N78" s="181">
        <v>25036.858</v>
      </c>
      <c r="O78" s="181">
        <v>40625.261</v>
      </c>
      <c r="P78" s="181">
        <v>42504.656</v>
      </c>
      <c r="Q78" s="181">
        <v>55780.159999999996</v>
      </c>
      <c r="S78" s="122"/>
      <c r="T78" s="123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59" ht="12.75">
      <c r="A79" s="165"/>
      <c r="B79" s="175"/>
      <c r="C79" s="180" t="s">
        <v>181</v>
      </c>
      <c r="D79" s="175"/>
      <c r="E79" s="181">
        <v>25490589.399999995</v>
      </c>
      <c r="F79" s="181">
        <v>2164955.2</v>
      </c>
      <c r="G79" s="181">
        <v>2164955.2</v>
      </c>
      <c r="H79" s="181">
        <v>2095115.4</v>
      </c>
      <c r="I79" s="181">
        <v>2164955.2</v>
      </c>
      <c r="J79" s="181">
        <v>2095115.4</v>
      </c>
      <c r="K79" s="181">
        <v>2164955.2</v>
      </c>
      <c r="L79" s="181">
        <v>2164955.2</v>
      </c>
      <c r="M79" s="181">
        <v>1955441.4</v>
      </c>
      <c r="N79" s="181">
        <v>2164955.2</v>
      </c>
      <c r="O79" s="181">
        <v>2095115.4</v>
      </c>
      <c r="P79" s="181">
        <v>2164955.2</v>
      </c>
      <c r="Q79" s="181">
        <v>2095115.4</v>
      </c>
      <c r="S79" s="122"/>
      <c r="T79" s="123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</row>
    <row r="80" spans="1:59" ht="12.75">
      <c r="A80" s="165"/>
      <c r="B80" s="175"/>
      <c r="C80" s="176" t="s">
        <v>182</v>
      </c>
      <c r="D80" s="175"/>
      <c r="E80" s="181">
        <v>9663109.020000001</v>
      </c>
      <c r="F80" s="181">
        <v>1939443.4</v>
      </c>
      <c r="G80" s="181">
        <v>1930551.6</v>
      </c>
      <c r="H80" s="181">
        <v>1734341</v>
      </c>
      <c r="I80" s="181">
        <v>658769.94</v>
      </c>
      <c r="J80" s="181">
        <v>0</v>
      </c>
      <c r="K80" s="181">
        <v>0</v>
      </c>
      <c r="L80" s="181">
        <v>0</v>
      </c>
      <c r="M80" s="181">
        <v>4043.98</v>
      </c>
      <c r="N80" s="181">
        <v>820436.8</v>
      </c>
      <c r="O80" s="181">
        <v>697068.9</v>
      </c>
      <c r="P80" s="181">
        <v>1017244.1</v>
      </c>
      <c r="Q80" s="181">
        <v>861209.3</v>
      </c>
      <c r="S80" s="122"/>
      <c r="T80" s="123"/>
      <c r="U80" s="122"/>
      <c r="V80" s="122"/>
      <c r="W80" s="122"/>
      <c r="X80" s="122"/>
      <c r="Y80" s="122"/>
      <c r="Z80" s="126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ht="12.75">
      <c r="A81" s="165"/>
      <c r="B81" s="175"/>
      <c r="C81" s="194" t="s">
        <v>370</v>
      </c>
      <c r="D81" s="175"/>
      <c r="E81" s="181">
        <v>199840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199840</v>
      </c>
      <c r="S81" s="122"/>
      <c r="T81" s="123"/>
      <c r="U81" s="122"/>
      <c r="V81" s="122"/>
      <c r="W81" s="122"/>
      <c r="X81" s="125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</row>
    <row r="82" spans="1:59" ht="12.75">
      <c r="A82" s="165"/>
      <c r="B82" s="175"/>
      <c r="C82" s="194" t="s">
        <v>183</v>
      </c>
      <c r="D82" s="175"/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0</v>
      </c>
      <c r="S82" s="122"/>
      <c r="T82" s="123"/>
      <c r="U82" s="122"/>
      <c r="V82" s="122"/>
      <c r="W82" s="122"/>
      <c r="X82" s="122"/>
      <c r="Y82" s="122"/>
      <c r="Z82" s="126"/>
      <c r="AA82" s="122"/>
      <c r="AB82" s="126"/>
      <c r="AC82" s="122"/>
      <c r="AD82" s="125"/>
      <c r="AE82" s="125"/>
      <c r="AF82" s="125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</row>
    <row r="83" spans="1:59" ht="12.75">
      <c r="A83" s="165"/>
      <c r="B83" s="175"/>
      <c r="C83" s="194" t="s">
        <v>184</v>
      </c>
      <c r="D83" s="175"/>
      <c r="E83" s="181">
        <v>1755360</v>
      </c>
      <c r="F83" s="181">
        <v>146280</v>
      </c>
      <c r="G83" s="181">
        <v>146280</v>
      </c>
      <c r="H83" s="181">
        <v>146280</v>
      </c>
      <c r="I83" s="181">
        <v>146280</v>
      </c>
      <c r="J83" s="181">
        <v>146280</v>
      </c>
      <c r="K83" s="181">
        <v>146280</v>
      </c>
      <c r="L83" s="181">
        <v>146280</v>
      </c>
      <c r="M83" s="181">
        <v>146280</v>
      </c>
      <c r="N83" s="181">
        <v>146280</v>
      </c>
      <c r="O83" s="181">
        <v>146280</v>
      </c>
      <c r="P83" s="181">
        <v>146280</v>
      </c>
      <c r="Q83" s="181">
        <v>146280</v>
      </c>
      <c r="S83" s="122"/>
      <c r="T83" s="123"/>
      <c r="U83" s="122"/>
      <c r="V83" s="122"/>
      <c r="W83" s="122"/>
      <c r="X83" s="126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</row>
    <row r="84" spans="1:59" ht="12.75">
      <c r="A84" s="165"/>
      <c r="B84" s="175"/>
      <c r="C84" s="180" t="s">
        <v>185</v>
      </c>
      <c r="D84" s="175"/>
      <c r="E84" s="181">
        <v>10683600</v>
      </c>
      <c r="F84" s="181">
        <v>904800</v>
      </c>
      <c r="G84" s="181">
        <v>904800</v>
      </c>
      <c r="H84" s="181">
        <v>870000</v>
      </c>
      <c r="I84" s="181">
        <v>939600</v>
      </c>
      <c r="J84" s="181">
        <v>835200</v>
      </c>
      <c r="K84" s="181">
        <v>904800</v>
      </c>
      <c r="L84" s="181">
        <v>870000</v>
      </c>
      <c r="M84" s="181">
        <v>835200</v>
      </c>
      <c r="N84" s="181">
        <v>939600</v>
      </c>
      <c r="O84" s="181">
        <v>904800</v>
      </c>
      <c r="P84" s="181">
        <v>870000</v>
      </c>
      <c r="Q84" s="181">
        <v>904800</v>
      </c>
      <c r="S84" s="122"/>
      <c r="T84" s="123"/>
      <c r="U84" s="122"/>
      <c r="V84" s="122"/>
      <c r="W84" s="122"/>
      <c r="X84" s="126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</row>
    <row r="85" spans="1:59" ht="12.75">
      <c r="A85" s="165"/>
      <c r="B85" s="175"/>
      <c r="C85" s="180" t="s">
        <v>186</v>
      </c>
      <c r="D85" s="175"/>
      <c r="E85" s="181">
        <v>1505000.03</v>
      </c>
      <c r="F85" s="181">
        <v>505000.03</v>
      </c>
      <c r="G85" s="181">
        <v>505000.03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494999.97</v>
      </c>
      <c r="S85" s="122"/>
      <c r="T85" s="123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</row>
    <row r="86" spans="1:59" ht="12.75">
      <c r="A86" s="165"/>
      <c r="B86" s="175"/>
      <c r="C86" s="180" t="s">
        <v>187</v>
      </c>
      <c r="D86" s="175"/>
      <c r="E86" s="181">
        <v>524000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524000</v>
      </c>
      <c r="S86" s="122"/>
      <c r="T86" s="123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</row>
    <row r="87" spans="1:59" ht="12.75">
      <c r="A87" s="165"/>
      <c r="B87" s="175"/>
      <c r="C87" s="180" t="s">
        <v>188</v>
      </c>
      <c r="D87" s="175"/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S87" s="122"/>
      <c r="T87" s="123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</row>
    <row r="88" spans="1:59" ht="12.75">
      <c r="A88" s="165"/>
      <c r="B88" s="175"/>
      <c r="C88" s="180" t="s">
        <v>189</v>
      </c>
      <c r="D88" s="175"/>
      <c r="E88" s="181">
        <v>4610400</v>
      </c>
      <c r="F88" s="181">
        <v>384200</v>
      </c>
      <c r="G88" s="181">
        <v>384200</v>
      </c>
      <c r="H88" s="181">
        <v>384200</v>
      </c>
      <c r="I88" s="181">
        <v>384200</v>
      </c>
      <c r="J88" s="181">
        <v>384200</v>
      </c>
      <c r="K88" s="181">
        <v>384200</v>
      </c>
      <c r="L88" s="181">
        <v>384200</v>
      </c>
      <c r="M88" s="181">
        <v>384200</v>
      </c>
      <c r="N88" s="181">
        <v>384200</v>
      </c>
      <c r="O88" s="181">
        <v>384200</v>
      </c>
      <c r="P88" s="181">
        <v>384200</v>
      </c>
      <c r="Q88" s="181">
        <v>384200</v>
      </c>
      <c r="S88" s="122"/>
      <c r="T88" s="123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</row>
    <row r="89" spans="1:59" ht="12.75">
      <c r="A89" s="165"/>
      <c r="B89" s="175"/>
      <c r="C89" s="180" t="s">
        <v>190</v>
      </c>
      <c r="D89" s="175"/>
      <c r="E89" s="181">
        <v>15804720</v>
      </c>
      <c r="F89" s="181">
        <v>1284660</v>
      </c>
      <c r="G89" s="181">
        <v>1284660</v>
      </c>
      <c r="H89" s="181">
        <v>1284660</v>
      </c>
      <c r="I89" s="181">
        <v>1284660</v>
      </c>
      <c r="J89" s="181">
        <v>1284660</v>
      </c>
      <c r="K89" s="181">
        <v>1284660</v>
      </c>
      <c r="L89" s="181">
        <v>1349460</v>
      </c>
      <c r="M89" s="181">
        <v>1349460</v>
      </c>
      <c r="N89" s="181">
        <v>1349460</v>
      </c>
      <c r="O89" s="181">
        <v>1349460</v>
      </c>
      <c r="P89" s="181">
        <v>1349460</v>
      </c>
      <c r="Q89" s="181">
        <v>1349460</v>
      </c>
      <c r="S89" s="122"/>
      <c r="T89" s="123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59" ht="12.75">
      <c r="A90" s="165"/>
      <c r="B90" s="175"/>
      <c r="C90" s="180" t="s">
        <v>191</v>
      </c>
      <c r="D90" s="175"/>
      <c r="E90" s="181">
        <v>252000</v>
      </c>
      <c r="F90" s="181">
        <v>21000</v>
      </c>
      <c r="G90" s="181">
        <v>21000</v>
      </c>
      <c r="H90" s="181">
        <v>21000</v>
      </c>
      <c r="I90" s="181">
        <v>21000</v>
      </c>
      <c r="J90" s="181">
        <v>21000</v>
      </c>
      <c r="K90" s="181">
        <v>21000</v>
      </c>
      <c r="L90" s="181">
        <v>21000</v>
      </c>
      <c r="M90" s="181">
        <v>21000</v>
      </c>
      <c r="N90" s="181">
        <v>21000</v>
      </c>
      <c r="O90" s="181">
        <v>21000</v>
      </c>
      <c r="P90" s="181">
        <v>21000</v>
      </c>
      <c r="Q90" s="181">
        <v>21000</v>
      </c>
      <c r="S90" s="122"/>
      <c r="T90" s="123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</row>
    <row r="91" spans="1:59" ht="12.75">
      <c r="A91" s="165"/>
      <c r="B91" s="175"/>
      <c r="C91" s="180" t="s">
        <v>192</v>
      </c>
      <c r="D91" s="175"/>
      <c r="E91" s="181">
        <v>5041687.75</v>
      </c>
      <c r="F91" s="181">
        <v>197877.81</v>
      </c>
      <c r="G91" s="181">
        <v>239000.86</v>
      </c>
      <c r="H91" s="181">
        <v>310440.97</v>
      </c>
      <c r="I91" s="181">
        <v>444854.78</v>
      </c>
      <c r="J91" s="181">
        <v>605218.5</v>
      </c>
      <c r="K91" s="181">
        <v>623409.44</v>
      </c>
      <c r="L91" s="181">
        <v>614835.1</v>
      </c>
      <c r="M91" s="181">
        <v>485590.9</v>
      </c>
      <c r="N91" s="181">
        <v>490706.94</v>
      </c>
      <c r="O91" s="181">
        <v>384510.25</v>
      </c>
      <c r="P91" s="181">
        <v>367683.2</v>
      </c>
      <c r="Q91" s="181">
        <v>277559</v>
      </c>
      <c r="S91" s="122"/>
      <c r="T91" s="123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</row>
    <row r="92" spans="1:59" ht="12.75">
      <c r="A92" s="165"/>
      <c r="B92" s="175"/>
      <c r="C92" s="180" t="s">
        <v>193</v>
      </c>
      <c r="D92" s="175"/>
      <c r="E92" s="181">
        <v>8767110.56</v>
      </c>
      <c r="F92" s="181">
        <v>744346.56</v>
      </c>
      <c r="G92" s="181">
        <v>744347.25</v>
      </c>
      <c r="H92" s="181">
        <v>719774.8</v>
      </c>
      <c r="I92" s="181">
        <v>747821.3</v>
      </c>
      <c r="J92" s="181">
        <v>716300.9</v>
      </c>
      <c r="K92" s="181">
        <v>744347</v>
      </c>
      <c r="L92" s="181">
        <v>740872.7</v>
      </c>
      <c r="M92" s="181">
        <v>674106.5</v>
      </c>
      <c r="N92" s="181">
        <v>747821</v>
      </c>
      <c r="O92" s="181">
        <v>723249.8</v>
      </c>
      <c r="P92" s="181">
        <v>740873.25</v>
      </c>
      <c r="Q92" s="181">
        <v>723249.5</v>
      </c>
      <c r="S92" s="122"/>
      <c r="T92" s="123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</row>
    <row r="93" spans="1:59" s="133" customFormat="1" ht="12.75">
      <c r="A93" s="165"/>
      <c r="B93" s="175"/>
      <c r="C93" s="180" t="s">
        <v>194</v>
      </c>
      <c r="D93" s="175"/>
      <c r="E93" s="181">
        <v>568781.454</v>
      </c>
      <c r="F93" s="181">
        <v>35217.664</v>
      </c>
      <c r="G93" s="181">
        <v>31872.863</v>
      </c>
      <c r="H93" s="181">
        <v>27812.482</v>
      </c>
      <c r="I93" s="181">
        <v>109931.41</v>
      </c>
      <c r="J93" s="181">
        <v>38387.82</v>
      </c>
      <c r="K93" s="181">
        <v>58441.95</v>
      </c>
      <c r="L93" s="181">
        <v>64852.797</v>
      </c>
      <c r="M93" s="181">
        <v>51029.957</v>
      </c>
      <c r="N93" s="181">
        <v>48880.23</v>
      </c>
      <c r="O93" s="181">
        <v>28984.596</v>
      </c>
      <c r="P93" s="181">
        <v>39370.895</v>
      </c>
      <c r="Q93" s="181">
        <v>33998.79</v>
      </c>
      <c r="R93" s="121"/>
      <c r="S93" s="122"/>
      <c r="T93" s="123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</row>
    <row r="94" spans="1:59" s="133" customFormat="1" ht="12.75">
      <c r="A94" s="165"/>
      <c r="B94" s="175"/>
      <c r="C94" s="180" t="s">
        <v>195</v>
      </c>
      <c r="D94" s="175"/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21"/>
      <c r="S94" s="122"/>
      <c r="T94" s="123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</row>
    <row r="95" spans="1:59" s="133" customFormat="1" ht="12.75">
      <c r="A95" s="165"/>
      <c r="B95" s="175"/>
      <c r="C95" s="180" t="s">
        <v>196</v>
      </c>
      <c r="D95" s="175"/>
      <c r="E95" s="181">
        <v>1183705.4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1183705.4</v>
      </c>
      <c r="R95" s="121"/>
      <c r="S95" s="122"/>
      <c r="T95" s="123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</row>
    <row r="96" spans="1:59" s="133" customFormat="1" ht="12.75">
      <c r="A96" s="165"/>
      <c r="B96" s="175"/>
      <c r="C96" s="180" t="s">
        <v>197</v>
      </c>
      <c r="D96" s="175"/>
      <c r="E96" s="181">
        <v>12066528.05</v>
      </c>
      <c r="F96" s="181">
        <v>1016167.25</v>
      </c>
      <c r="G96" s="181">
        <v>1023968.25</v>
      </c>
      <c r="H96" s="181">
        <v>1005286</v>
      </c>
      <c r="I96" s="181">
        <v>999525.25</v>
      </c>
      <c r="J96" s="181">
        <v>974082.25</v>
      </c>
      <c r="K96" s="181">
        <v>1137341.9</v>
      </c>
      <c r="L96" s="181">
        <v>1032424</v>
      </c>
      <c r="M96" s="181">
        <v>955167.9</v>
      </c>
      <c r="N96" s="181">
        <v>996231.75</v>
      </c>
      <c r="O96" s="181">
        <v>991290.25</v>
      </c>
      <c r="P96" s="181">
        <v>972706.75</v>
      </c>
      <c r="Q96" s="181">
        <v>962336.5</v>
      </c>
      <c r="R96" s="121"/>
      <c r="S96" s="122"/>
      <c r="T96" s="123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</row>
    <row r="97" spans="1:59" s="133" customFormat="1" ht="12.75">
      <c r="A97" s="165"/>
      <c r="B97" s="175"/>
      <c r="C97" s="180" t="s">
        <v>198</v>
      </c>
      <c r="D97" s="175"/>
      <c r="E97" s="181">
        <v>145800.01200000002</v>
      </c>
      <c r="F97" s="181">
        <v>24300.002</v>
      </c>
      <c r="G97" s="181">
        <v>24300.002</v>
      </c>
      <c r="H97" s="181">
        <v>24300.002</v>
      </c>
      <c r="I97" s="181">
        <v>24300.002</v>
      </c>
      <c r="J97" s="181">
        <v>24300.002</v>
      </c>
      <c r="K97" s="181">
        <v>24300.002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21"/>
      <c r="S97" s="122"/>
      <c r="T97" s="123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</row>
    <row r="98" spans="1:59" s="133" customFormat="1" ht="12.75">
      <c r="A98" s="165"/>
      <c r="B98" s="175"/>
      <c r="C98" s="180" t="s">
        <v>199</v>
      </c>
      <c r="D98" s="175"/>
      <c r="E98" s="181">
        <v>9707058.22</v>
      </c>
      <c r="F98" s="181">
        <v>802908.5</v>
      </c>
      <c r="G98" s="181">
        <v>753583.06</v>
      </c>
      <c r="H98" s="181">
        <v>700936.25</v>
      </c>
      <c r="I98" s="181">
        <v>606862.06</v>
      </c>
      <c r="J98" s="181">
        <v>793330.6</v>
      </c>
      <c r="K98" s="181">
        <v>632391.4</v>
      </c>
      <c r="L98" s="181">
        <v>722591.25</v>
      </c>
      <c r="M98" s="181">
        <v>570183.4</v>
      </c>
      <c r="N98" s="181">
        <v>1135230.2</v>
      </c>
      <c r="O98" s="181">
        <v>1093009.4</v>
      </c>
      <c r="P98" s="181">
        <v>1065499.1</v>
      </c>
      <c r="Q98" s="181">
        <v>830533</v>
      </c>
      <c r="R98" s="121"/>
      <c r="S98" s="122"/>
      <c r="T98" s="123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</row>
    <row r="99" spans="1:59" s="133" customFormat="1" ht="12.75" hidden="1">
      <c r="A99" s="165"/>
      <c r="B99" s="175"/>
      <c r="C99" s="180"/>
      <c r="D99" s="175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21"/>
      <c r="S99" s="122"/>
      <c r="T99" s="123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</row>
    <row r="100" spans="1:59" ht="12.75" hidden="1">
      <c r="A100" s="165"/>
      <c r="B100" s="175"/>
      <c r="C100" s="180"/>
      <c r="D100" s="175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S100" s="122"/>
      <c r="T100" s="123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</row>
    <row r="101" spans="1:59" s="133" customFormat="1" ht="12.75" hidden="1">
      <c r="A101" s="165"/>
      <c r="B101" s="175"/>
      <c r="C101" s="180"/>
      <c r="D101" s="175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21"/>
      <c r="S101" s="122"/>
      <c r="T101" s="123"/>
      <c r="U101" s="122"/>
      <c r="V101" s="131"/>
      <c r="W101" s="122"/>
      <c r="X101" s="131"/>
      <c r="Y101" s="122"/>
      <c r="Z101" s="131"/>
      <c r="AA101" s="122"/>
      <c r="AB101" s="131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</row>
    <row r="102" spans="1:59" s="133" customFormat="1" ht="12.75">
      <c r="A102" s="165"/>
      <c r="B102" s="175"/>
      <c r="C102" s="180" t="s">
        <v>200</v>
      </c>
      <c r="D102" s="175"/>
      <c r="E102" s="183">
        <v>0</v>
      </c>
      <c r="F102" s="183">
        <v>0</v>
      </c>
      <c r="G102" s="183">
        <v>0</v>
      </c>
      <c r="H102" s="183">
        <v>0</v>
      </c>
      <c r="I102" s="183">
        <v>0</v>
      </c>
      <c r="J102" s="183">
        <v>0</v>
      </c>
      <c r="K102" s="183">
        <v>0</v>
      </c>
      <c r="L102" s="183">
        <v>0</v>
      </c>
      <c r="M102" s="183">
        <v>0</v>
      </c>
      <c r="N102" s="183">
        <v>0</v>
      </c>
      <c r="O102" s="183">
        <v>0</v>
      </c>
      <c r="P102" s="183">
        <v>0</v>
      </c>
      <c r="Q102" s="183">
        <v>0</v>
      </c>
      <c r="R102" s="121"/>
      <c r="S102" s="122"/>
      <c r="T102" s="123"/>
      <c r="U102" s="122"/>
      <c r="V102" s="131"/>
      <c r="W102" s="122"/>
      <c r="X102" s="131"/>
      <c r="Y102" s="122"/>
      <c r="Z102" s="131"/>
      <c r="AA102" s="122"/>
      <c r="AB102" s="131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</row>
    <row r="103" spans="1:59" s="133" customFormat="1" ht="12.75">
      <c r="A103" s="195"/>
      <c r="B103" s="196"/>
      <c r="C103" s="197"/>
      <c r="D103" s="196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21"/>
      <c r="S103" s="122"/>
      <c r="T103" s="123"/>
      <c r="U103" s="122"/>
      <c r="V103" s="131"/>
      <c r="W103" s="122"/>
      <c r="X103" s="131"/>
      <c r="Y103" s="122"/>
      <c r="Z103" s="131"/>
      <c r="AA103" s="122"/>
      <c r="AB103" s="131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</row>
    <row r="104" spans="1:59" s="133" customFormat="1" ht="12.75">
      <c r="A104" s="195"/>
      <c r="B104" s="196" t="s">
        <v>201</v>
      </c>
      <c r="C104" s="197"/>
      <c r="D104" s="196"/>
      <c r="E104" s="181">
        <v>263901972.46860018</v>
      </c>
      <c r="F104" s="181">
        <v>23376468.323919985</v>
      </c>
      <c r="G104" s="181">
        <v>24457085.015617717</v>
      </c>
      <c r="H104" s="181">
        <v>23237150.629717898</v>
      </c>
      <c r="I104" s="181">
        <v>22362797.887966245</v>
      </c>
      <c r="J104" s="181">
        <v>20922647.7673004</v>
      </c>
      <c r="K104" s="181">
        <v>21267755.27992618</v>
      </c>
      <c r="L104" s="181">
        <v>21159926.467514228</v>
      </c>
      <c r="M104" s="181">
        <v>19635232.73392294</v>
      </c>
      <c r="N104" s="181">
        <v>22456149.620730657</v>
      </c>
      <c r="O104" s="181">
        <v>20360371.976273764</v>
      </c>
      <c r="P104" s="181">
        <v>21337520.132606298</v>
      </c>
      <c r="Q104" s="181">
        <v>23328866.63310388</v>
      </c>
      <c r="R104" s="121"/>
      <c r="S104" s="122"/>
      <c r="T104" s="123"/>
      <c r="U104" s="122"/>
      <c r="V104" s="122"/>
      <c r="W104" s="122"/>
      <c r="X104" s="122"/>
      <c r="Y104" s="122"/>
      <c r="Z104" s="131"/>
      <c r="AA104" s="122"/>
      <c r="AB104" s="131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</row>
    <row r="105" spans="1:59" s="133" customFormat="1" ht="12.75">
      <c r="A105" s="195"/>
      <c r="B105" s="196"/>
      <c r="C105" s="197"/>
      <c r="D105" s="196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21"/>
      <c r="S105" s="122"/>
      <c r="T105" s="123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</row>
    <row r="106" spans="1:59" s="133" customFormat="1" ht="12.75">
      <c r="A106" s="195"/>
      <c r="B106" s="196" t="s">
        <v>202</v>
      </c>
      <c r="C106" s="197"/>
      <c r="D106" s="196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21"/>
      <c r="S106" s="122"/>
      <c r="T106" s="123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</row>
    <row r="107" spans="1:59" s="133" customFormat="1" ht="12.75">
      <c r="A107" s="195"/>
      <c r="B107" s="196"/>
      <c r="C107" s="180" t="s">
        <v>203</v>
      </c>
      <c r="D107" s="196"/>
      <c r="E107" s="181">
        <v>5282160</v>
      </c>
      <c r="F107" s="181">
        <v>2641080</v>
      </c>
      <c r="G107" s="181">
        <v>2641080</v>
      </c>
      <c r="H107" s="181">
        <v>0</v>
      </c>
      <c r="I107" s="181">
        <v>0</v>
      </c>
      <c r="J107" s="181">
        <v>0</v>
      </c>
      <c r="K107" s="181">
        <v>0</v>
      </c>
      <c r="L107" s="181">
        <v>0</v>
      </c>
      <c r="M107" s="181">
        <v>0</v>
      </c>
      <c r="N107" s="181">
        <v>0</v>
      </c>
      <c r="O107" s="181">
        <v>0</v>
      </c>
      <c r="P107" s="181">
        <v>0</v>
      </c>
      <c r="Q107" s="181">
        <v>0</v>
      </c>
      <c r="R107" s="121"/>
      <c r="S107" s="122"/>
      <c r="T107" s="123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</row>
    <row r="108" spans="1:59" s="133" customFormat="1" ht="12.75">
      <c r="A108" s="195"/>
      <c r="B108" s="196"/>
      <c r="C108" s="180" t="s">
        <v>204</v>
      </c>
      <c r="D108" s="196"/>
      <c r="E108" s="181">
        <v>1744080</v>
      </c>
      <c r="F108" s="181">
        <v>872040</v>
      </c>
      <c r="G108" s="181">
        <v>872040</v>
      </c>
      <c r="H108" s="181">
        <v>0</v>
      </c>
      <c r="I108" s="181">
        <v>0</v>
      </c>
      <c r="J108" s="181">
        <v>0</v>
      </c>
      <c r="K108" s="181">
        <v>0</v>
      </c>
      <c r="L108" s="181">
        <v>0</v>
      </c>
      <c r="M108" s="181">
        <v>0</v>
      </c>
      <c r="N108" s="181">
        <v>0</v>
      </c>
      <c r="O108" s="181">
        <v>0</v>
      </c>
      <c r="P108" s="181">
        <v>0</v>
      </c>
      <c r="Q108" s="181">
        <v>0</v>
      </c>
      <c r="R108" s="121"/>
      <c r="S108" s="122"/>
      <c r="T108" s="123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</row>
    <row r="109" spans="1:59" s="133" customFormat="1" ht="12.75" hidden="1">
      <c r="A109" s="195"/>
      <c r="B109" s="196"/>
      <c r="C109" s="180"/>
      <c r="D109" s="196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21"/>
      <c r="S109" s="122"/>
      <c r="T109" s="123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</row>
    <row r="110" spans="1:59" s="133" customFormat="1" ht="12.75" hidden="1">
      <c r="A110" s="195"/>
      <c r="B110" s="196"/>
      <c r="C110" s="180"/>
      <c r="D110" s="196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21"/>
      <c r="S110" s="122"/>
      <c r="T110" s="123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</row>
    <row r="111" spans="1:59" ht="12.75" hidden="1">
      <c r="A111" s="195"/>
      <c r="B111" s="196"/>
      <c r="C111" s="180"/>
      <c r="D111" s="196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S111" s="122"/>
      <c r="T111" s="123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</row>
    <row r="112" spans="1:59" ht="12.75">
      <c r="A112" s="195"/>
      <c r="B112" s="196"/>
      <c r="C112" s="180" t="s">
        <v>205</v>
      </c>
      <c r="D112" s="196"/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  <c r="M112" s="181">
        <v>0</v>
      </c>
      <c r="N112" s="181">
        <v>0</v>
      </c>
      <c r="O112" s="181">
        <v>0</v>
      </c>
      <c r="P112" s="181">
        <v>0</v>
      </c>
      <c r="Q112" s="181">
        <v>0</v>
      </c>
      <c r="S112" s="122"/>
      <c r="T112" s="123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</row>
    <row r="113" spans="1:59" ht="12.75">
      <c r="A113" s="165"/>
      <c r="B113" s="175"/>
      <c r="C113" s="180" t="s">
        <v>206</v>
      </c>
      <c r="D113" s="175"/>
      <c r="E113" s="183">
        <v>441500</v>
      </c>
      <c r="F113" s="183">
        <v>220750</v>
      </c>
      <c r="G113" s="183">
        <v>220750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S113" s="122"/>
      <c r="T113" s="123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</row>
    <row r="114" spans="1:59" ht="12.75">
      <c r="A114" s="195"/>
      <c r="B114" s="196"/>
      <c r="C114" s="180"/>
      <c r="D114" s="196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S114" s="122"/>
      <c r="T114" s="123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</row>
    <row r="115" spans="1:59" ht="12.75">
      <c r="A115" s="195"/>
      <c r="B115" s="196" t="s">
        <v>207</v>
      </c>
      <c r="C115" s="180"/>
      <c r="D115" s="196"/>
      <c r="E115" s="181">
        <v>7467740</v>
      </c>
      <c r="F115" s="181">
        <v>3733870</v>
      </c>
      <c r="G115" s="181">
        <v>3733870</v>
      </c>
      <c r="H115" s="181">
        <v>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S115" s="122"/>
      <c r="T115" s="123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</row>
    <row r="116" spans="1:59" ht="12.75">
      <c r="A116" s="195"/>
      <c r="B116" s="196"/>
      <c r="C116" s="180"/>
      <c r="D116" s="196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S116" s="122"/>
      <c r="T116" s="123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</row>
    <row r="117" spans="1:59" ht="12.75">
      <c r="A117" s="195"/>
      <c r="B117" s="196" t="s">
        <v>208</v>
      </c>
      <c r="C117" s="197"/>
      <c r="D117" s="196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S117" s="122"/>
      <c r="T117" s="123"/>
      <c r="U117" s="122"/>
      <c r="V117" s="123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</row>
    <row r="118" spans="1:59" ht="12.75">
      <c r="A118" s="195"/>
      <c r="B118" s="196"/>
      <c r="C118" s="197" t="s">
        <v>209</v>
      </c>
      <c r="D118" s="196"/>
      <c r="E118" s="181">
        <v>4000671.8899999997</v>
      </c>
      <c r="F118" s="181">
        <v>145510.14</v>
      </c>
      <c r="G118" s="181">
        <v>71551.24</v>
      </c>
      <c r="H118" s="181">
        <v>60297.332</v>
      </c>
      <c r="I118" s="181">
        <v>57773.508</v>
      </c>
      <c r="J118" s="181">
        <v>85468</v>
      </c>
      <c r="K118" s="181">
        <v>202670.97</v>
      </c>
      <c r="L118" s="181">
        <v>387431.72</v>
      </c>
      <c r="M118" s="181">
        <v>465396.2</v>
      </c>
      <c r="N118" s="181">
        <v>612451.44</v>
      </c>
      <c r="O118" s="181">
        <v>697500.06</v>
      </c>
      <c r="P118" s="181">
        <v>700675.9</v>
      </c>
      <c r="Q118" s="181">
        <v>513945.38</v>
      </c>
      <c r="S118" s="122"/>
      <c r="T118" s="123"/>
      <c r="U118" s="122"/>
      <c r="V118" s="123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</row>
    <row r="119" spans="1:59" ht="12.75">
      <c r="A119" s="195"/>
      <c r="B119" s="196"/>
      <c r="C119" s="197" t="s">
        <v>210</v>
      </c>
      <c r="D119" s="196"/>
      <c r="E119" s="181">
        <v>4124745.3200000003</v>
      </c>
      <c r="F119" s="181">
        <v>393094.03</v>
      </c>
      <c r="G119" s="181">
        <v>306537.47</v>
      </c>
      <c r="H119" s="181">
        <v>293177.03</v>
      </c>
      <c r="I119" s="181">
        <v>318431.94</v>
      </c>
      <c r="J119" s="181">
        <v>313372.8</v>
      </c>
      <c r="K119" s="181">
        <v>294952.1</v>
      </c>
      <c r="L119" s="181">
        <v>283838.53</v>
      </c>
      <c r="M119" s="181">
        <v>256344.83</v>
      </c>
      <c r="N119" s="181">
        <v>327568.78</v>
      </c>
      <c r="O119" s="181">
        <v>360402.97</v>
      </c>
      <c r="P119" s="181">
        <v>468237.84</v>
      </c>
      <c r="Q119" s="181">
        <v>508787</v>
      </c>
      <c r="S119" s="122"/>
      <c r="T119" s="123"/>
      <c r="U119" s="122"/>
      <c r="V119" s="123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</row>
    <row r="120" spans="1:59" ht="12.75">
      <c r="A120" s="195"/>
      <c r="B120" s="196"/>
      <c r="C120" s="197" t="s">
        <v>211</v>
      </c>
      <c r="D120" s="196"/>
      <c r="E120" s="181">
        <v>18924589.05</v>
      </c>
      <c r="F120" s="181">
        <v>1255460.72</v>
      </c>
      <c r="G120" s="181">
        <v>1171142.72</v>
      </c>
      <c r="H120" s="181">
        <v>1223938.25</v>
      </c>
      <c r="I120" s="181">
        <v>1280135.05</v>
      </c>
      <c r="J120" s="181">
        <v>1333795.04</v>
      </c>
      <c r="K120" s="181">
        <v>1645359.9</v>
      </c>
      <c r="L120" s="181">
        <v>1837533.62</v>
      </c>
      <c r="M120" s="181">
        <v>1724923.24</v>
      </c>
      <c r="N120" s="181">
        <v>1929697</v>
      </c>
      <c r="O120" s="181">
        <v>2011566.67</v>
      </c>
      <c r="P120" s="181">
        <v>1905609.48</v>
      </c>
      <c r="Q120" s="181">
        <v>1605427.36</v>
      </c>
      <c r="S120" s="122"/>
      <c r="T120" s="123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</row>
    <row r="121" spans="1:59" ht="12.75">
      <c r="A121" s="195"/>
      <c r="B121" s="196"/>
      <c r="C121" s="197" t="s">
        <v>212</v>
      </c>
      <c r="D121" s="196"/>
      <c r="E121" s="181">
        <v>899011.7480000001</v>
      </c>
      <c r="F121" s="181">
        <v>96663.349</v>
      </c>
      <c r="G121" s="181">
        <v>90095.53</v>
      </c>
      <c r="H121" s="181">
        <v>92095.59599999999</v>
      </c>
      <c r="I121" s="181">
        <v>101646.242</v>
      </c>
      <c r="J121" s="181">
        <v>90820.725</v>
      </c>
      <c r="K121" s="181">
        <v>75660.159</v>
      </c>
      <c r="L121" s="181">
        <v>48050.523</v>
      </c>
      <c r="M121" s="181">
        <v>55536.42</v>
      </c>
      <c r="N121" s="181">
        <v>54531.459</v>
      </c>
      <c r="O121" s="181">
        <v>63360.42</v>
      </c>
      <c r="P121" s="181">
        <v>66410.118</v>
      </c>
      <c r="Q121" s="181">
        <v>64141.207</v>
      </c>
      <c r="S121" s="122"/>
      <c r="T121" s="123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</row>
    <row r="122" spans="1:59" ht="12.75">
      <c r="A122" s="195"/>
      <c r="B122" s="196"/>
      <c r="C122" s="197" t="s">
        <v>213</v>
      </c>
      <c r="D122" s="196"/>
      <c r="E122" s="181">
        <v>2342973.5163</v>
      </c>
      <c r="F122" s="181">
        <v>269820.80000000005</v>
      </c>
      <c r="G122" s="181">
        <v>258648.38</v>
      </c>
      <c r="H122" s="181">
        <v>240582.21</v>
      </c>
      <c r="I122" s="181">
        <v>184213.864</v>
      </c>
      <c r="J122" s="181">
        <v>151781.12</v>
      </c>
      <c r="K122" s="181">
        <v>143190.38</v>
      </c>
      <c r="L122" s="181">
        <v>159983.55</v>
      </c>
      <c r="M122" s="181">
        <v>147971.92</v>
      </c>
      <c r="N122" s="181">
        <v>154559.02</v>
      </c>
      <c r="O122" s="181">
        <v>167909.3023</v>
      </c>
      <c r="P122" s="181">
        <v>220381.15</v>
      </c>
      <c r="Q122" s="181">
        <v>243931.82</v>
      </c>
      <c r="S122" s="122"/>
      <c r="T122" s="123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</row>
    <row r="123" spans="1:59" ht="12.75">
      <c r="A123" s="195"/>
      <c r="B123" s="196"/>
      <c r="C123" s="197" t="s">
        <v>214</v>
      </c>
      <c r="D123" s="196"/>
      <c r="E123" s="181">
        <v>708319.9909999999</v>
      </c>
      <c r="F123" s="181">
        <v>114902.766</v>
      </c>
      <c r="G123" s="181">
        <v>114655.79</v>
      </c>
      <c r="H123" s="181">
        <v>102600.37</v>
      </c>
      <c r="I123" s="181">
        <v>45692.125</v>
      </c>
      <c r="J123" s="181">
        <v>14167.075</v>
      </c>
      <c r="K123" s="181">
        <v>13478.419</v>
      </c>
      <c r="L123" s="181">
        <v>15364.072</v>
      </c>
      <c r="M123" s="181">
        <v>14532.507</v>
      </c>
      <c r="N123" s="181">
        <v>14019.764</v>
      </c>
      <c r="O123" s="181">
        <v>38129.137</v>
      </c>
      <c r="P123" s="181">
        <v>109345.086</v>
      </c>
      <c r="Q123" s="181">
        <v>111432.88</v>
      </c>
      <c r="S123" s="122"/>
      <c r="T123" s="123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</row>
    <row r="124" spans="1:59" ht="12.75">
      <c r="A124" s="165"/>
      <c r="B124" s="175"/>
      <c r="C124" s="180" t="s">
        <v>215</v>
      </c>
      <c r="D124" s="175"/>
      <c r="E124" s="181">
        <v>26718016.7</v>
      </c>
      <c r="F124" s="181">
        <v>2242501.8</v>
      </c>
      <c r="G124" s="181">
        <v>2242501.8</v>
      </c>
      <c r="H124" s="181">
        <v>2178763.8</v>
      </c>
      <c r="I124" s="181">
        <v>2242501.8</v>
      </c>
      <c r="J124" s="181">
        <v>2178763.8</v>
      </c>
      <c r="K124" s="181">
        <v>2242501.8</v>
      </c>
      <c r="L124" s="181">
        <v>2286032</v>
      </c>
      <c r="M124" s="181">
        <v>2090605.9</v>
      </c>
      <c r="N124" s="181">
        <v>2286032</v>
      </c>
      <c r="O124" s="181">
        <v>2220890</v>
      </c>
      <c r="P124" s="181">
        <v>2286032</v>
      </c>
      <c r="Q124" s="181">
        <v>2220890</v>
      </c>
      <c r="S124" s="122"/>
      <c r="T124" s="123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</row>
    <row r="125" spans="1:59" ht="12.75">
      <c r="A125" s="165"/>
      <c r="B125" s="175"/>
      <c r="C125" s="180" t="s">
        <v>371</v>
      </c>
      <c r="D125" s="175"/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181">
        <v>0</v>
      </c>
      <c r="K125" s="181">
        <v>0</v>
      </c>
      <c r="L125" s="181">
        <v>0</v>
      </c>
      <c r="M125" s="181">
        <v>0</v>
      </c>
      <c r="N125" s="181">
        <v>0</v>
      </c>
      <c r="O125" s="181">
        <v>0</v>
      </c>
      <c r="P125" s="181">
        <v>0</v>
      </c>
      <c r="Q125" s="181">
        <v>0</v>
      </c>
      <c r="S125" s="122"/>
      <c r="T125" s="123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</row>
    <row r="126" spans="1:59" s="133" customFormat="1" ht="12.75">
      <c r="A126" s="165"/>
      <c r="B126" s="175"/>
      <c r="C126" s="180" t="s">
        <v>216</v>
      </c>
      <c r="D126" s="175"/>
      <c r="E126" s="181">
        <v>306789.537</v>
      </c>
      <c r="F126" s="181">
        <v>19776.457</v>
      </c>
      <c r="G126" s="181">
        <v>18040.516</v>
      </c>
      <c r="H126" s="181">
        <v>21688.586</v>
      </c>
      <c r="I126" s="181">
        <v>21469.395</v>
      </c>
      <c r="J126" s="181">
        <v>27825.08</v>
      </c>
      <c r="K126" s="181">
        <v>28476.885</v>
      </c>
      <c r="L126" s="181">
        <v>36940.363</v>
      </c>
      <c r="M126" s="181">
        <v>30190.13</v>
      </c>
      <c r="N126" s="181">
        <v>26914.805</v>
      </c>
      <c r="O126" s="181">
        <v>30093.443</v>
      </c>
      <c r="P126" s="181">
        <v>23523.664</v>
      </c>
      <c r="Q126" s="181">
        <v>21850.213</v>
      </c>
      <c r="R126" s="121"/>
      <c r="S126" s="122"/>
      <c r="T126" s="123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</row>
    <row r="127" spans="1:59" s="133" customFormat="1" ht="12.75">
      <c r="A127" s="165"/>
      <c r="B127" s="175"/>
      <c r="C127" s="180" t="s">
        <v>217</v>
      </c>
      <c r="D127" s="175"/>
      <c r="E127" s="181">
        <v>0</v>
      </c>
      <c r="F127" s="181">
        <v>0</v>
      </c>
      <c r="G127" s="181">
        <v>0</v>
      </c>
      <c r="H127" s="181">
        <v>0</v>
      </c>
      <c r="I127" s="181">
        <v>0</v>
      </c>
      <c r="J127" s="181">
        <v>0</v>
      </c>
      <c r="K127" s="181">
        <v>0</v>
      </c>
      <c r="L127" s="181">
        <v>0</v>
      </c>
      <c r="M127" s="181">
        <v>0</v>
      </c>
      <c r="N127" s="181">
        <v>0</v>
      </c>
      <c r="O127" s="181">
        <v>0</v>
      </c>
      <c r="P127" s="181">
        <v>0</v>
      </c>
      <c r="Q127" s="181">
        <v>0</v>
      </c>
      <c r="R127" s="121"/>
      <c r="S127" s="122"/>
      <c r="T127" s="123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</row>
    <row r="128" spans="1:59" s="133" customFormat="1" ht="12.75">
      <c r="A128" s="165"/>
      <c r="B128" s="175"/>
      <c r="C128" s="180" t="s">
        <v>218</v>
      </c>
      <c r="D128" s="175"/>
      <c r="E128" s="181">
        <v>3404832.4899999993</v>
      </c>
      <c r="F128" s="181">
        <v>282967.47</v>
      </c>
      <c r="G128" s="181">
        <v>289738.97</v>
      </c>
      <c r="H128" s="181">
        <v>274897.28</v>
      </c>
      <c r="I128" s="181">
        <v>287841.22</v>
      </c>
      <c r="J128" s="181">
        <v>276794.97</v>
      </c>
      <c r="K128" s="181">
        <v>218648.25</v>
      </c>
      <c r="L128" s="181">
        <v>317134.94</v>
      </c>
      <c r="M128" s="181">
        <v>286061.34</v>
      </c>
      <c r="N128" s="181">
        <v>314751.84</v>
      </c>
      <c r="O128" s="181">
        <v>305187.4</v>
      </c>
      <c r="P128" s="181">
        <v>245620.84</v>
      </c>
      <c r="Q128" s="181">
        <v>305187.97</v>
      </c>
      <c r="R128" s="121"/>
      <c r="S128" s="122"/>
      <c r="T128" s="123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</row>
    <row r="129" spans="1:59" s="133" customFormat="1" ht="12.75">
      <c r="A129" s="165"/>
      <c r="B129" s="175"/>
      <c r="C129" s="180" t="s">
        <v>219</v>
      </c>
      <c r="D129" s="175"/>
      <c r="E129" s="181">
        <v>31560144.500000004</v>
      </c>
      <c r="F129" s="181">
        <v>1047925.1</v>
      </c>
      <c r="G129" s="181">
        <v>2666496</v>
      </c>
      <c r="H129" s="181">
        <v>1927529.6</v>
      </c>
      <c r="I129" s="181">
        <v>2071762.5</v>
      </c>
      <c r="J129" s="181">
        <v>3449753.8</v>
      </c>
      <c r="K129" s="181">
        <v>4226142</v>
      </c>
      <c r="L129" s="181">
        <v>4446144</v>
      </c>
      <c r="M129" s="181">
        <v>3830733.5</v>
      </c>
      <c r="N129" s="181">
        <v>3537665</v>
      </c>
      <c r="O129" s="181">
        <v>1589308.1</v>
      </c>
      <c r="P129" s="181">
        <v>1358480.1</v>
      </c>
      <c r="Q129" s="181">
        <v>1408204.8</v>
      </c>
      <c r="R129" s="121"/>
      <c r="S129" s="122"/>
      <c r="T129" s="123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</row>
    <row r="130" spans="1:59" ht="12.75">
      <c r="A130" s="165"/>
      <c r="B130" s="175"/>
      <c r="C130" s="180" t="s">
        <v>220</v>
      </c>
      <c r="D130" s="175"/>
      <c r="E130" s="181">
        <v>6080655.8</v>
      </c>
      <c r="F130" s="181">
        <v>1033822.9</v>
      </c>
      <c r="G130" s="181">
        <v>1019927.25</v>
      </c>
      <c r="H130" s="181">
        <v>986577.75</v>
      </c>
      <c r="I130" s="181">
        <v>1019927.25</v>
      </c>
      <c r="J130" s="181">
        <v>1000473.4</v>
      </c>
      <c r="K130" s="181">
        <v>1019927.25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34"/>
      <c r="S130" s="122"/>
      <c r="T130" s="123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</row>
    <row r="131" spans="1:59" s="133" customFormat="1" ht="12.75">
      <c r="A131" s="165"/>
      <c r="B131" s="175"/>
      <c r="C131" s="180" t="s">
        <v>221</v>
      </c>
      <c r="D131" s="175"/>
      <c r="E131" s="181">
        <v>8430073.73</v>
      </c>
      <c r="F131" s="181">
        <v>401835.1</v>
      </c>
      <c r="G131" s="181">
        <v>538857.8</v>
      </c>
      <c r="H131" s="181">
        <v>634302.06</v>
      </c>
      <c r="I131" s="181">
        <v>716881.5</v>
      </c>
      <c r="J131" s="181">
        <v>824923.8</v>
      </c>
      <c r="K131" s="181">
        <v>1110937.2</v>
      </c>
      <c r="L131" s="181">
        <v>1194975.1</v>
      </c>
      <c r="M131" s="181">
        <v>766959.25</v>
      </c>
      <c r="N131" s="181">
        <v>790896.2</v>
      </c>
      <c r="O131" s="181">
        <v>591374.5</v>
      </c>
      <c r="P131" s="181">
        <v>496442.6</v>
      </c>
      <c r="Q131" s="181">
        <v>361688.62</v>
      </c>
      <c r="R131" s="121"/>
      <c r="S131" s="122"/>
      <c r="T131" s="123"/>
      <c r="U131" s="122"/>
      <c r="V131" s="126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</row>
    <row r="132" spans="1:59" s="133" customFormat="1" ht="12.75">
      <c r="A132" s="165"/>
      <c r="B132" s="175"/>
      <c r="C132" s="180" t="s">
        <v>222</v>
      </c>
      <c r="D132" s="175"/>
      <c r="E132" s="181">
        <v>12196126.11</v>
      </c>
      <c r="F132" s="181">
        <v>787197.25</v>
      </c>
      <c r="G132" s="181">
        <v>837420.3</v>
      </c>
      <c r="H132" s="181">
        <v>799894.8</v>
      </c>
      <c r="I132" s="181">
        <v>852185</v>
      </c>
      <c r="J132" s="181">
        <v>1108987.2</v>
      </c>
      <c r="K132" s="181">
        <v>1513129.9</v>
      </c>
      <c r="L132" s="181">
        <v>1744137.2</v>
      </c>
      <c r="M132" s="181">
        <v>1073229.9</v>
      </c>
      <c r="N132" s="181">
        <v>1120541</v>
      </c>
      <c r="O132" s="181">
        <v>805550.06</v>
      </c>
      <c r="P132" s="181">
        <v>864192.7</v>
      </c>
      <c r="Q132" s="181">
        <v>689660.8</v>
      </c>
      <c r="R132" s="121"/>
      <c r="S132" s="122"/>
      <c r="T132" s="123"/>
      <c r="U132" s="122"/>
      <c r="V132" s="126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</row>
    <row r="133" spans="1:59" ht="12.75">
      <c r="A133" s="165"/>
      <c r="B133" s="175"/>
      <c r="C133" s="180" t="s">
        <v>223</v>
      </c>
      <c r="D133" s="175"/>
      <c r="E133" s="181">
        <v>7115281.43</v>
      </c>
      <c r="F133" s="181">
        <v>848490.56</v>
      </c>
      <c r="G133" s="181">
        <v>651945.4</v>
      </c>
      <c r="H133" s="181">
        <v>527359.56</v>
      </c>
      <c r="I133" s="181">
        <v>537978.44</v>
      </c>
      <c r="J133" s="181">
        <v>618881.06</v>
      </c>
      <c r="K133" s="181">
        <v>216523.45</v>
      </c>
      <c r="L133" s="181">
        <v>410370.06</v>
      </c>
      <c r="M133" s="181">
        <v>453098.6</v>
      </c>
      <c r="N133" s="181">
        <v>580985.56</v>
      </c>
      <c r="O133" s="181">
        <v>712274.1</v>
      </c>
      <c r="P133" s="181">
        <v>720080.2</v>
      </c>
      <c r="Q133" s="181">
        <v>837294.44</v>
      </c>
      <c r="S133" s="122"/>
      <c r="T133" s="123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</row>
    <row r="134" spans="1:59" ht="12.75">
      <c r="A134" s="165"/>
      <c r="B134" s="175"/>
      <c r="C134" s="180" t="s">
        <v>224</v>
      </c>
      <c r="D134" s="175"/>
      <c r="E134" s="181">
        <v>3749132.76</v>
      </c>
      <c r="F134" s="181">
        <v>316970.06</v>
      </c>
      <c r="G134" s="181">
        <v>316970.06</v>
      </c>
      <c r="H134" s="181">
        <v>308338.94</v>
      </c>
      <c r="I134" s="181">
        <v>316970.06</v>
      </c>
      <c r="J134" s="181">
        <v>298179.7</v>
      </c>
      <c r="K134" s="181">
        <v>306472.44</v>
      </c>
      <c r="L134" s="181">
        <v>321520.25</v>
      </c>
      <c r="M134" s="181">
        <v>295186.25</v>
      </c>
      <c r="N134" s="181">
        <v>321520.25</v>
      </c>
      <c r="O134" s="181">
        <v>312742.25</v>
      </c>
      <c r="P134" s="181">
        <v>321520.25</v>
      </c>
      <c r="Q134" s="181">
        <v>312742.25</v>
      </c>
      <c r="S134" s="122"/>
      <c r="T134" s="123"/>
      <c r="U134" s="122"/>
      <c r="V134" s="126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</row>
    <row r="135" spans="1:59" ht="12.75">
      <c r="A135" s="165"/>
      <c r="B135" s="175"/>
      <c r="C135" s="180" t="s">
        <v>225</v>
      </c>
      <c r="D135" s="175"/>
      <c r="E135" s="181">
        <v>2748077.42</v>
      </c>
      <c r="F135" s="181">
        <v>288298.75</v>
      </c>
      <c r="G135" s="181">
        <v>339934.12</v>
      </c>
      <c r="H135" s="181">
        <v>275825.7</v>
      </c>
      <c r="I135" s="181">
        <v>222780.66</v>
      </c>
      <c r="J135" s="181">
        <v>242116.97</v>
      </c>
      <c r="K135" s="181">
        <v>266113.25</v>
      </c>
      <c r="L135" s="181">
        <v>176383.66</v>
      </c>
      <c r="M135" s="181">
        <v>193506.22</v>
      </c>
      <c r="N135" s="181">
        <v>170482.06</v>
      </c>
      <c r="O135" s="181">
        <v>160730.22</v>
      </c>
      <c r="P135" s="181">
        <v>168227.08</v>
      </c>
      <c r="Q135" s="181">
        <v>243678.73</v>
      </c>
      <c r="S135" s="122"/>
      <c r="T135" s="123"/>
      <c r="U135" s="122"/>
      <c r="V135" s="123"/>
      <c r="W135" s="122"/>
      <c r="X135" s="123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</row>
    <row r="136" spans="1:59" ht="12.75">
      <c r="A136" s="165"/>
      <c r="B136" s="175"/>
      <c r="C136" s="180" t="s">
        <v>226</v>
      </c>
      <c r="D136" s="175"/>
      <c r="E136" s="181">
        <v>10659360</v>
      </c>
      <c r="F136" s="181">
        <v>885440</v>
      </c>
      <c r="G136" s="181">
        <v>885440</v>
      </c>
      <c r="H136" s="181">
        <v>885440</v>
      </c>
      <c r="I136" s="181">
        <v>885440</v>
      </c>
      <c r="J136" s="181">
        <v>885440</v>
      </c>
      <c r="K136" s="181">
        <v>885440</v>
      </c>
      <c r="L136" s="181">
        <v>891120</v>
      </c>
      <c r="M136" s="181">
        <v>891120</v>
      </c>
      <c r="N136" s="181">
        <v>891120</v>
      </c>
      <c r="O136" s="181">
        <v>891120</v>
      </c>
      <c r="P136" s="181">
        <v>891120</v>
      </c>
      <c r="Q136" s="181">
        <v>891120</v>
      </c>
      <c r="S136" s="122"/>
      <c r="T136" s="123"/>
      <c r="U136" s="122"/>
      <c r="V136" s="126"/>
      <c r="W136" s="122"/>
      <c r="X136" s="122"/>
      <c r="Y136" s="122"/>
      <c r="Z136" s="122"/>
      <c r="AA136" s="122"/>
      <c r="AB136" s="122"/>
      <c r="AC136" s="122"/>
      <c r="AD136" s="123"/>
      <c r="AE136" s="123"/>
      <c r="AF136" s="123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</row>
    <row r="137" spans="1:59" s="133" customFormat="1" ht="12.75">
      <c r="A137" s="165"/>
      <c r="B137" s="175"/>
      <c r="C137" s="180" t="s">
        <v>227</v>
      </c>
      <c r="D137" s="175"/>
      <c r="E137" s="181">
        <v>6787463.159999999</v>
      </c>
      <c r="F137" s="181">
        <v>1175900.8</v>
      </c>
      <c r="G137" s="181">
        <v>1175901.6</v>
      </c>
      <c r="H137" s="181">
        <v>1134947.8</v>
      </c>
      <c r="I137" s="181">
        <v>1008590.56</v>
      </c>
      <c r="J137" s="181">
        <v>1116221.6</v>
      </c>
      <c r="K137" s="181">
        <v>1175900.8</v>
      </c>
      <c r="L137" s="181">
        <v>0</v>
      </c>
      <c r="M137" s="181">
        <v>0</v>
      </c>
      <c r="N137" s="181">
        <v>0</v>
      </c>
      <c r="O137" s="181">
        <v>0</v>
      </c>
      <c r="P137" s="181">
        <v>0</v>
      </c>
      <c r="Q137" s="181">
        <v>0</v>
      </c>
      <c r="R137" s="121"/>
      <c r="S137" s="122"/>
      <c r="T137" s="123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</row>
    <row r="138" spans="1:59" ht="12.75">
      <c r="A138" s="165"/>
      <c r="B138" s="175"/>
      <c r="C138" s="180" t="s">
        <v>228</v>
      </c>
      <c r="D138" s="175"/>
      <c r="E138" s="181">
        <v>2716914.7800000003</v>
      </c>
      <c r="F138" s="181">
        <v>452851.56</v>
      </c>
      <c r="G138" s="181">
        <v>446276.6</v>
      </c>
      <c r="H138" s="181">
        <v>400001.28</v>
      </c>
      <c r="I138" s="181">
        <v>420413.1</v>
      </c>
      <c r="J138" s="181">
        <v>446668.94</v>
      </c>
      <c r="K138" s="181">
        <v>550703.3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>
        <v>0</v>
      </c>
      <c r="S138" s="122"/>
      <c r="T138" s="123"/>
      <c r="U138" s="122"/>
      <c r="V138" s="126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</row>
    <row r="139" spans="1:59" s="133" customFormat="1" ht="12.75" hidden="1">
      <c r="A139" s="165"/>
      <c r="B139" s="175"/>
      <c r="C139" s="180"/>
      <c r="D139" s="175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21"/>
      <c r="S139" s="122"/>
      <c r="T139" s="123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</row>
    <row r="140" spans="1:59" s="133" customFormat="1" ht="12.75" hidden="1">
      <c r="A140" s="165"/>
      <c r="B140" s="175"/>
      <c r="C140" s="180"/>
      <c r="D140" s="175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21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</row>
    <row r="141" spans="1:59" s="133" customFormat="1" ht="12.75" hidden="1">
      <c r="A141" s="165"/>
      <c r="B141" s="175"/>
      <c r="C141" s="180"/>
      <c r="D141" s="175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21"/>
      <c r="S141" s="122"/>
      <c r="T141" s="123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</row>
    <row r="142" spans="1:59" ht="12.75">
      <c r="A142" s="165"/>
      <c r="B142" s="175"/>
      <c r="C142" s="180" t="s">
        <v>229</v>
      </c>
      <c r="D142" s="175"/>
      <c r="E142" s="183">
        <v>10876057.4</v>
      </c>
      <c r="F142" s="183">
        <v>1853352.5</v>
      </c>
      <c r="G142" s="183">
        <v>1792338.4</v>
      </c>
      <c r="H142" s="183">
        <v>1792338.1</v>
      </c>
      <c r="I142" s="183">
        <v>1860966.2</v>
      </c>
      <c r="J142" s="183">
        <v>1723710.4</v>
      </c>
      <c r="K142" s="183">
        <v>1853351.8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S142" s="122"/>
      <c r="T142" s="123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</row>
    <row r="143" spans="1:59" ht="12.75">
      <c r="A143" s="195"/>
      <c r="B143" s="196"/>
      <c r="C143" s="197"/>
      <c r="D143" s="196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S143" s="122"/>
      <c r="T143" s="123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</row>
    <row r="144" spans="1:59" ht="12.75">
      <c r="A144" s="195"/>
      <c r="B144" s="196" t="s">
        <v>230</v>
      </c>
      <c r="C144" s="197"/>
      <c r="D144" s="196"/>
      <c r="E144" s="181">
        <v>164349237.33229998</v>
      </c>
      <c r="F144" s="181">
        <v>13912782.112000002</v>
      </c>
      <c r="G144" s="181">
        <v>15234419.946</v>
      </c>
      <c r="H144" s="181">
        <v>14160596.044</v>
      </c>
      <c r="I144" s="181">
        <v>14453600.413999999</v>
      </c>
      <c r="J144" s="181">
        <v>16188145.479999999</v>
      </c>
      <c r="K144" s="181">
        <v>17989580.253</v>
      </c>
      <c r="L144" s="181">
        <v>14556959.588</v>
      </c>
      <c r="M144" s="181">
        <v>12575396.207</v>
      </c>
      <c r="N144" s="181">
        <v>13133736.178</v>
      </c>
      <c r="O144" s="181">
        <v>10958138.6323</v>
      </c>
      <c r="P144" s="181">
        <v>10845899.007999998</v>
      </c>
      <c r="Q144" s="181">
        <v>10339983.47</v>
      </c>
      <c r="S144" s="122"/>
      <c r="T144" s="123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</row>
    <row r="145" spans="1:59" ht="12.75">
      <c r="A145" s="195"/>
      <c r="B145" s="196"/>
      <c r="C145" s="197"/>
      <c r="D145" s="196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S145" s="122"/>
      <c r="T145" s="123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</row>
    <row r="146" spans="1:59" ht="12.75">
      <c r="A146" s="195"/>
      <c r="B146" s="196" t="s">
        <v>231</v>
      </c>
      <c r="C146" s="197"/>
      <c r="D146" s="196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S146" s="122"/>
      <c r="T146" s="123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</row>
    <row r="147" spans="1:59" ht="12.75">
      <c r="A147" s="165"/>
      <c r="B147" s="175"/>
      <c r="C147" s="180" t="s">
        <v>232</v>
      </c>
      <c r="D147" s="175"/>
      <c r="E147" s="181">
        <v>0</v>
      </c>
      <c r="F147" s="181">
        <v>0</v>
      </c>
      <c r="G147" s="181">
        <v>0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>
        <v>0</v>
      </c>
      <c r="S147" s="122"/>
      <c r="T147" s="123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</row>
    <row r="148" spans="1:59" ht="12.75">
      <c r="A148" s="195"/>
      <c r="B148" s="196"/>
      <c r="C148" s="197" t="s">
        <v>233</v>
      </c>
      <c r="D148" s="196"/>
      <c r="E148" s="181">
        <v>4217655.000000001</v>
      </c>
      <c r="F148" s="181">
        <v>349548.72</v>
      </c>
      <c r="G148" s="181">
        <v>349548.72</v>
      </c>
      <c r="H148" s="181">
        <v>349548.72</v>
      </c>
      <c r="I148" s="181">
        <v>349548.72</v>
      </c>
      <c r="J148" s="181">
        <v>349548.72</v>
      </c>
      <c r="K148" s="181">
        <v>349548.72</v>
      </c>
      <c r="L148" s="181">
        <v>353393.78</v>
      </c>
      <c r="M148" s="181">
        <v>353393.78</v>
      </c>
      <c r="N148" s="181">
        <v>353393.78</v>
      </c>
      <c r="O148" s="181">
        <v>353393.78</v>
      </c>
      <c r="P148" s="181">
        <v>353393.78</v>
      </c>
      <c r="Q148" s="181">
        <v>353393.78</v>
      </c>
      <c r="S148" s="122"/>
      <c r="T148" s="123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</row>
    <row r="149" spans="1:59" ht="12.75">
      <c r="A149" s="195"/>
      <c r="B149" s="196"/>
      <c r="C149" s="197" t="s">
        <v>234</v>
      </c>
      <c r="D149" s="196"/>
      <c r="E149" s="181">
        <v>4542539.720000001</v>
      </c>
      <c r="F149" s="181">
        <v>242308.86</v>
      </c>
      <c r="G149" s="181">
        <v>242308.86</v>
      </c>
      <c r="H149" s="181">
        <v>405792.2</v>
      </c>
      <c r="I149" s="181">
        <v>405792.2</v>
      </c>
      <c r="J149" s="181">
        <v>405792.2</v>
      </c>
      <c r="K149" s="181">
        <v>405792.2</v>
      </c>
      <c r="L149" s="181">
        <v>405792.2</v>
      </c>
      <c r="M149" s="181">
        <v>405792.2</v>
      </c>
      <c r="N149" s="181">
        <v>405792.2</v>
      </c>
      <c r="O149" s="181">
        <v>405792.2</v>
      </c>
      <c r="P149" s="181">
        <v>405792.2</v>
      </c>
      <c r="Q149" s="181">
        <v>405792.2</v>
      </c>
      <c r="S149" s="122"/>
      <c r="T149" s="123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</row>
    <row r="150" spans="1:59" ht="12.75">
      <c r="A150" s="165"/>
      <c r="B150" s="175"/>
      <c r="C150" s="180" t="s">
        <v>235</v>
      </c>
      <c r="D150" s="175"/>
      <c r="E150" s="181">
        <v>12298654.1</v>
      </c>
      <c r="F150" s="181">
        <v>1164793.8</v>
      </c>
      <c r="G150" s="181">
        <v>986512.25</v>
      </c>
      <c r="H150" s="181">
        <v>982300.6</v>
      </c>
      <c r="I150" s="181">
        <v>1021038.25</v>
      </c>
      <c r="J150" s="181">
        <v>1062826.6</v>
      </c>
      <c r="K150" s="181">
        <v>1144073.4</v>
      </c>
      <c r="L150" s="181">
        <v>898448.7</v>
      </c>
      <c r="M150" s="181">
        <v>848096.2</v>
      </c>
      <c r="N150" s="181">
        <v>875020.7</v>
      </c>
      <c r="O150" s="181">
        <v>1138916.6</v>
      </c>
      <c r="P150" s="181">
        <v>1185257</v>
      </c>
      <c r="Q150" s="181">
        <v>991370</v>
      </c>
      <c r="S150" s="122"/>
      <c r="T150" s="123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</row>
    <row r="151" spans="1:59" ht="12.75">
      <c r="A151" s="165"/>
      <c r="B151" s="175"/>
      <c r="C151" s="180" t="s">
        <v>236</v>
      </c>
      <c r="D151" s="175"/>
      <c r="E151" s="181">
        <v>-15164881.600000001</v>
      </c>
      <c r="F151" s="181">
        <v>-496643.3</v>
      </c>
      <c r="G151" s="181">
        <v>-496643.3</v>
      </c>
      <c r="H151" s="181">
        <v>-496643.3</v>
      </c>
      <c r="I151" s="181">
        <v>-496643.3</v>
      </c>
      <c r="J151" s="181">
        <v>-2803325.5</v>
      </c>
      <c r="K151" s="181">
        <v>-2803325.5</v>
      </c>
      <c r="L151" s="181">
        <v>-1261942.9</v>
      </c>
      <c r="M151" s="181">
        <v>-1261942.9</v>
      </c>
      <c r="N151" s="181">
        <v>-1261942.9</v>
      </c>
      <c r="O151" s="181">
        <v>-1261942.9</v>
      </c>
      <c r="P151" s="181">
        <v>-1261942.9</v>
      </c>
      <c r="Q151" s="181">
        <v>-1261942.9</v>
      </c>
      <c r="S151" s="122"/>
      <c r="T151" s="123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</row>
    <row r="152" spans="1:59" ht="12.75">
      <c r="A152" s="165"/>
      <c r="B152" s="175"/>
      <c r="C152" s="180" t="s">
        <v>237</v>
      </c>
      <c r="D152" s="175"/>
      <c r="E152" s="181">
        <v>0</v>
      </c>
      <c r="F152" s="181">
        <v>0</v>
      </c>
      <c r="G152" s="181">
        <v>0</v>
      </c>
      <c r="H152" s="181">
        <v>0</v>
      </c>
      <c r="I152" s="181">
        <v>0</v>
      </c>
      <c r="J152" s="181">
        <v>0</v>
      </c>
      <c r="K152" s="181">
        <v>0</v>
      </c>
      <c r="L152" s="181">
        <v>0</v>
      </c>
      <c r="M152" s="181">
        <v>0</v>
      </c>
      <c r="N152" s="181">
        <v>0</v>
      </c>
      <c r="O152" s="181">
        <v>0</v>
      </c>
      <c r="P152" s="181">
        <v>0</v>
      </c>
      <c r="Q152" s="181">
        <v>0</v>
      </c>
      <c r="S152" s="122"/>
      <c r="T152" s="123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</row>
    <row r="153" spans="1:59" ht="12.75">
      <c r="A153" s="165"/>
      <c r="B153" s="175"/>
      <c r="C153" s="180" t="s">
        <v>238</v>
      </c>
      <c r="D153" s="175"/>
      <c r="E153" s="181">
        <v>2191930.5640000002</v>
      </c>
      <c r="F153" s="181">
        <v>49629.816</v>
      </c>
      <c r="G153" s="181">
        <v>49629.816</v>
      </c>
      <c r="H153" s="181">
        <v>49629.816</v>
      </c>
      <c r="I153" s="181">
        <v>49629.816</v>
      </c>
      <c r="J153" s="181">
        <v>549053.75</v>
      </c>
      <c r="K153" s="181">
        <v>549053.75</v>
      </c>
      <c r="L153" s="181">
        <v>149217.3</v>
      </c>
      <c r="M153" s="181">
        <v>149217.3</v>
      </c>
      <c r="N153" s="181">
        <v>149217.3</v>
      </c>
      <c r="O153" s="181">
        <v>149217.3</v>
      </c>
      <c r="P153" s="181">
        <v>149217.3</v>
      </c>
      <c r="Q153" s="181">
        <v>149217.3</v>
      </c>
      <c r="S153" s="122"/>
      <c r="T153" s="123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</row>
    <row r="154" spans="1:59" ht="12.75" hidden="1">
      <c r="A154" s="165"/>
      <c r="B154" s="175"/>
      <c r="C154" s="180"/>
      <c r="D154" s="175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S154" s="122"/>
      <c r="T154" s="123"/>
      <c r="U154" s="122"/>
      <c r="V154" s="135"/>
      <c r="W154" s="122"/>
      <c r="X154" s="135"/>
      <c r="Y154" s="122"/>
      <c r="Z154" s="135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</row>
    <row r="155" spans="1:59" ht="12.75">
      <c r="A155" s="195"/>
      <c r="B155" s="196"/>
      <c r="C155" s="197" t="s">
        <v>239</v>
      </c>
      <c r="D155" s="196"/>
      <c r="E155" s="181">
        <v>0</v>
      </c>
      <c r="F155" s="181">
        <v>0</v>
      </c>
      <c r="G155" s="181">
        <v>0</v>
      </c>
      <c r="H155" s="181">
        <v>0</v>
      </c>
      <c r="I155" s="181">
        <v>0</v>
      </c>
      <c r="J155" s="181">
        <v>0</v>
      </c>
      <c r="K155" s="181">
        <v>0</v>
      </c>
      <c r="L155" s="181">
        <v>0</v>
      </c>
      <c r="M155" s="181">
        <v>0</v>
      </c>
      <c r="N155" s="181">
        <v>0</v>
      </c>
      <c r="O155" s="181">
        <v>0</v>
      </c>
      <c r="P155" s="181">
        <v>0</v>
      </c>
      <c r="Q155" s="181">
        <v>0</v>
      </c>
      <c r="S155" s="122"/>
      <c r="T155" s="123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</row>
    <row r="156" spans="1:59" ht="12.75">
      <c r="A156" s="165"/>
      <c r="B156" s="175"/>
      <c r="C156" s="180" t="s">
        <v>240</v>
      </c>
      <c r="D156" s="175"/>
      <c r="E156" s="183">
        <v>4645080</v>
      </c>
      <c r="F156" s="183">
        <v>1161270</v>
      </c>
      <c r="G156" s="183">
        <v>1161270</v>
      </c>
      <c r="H156" s="183">
        <v>1161270</v>
      </c>
      <c r="I156" s="183">
        <v>1161270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0</v>
      </c>
      <c r="Q156" s="183">
        <v>0</v>
      </c>
      <c r="S156" s="122"/>
      <c r="T156" s="123"/>
      <c r="U156" s="122"/>
      <c r="V156" s="135"/>
      <c r="W156" s="122"/>
      <c r="X156" s="135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</row>
    <row r="157" spans="1:59" ht="12.75">
      <c r="A157" s="195"/>
      <c r="B157" s="196"/>
      <c r="C157" s="197"/>
      <c r="D157" s="196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S157" s="122"/>
      <c r="T157" s="123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</row>
    <row r="158" spans="1:59" ht="12.75">
      <c r="A158" s="195"/>
      <c r="B158" s="196" t="s">
        <v>241</v>
      </c>
      <c r="C158" s="197"/>
      <c r="D158" s="196"/>
      <c r="E158" s="181">
        <v>12730977.784000002</v>
      </c>
      <c r="F158" s="181">
        <v>2470907.8959999997</v>
      </c>
      <c r="G158" s="181">
        <v>2292626.346</v>
      </c>
      <c r="H158" s="181">
        <v>2451898.0360000003</v>
      </c>
      <c r="I158" s="181">
        <v>2490635.6859999998</v>
      </c>
      <c r="J158" s="181">
        <v>-436104.23</v>
      </c>
      <c r="K158" s="181">
        <v>-354857.43000000017</v>
      </c>
      <c r="L158" s="181">
        <v>544909.0800000001</v>
      </c>
      <c r="M158" s="181">
        <v>494556.58</v>
      </c>
      <c r="N158" s="181">
        <v>521481.08</v>
      </c>
      <c r="O158" s="181">
        <v>785376.9800000002</v>
      </c>
      <c r="P158" s="181">
        <v>831717.3800000001</v>
      </c>
      <c r="Q158" s="181">
        <v>637830.3800000001</v>
      </c>
      <c r="S158" s="122"/>
      <c r="T158" s="123"/>
      <c r="U158" s="122"/>
      <c r="V158" s="135"/>
      <c r="W158" s="122"/>
      <c r="X158" s="135"/>
      <c r="Y158" s="122"/>
      <c r="Z158" s="122"/>
      <c r="AA158" s="122"/>
      <c r="AB158" s="131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</row>
    <row r="159" spans="1:59" ht="12.75">
      <c r="A159" s="195"/>
      <c r="B159" s="196"/>
      <c r="C159" s="197"/>
      <c r="D159" s="196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S159" s="122"/>
      <c r="T159" s="123"/>
      <c r="U159" s="122"/>
      <c r="V159" s="135"/>
      <c r="W159" s="122"/>
      <c r="X159" s="135"/>
      <c r="Y159" s="122"/>
      <c r="Z159" s="122"/>
      <c r="AA159" s="122"/>
      <c r="AB159" s="131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</row>
    <row r="160" spans="1:59" ht="12.75">
      <c r="A160" s="165"/>
      <c r="B160" s="175" t="s">
        <v>242</v>
      </c>
      <c r="C160" s="176"/>
      <c r="D160" s="175"/>
      <c r="E160" s="181">
        <v>448449927.58490014</v>
      </c>
      <c r="F160" s="181">
        <v>43494028.33191998</v>
      </c>
      <c r="G160" s="181">
        <v>45718001.30761772</v>
      </c>
      <c r="H160" s="181">
        <v>39849644.7097179</v>
      </c>
      <c r="I160" s="181">
        <v>39307033.98796624</v>
      </c>
      <c r="J160" s="181">
        <v>36674689.017300405</v>
      </c>
      <c r="K160" s="181">
        <v>38902478.10292618</v>
      </c>
      <c r="L160" s="181">
        <v>36261795.13551423</v>
      </c>
      <c r="M160" s="181">
        <v>32705185.520922936</v>
      </c>
      <c r="N160" s="181">
        <v>36111366.878730655</v>
      </c>
      <c r="O160" s="181">
        <v>32103887.588573765</v>
      </c>
      <c r="P160" s="181">
        <v>33015136.520606294</v>
      </c>
      <c r="Q160" s="181">
        <v>34306680.483103886</v>
      </c>
      <c r="S160" s="122"/>
      <c r="T160" s="123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</row>
    <row r="161" spans="1:59" ht="12.75">
      <c r="A161" s="165"/>
      <c r="B161" s="175"/>
      <c r="C161" s="176"/>
      <c r="D161" s="175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S161" s="122"/>
      <c r="T161" s="123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</row>
    <row r="162" spans="1:59" ht="12.75">
      <c r="A162" s="165"/>
      <c r="B162" s="175" t="s">
        <v>243</v>
      </c>
      <c r="C162" s="176"/>
      <c r="D162" s="175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S162" s="122"/>
      <c r="T162" s="123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</row>
    <row r="163" spans="1:59" ht="12.75">
      <c r="A163" s="165"/>
      <c r="B163" s="175"/>
      <c r="C163" s="180" t="s">
        <v>244</v>
      </c>
      <c r="D163" s="175"/>
      <c r="E163" s="181">
        <v>0</v>
      </c>
      <c r="F163" s="181">
        <v>0</v>
      </c>
      <c r="G163" s="181">
        <v>0</v>
      </c>
      <c r="H163" s="181">
        <v>0</v>
      </c>
      <c r="I163" s="181">
        <v>0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1">
        <v>0</v>
      </c>
      <c r="S163" s="122"/>
      <c r="T163" s="123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</row>
    <row r="164" spans="1:59" ht="12.75">
      <c r="A164" s="165"/>
      <c r="B164" s="175"/>
      <c r="C164" s="176" t="s">
        <v>245</v>
      </c>
      <c r="D164" s="175"/>
      <c r="E164" s="181">
        <v>0</v>
      </c>
      <c r="F164" s="181">
        <v>0</v>
      </c>
      <c r="G164" s="181">
        <v>0</v>
      </c>
      <c r="H164" s="181">
        <v>0</v>
      </c>
      <c r="I164" s="181">
        <v>0</v>
      </c>
      <c r="J164" s="181">
        <v>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>
        <v>0</v>
      </c>
      <c r="S164" s="122"/>
      <c r="T164" s="123"/>
      <c r="U164" s="117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</row>
    <row r="165" spans="1:59" ht="12.75">
      <c r="A165" s="165"/>
      <c r="B165" s="175"/>
      <c r="C165" s="180" t="s">
        <v>246</v>
      </c>
      <c r="D165" s="175"/>
      <c r="E165" s="181">
        <v>2290320</v>
      </c>
      <c r="F165" s="181">
        <v>188970</v>
      </c>
      <c r="G165" s="181">
        <v>188970</v>
      </c>
      <c r="H165" s="181">
        <v>188970</v>
      </c>
      <c r="I165" s="181">
        <v>188970</v>
      </c>
      <c r="J165" s="181">
        <v>188970</v>
      </c>
      <c r="K165" s="181">
        <v>188970</v>
      </c>
      <c r="L165" s="181">
        <v>192750</v>
      </c>
      <c r="M165" s="181">
        <v>192750</v>
      </c>
      <c r="N165" s="181">
        <v>192750</v>
      </c>
      <c r="O165" s="181">
        <v>192750</v>
      </c>
      <c r="P165" s="181">
        <v>192750</v>
      </c>
      <c r="Q165" s="181">
        <v>192750</v>
      </c>
      <c r="S165" s="122"/>
      <c r="T165" s="123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</row>
    <row r="166" spans="1:59" ht="12.75" hidden="1">
      <c r="A166" s="165"/>
      <c r="B166" s="175"/>
      <c r="C166" s="180" t="s">
        <v>247</v>
      </c>
      <c r="D166" s="175"/>
      <c r="E166" s="181">
        <v>0</v>
      </c>
      <c r="F166" s="181">
        <v>0</v>
      </c>
      <c r="G166" s="181">
        <v>0</v>
      </c>
      <c r="H166" s="181">
        <v>0</v>
      </c>
      <c r="I166" s="181">
        <v>0</v>
      </c>
      <c r="J166" s="181">
        <v>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>
        <v>0</v>
      </c>
      <c r="S166" s="122"/>
      <c r="T166" s="123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</row>
    <row r="167" spans="1:59" ht="12.75">
      <c r="A167" s="165"/>
      <c r="B167" s="175"/>
      <c r="C167" s="180" t="s">
        <v>248</v>
      </c>
      <c r="D167" s="175"/>
      <c r="E167" s="181">
        <v>0</v>
      </c>
      <c r="F167" s="181">
        <v>0</v>
      </c>
      <c r="G167" s="181">
        <v>0</v>
      </c>
      <c r="H167" s="181">
        <v>0</v>
      </c>
      <c r="I167" s="181">
        <v>0</v>
      </c>
      <c r="J167" s="181">
        <v>0</v>
      </c>
      <c r="K167" s="181">
        <v>0</v>
      </c>
      <c r="L167" s="181">
        <v>0</v>
      </c>
      <c r="M167" s="181">
        <v>0</v>
      </c>
      <c r="N167" s="181">
        <v>0</v>
      </c>
      <c r="O167" s="181">
        <v>0</v>
      </c>
      <c r="P167" s="181">
        <v>0</v>
      </c>
      <c r="Q167" s="181">
        <v>0</v>
      </c>
      <c r="S167" s="122"/>
      <c r="T167" s="123"/>
      <c r="U167" s="122"/>
      <c r="V167" s="122"/>
      <c r="W167" s="123"/>
      <c r="X167" s="123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</row>
    <row r="168" spans="1:59" ht="12.75">
      <c r="A168" s="165"/>
      <c r="B168" s="175"/>
      <c r="C168" s="180" t="s">
        <v>249</v>
      </c>
      <c r="D168" s="175"/>
      <c r="E168" s="181">
        <v>0</v>
      </c>
      <c r="F168" s="181">
        <v>0</v>
      </c>
      <c r="G168" s="181">
        <v>0</v>
      </c>
      <c r="H168" s="181">
        <v>0</v>
      </c>
      <c r="I168" s="181">
        <v>0</v>
      </c>
      <c r="J168" s="181">
        <v>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>
        <v>0</v>
      </c>
      <c r="S168" s="122"/>
      <c r="T168" s="123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</row>
    <row r="169" spans="1:59" ht="12.75">
      <c r="A169" s="165"/>
      <c r="B169" s="175"/>
      <c r="C169" s="180" t="s">
        <v>250</v>
      </c>
      <c r="D169" s="175"/>
      <c r="E169" s="181">
        <v>47058000</v>
      </c>
      <c r="F169" s="181">
        <v>3921500</v>
      </c>
      <c r="G169" s="181">
        <v>3921500</v>
      </c>
      <c r="H169" s="181">
        <v>3921500</v>
      </c>
      <c r="I169" s="181">
        <v>3921500</v>
      </c>
      <c r="J169" s="181">
        <v>3921500</v>
      </c>
      <c r="K169" s="181">
        <v>3921500</v>
      </c>
      <c r="L169" s="181">
        <v>3921500</v>
      </c>
      <c r="M169" s="181">
        <v>3921500</v>
      </c>
      <c r="N169" s="181">
        <v>3921500</v>
      </c>
      <c r="O169" s="181">
        <v>3921500</v>
      </c>
      <c r="P169" s="181">
        <v>3921500</v>
      </c>
      <c r="Q169" s="181">
        <v>3921500</v>
      </c>
      <c r="S169" s="122"/>
      <c r="T169" s="123"/>
      <c r="U169" s="122"/>
      <c r="V169" s="122"/>
      <c r="W169" s="123"/>
      <c r="X169" s="123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</row>
    <row r="170" spans="1:59" ht="12.75">
      <c r="A170" s="165"/>
      <c r="B170" s="175"/>
      <c r="C170" s="180" t="s">
        <v>251</v>
      </c>
      <c r="D170" s="175"/>
      <c r="E170" s="181">
        <v>0</v>
      </c>
      <c r="F170" s="181">
        <v>0</v>
      </c>
      <c r="G170" s="181">
        <v>0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>
        <v>0</v>
      </c>
      <c r="S170" s="122"/>
      <c r="T170" s="123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</row>
    <row r="171" spans="1:59" ht="12.75">
      <c r="A171" s="165"/>
      <c r="B171" s="175"/>
      <c r="C171" s="180" t="s">
        <v>252</v>
      </c>
      <c r="D171" s="175"/>
      <c r="E171" s="181">
        <v>0</v>
      </c>
      <c r="F171" s="181">
        <v>0</v>
      </c>
      <c r="G171" s="181">
        <v>0</v>
      </c>
      <c r="H171" s="181">
        <v>0</v>
      </c>
      <c r="I171" s="181">
        <v>0</v>
      </c>
      <c r="J171" s="181">
        <v>0</v>
      </c>
      <c r="K171" s="181">
        <v>0</v>
      </c>
      <c r="L171" s="181">
        <v>0</v>
      </c>
      <c r="M171" s="181">
        <v>0</v>
      </c>
      <c r="N171" s="181">
        <v>0</v>
      </c>
      <c r="O171" s="181">
        <v>0</v>
      </c>
      <c r="P171" s="181">
        <v>0</v>
      </c>
      <c r="Q171" s="181">
        <v>0</v>
      </c>
      <c r="S171" s="122"/>
      <c r="T171" s="123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</row>
    <row r="172" spans="1:59" ht="12.75">
      <c r="A172" s="165"/>
      <c r="B172" s="175"/>
      <c r="C172" s="180" t="s">
        <v>253</v>
      </c>
      <c r="D172" s="175"/>
      <c r="E172" s="181">
        <v>0</v>
      </c>
      <c r="F172" s="181">
        <v>0</v>
      </c>
      <c r="G172" s="181">
        <v>0</v>
      </c>
      <c r="H172" s="181">
        <v>0</v>
      </c>
      <c r="I172" s="181">
        <v>0</v>
      </c>
      <c r="J172" s="181">
        <v>0</v>
      </c>
      <c r="K172" s="181">
        <v>0</v>
      </c>
      <c r="L172" s="181">
        <v>0</v>
      </c>
      <c r="M172" s="181">
        <v>0</v>
      </c>
      <c r="N172" s="181">
        <v>0</v>
      </c>
      <c r="O172" s="181">
        <v>0</v>
      </c>
      <c r="P172" s="181">
        <v>0</v>
      </c>
      <c r="Q172" s="181">
        <v>0</v>
      </c>
      <c r="S172" s="122"/>
      <c r="T172" s="123"/>
      <c r="U172" s="122"/>
      <c r="V172" s="122"/>
      <c r="W172" s="123"/>
      <c r="X172" s="123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</row>
    <row r="173" spans="1:59" ht="12.75">
      <c r="A173" s="165"/>
      <c r="B173" s="175"/>
      <c r="C173" s="180" t="s">
        <v>254</v>
      </c>
      <c r="D173" s="175"/>
      <c r="E173" s="181">
        <v>2700000</v>
      </c>
      <c r="F173" s="181">
        <v>150000</v>
      </c>
      <c r="G173" s="181">
        <v>150000</v>
      </c>
      <c r="H173" s="181">
        <v>150000</v>
      </c>
      <c r="I173" s="181">
        <v>150000</v>
      </c>
      <c r="J173" s="181">
        <v>150000</v>
      </c>
      <c r="K173" s="181">
        <v>150000</v>
      </c>
      <c r="L173" s="181">
        <v>300000</v>
      </c>
      <c r="M173" s="181">
        <v>300000</v>
      </c>
      <c r="N173" s="181">
        <v>300000</v>
      </c>
      <c r="O173" s="181">
        <v>300000</v>
      </c>
      <c r="P173" s="181">
        <v>300000</v>
      </c>
      <c r="Q173" s="181">
        <v>300000</v>
      </c>
      <c r="S173" s="122"/>
      <c r="T173" s="123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</row>
    <row r="174" spans="1:59" ht="12.75">
      <c r="A174" s="165"/>
      <c r="B174" s="175"/>
      <c r="C174" s="180" t="s">
        <v>255</v>
      </c>
      <c r="D174" s="175"/>
      <c r="E174" s="181">
        <v>0</v>
      </c>
      <c r="F174" s="181">
        <v>0</v>
      </c>
      <c r="G174" s="181">
        <v>0</v>
      </c>
      <c r="H174" s="181">
        <v>0</v>
      </c>
      <c r="I174" s="181">
        <v>0</v>
      </c>
      <c r="J174" s="181">
        <v>0</v>
      </c>
      <c r="K174" s="181">
        <v>0</v>
      </c>
      <c r="L174" s="181">
        <v>0</v>
      </c>
      <c r="M174" s="181">
        <v>0</v>
      </c>
      <c r="N174" s="181">
        <v>0</v>
      </c>
      <c r="O174" s="181">
        <v>0</v>
      </c>
      <c r="P174" s="181">
        <v>0</v>
      </c>
      <c r="Q174" s="181">
        <v>0</v>
      </c>
      <c r="S174" s="122"/>
      <c r="T174" s="123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</row>
    <row r="175" spans="1:59" ht="12.75">
      <c r="A175" s="165"/>
      <c r="B175" s="175"/>
      <c r="C175" s="180" t="s">
        <v>256</v>
      </c>
      <c r="D175" s="175"/>
      <c r="E175" s="181">
        <v>0</v>
      </c>
      <c r="F175" s="181">
        <v>0</v>
      </c>
      <c r="G175" s="181">
        <v>0</v>
      </c>
      <c r="H175" s="181">
        <v>0</v>
      </c>
      <c r="I175" s="181">
        <v>0</v>
      </c>
      <c r="J175" s="181">
        <v>0</v>
      </c>
      <c r="K175" s="181">
        <v>0</v>
      </c>
      <c r="L175" s="181">
        <v>0</v>
      </c>
      <c r="M175" s="181">
        <v>0</v>
      </c>
      <c r="N175" s="181">
        <v>0</v>
      </c>
      <c r="O175" s="181">
        <v>0</v>
      </c>
      <c r="P175" s="181">
        <v>0</v>
      </c>
      <c r="Q175" s="181">
        <v>0</v>
      </c>
      <c r="S175" s="122"/>
      <c r="T175" s="123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</row>
    <row r="176" spans="1:59" ht="12.75">
      <c r="A176" s="165"/>
      <c r="B176" s="175"/>
      <c r="C176" s="180" t="s">
        <v>257</v>
      </c>
      <c r="D176" s="175"/>
      <c r="E176" s="181">
        <v>0</v>
      </c>
      <c r="F176" s="181">
        <v>0</v>
      </c>
      <c r="G176" s="181">
        <v>0</v>
      </c>
      <c r="H176" s="181">
        <v>0</v>
      </c>
      <c r="I176" s="181">
        <v>0</v>
      </c>
      <c r="J176" s="181">
        <v>0</v>
      </c>
      <c r="K176" s="181">
        <v>0</v>
      </c>
      <c r="L176" s="181">
        <v>0</v>
      </c>
      <c r="M176" s="181">
        <v>0</v>
      </c>
      <c r="N176" s="181">
        <v>0</v>
      </c>
      <c r="O176" s="181">
        <v>0</v>
      </c>
      <c r="P176" s="181">
        <v>0</v>
      </c>
      <c r="Q176" s="181">
        <v>0</v>
      </c>
      <c r="R176" s="136"/>
      <c r="S176" s="122"/>
      <c r="T176" s="123"/>
      <c r="U176" s="122"/>
      <c r="V176" s="122"/>
      <c r="W176" s="129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</row>
    <row r="177" spans="1:59" ht="12.75">
      <c r="A177" s="165"/>
      <c r="B177" s="175"/>
      <c r="C177" s="180" t="s">
        <v>258</v>
      </c>
      <c r="D177" s="175"/>
      <c r="E177" s="181">
        <v>-1644000</v>
      </c>
      <c r="F177" s="181">
        <v>-186000</v>
      </c>
      <c r="G177" s="181">
        <v>-186000</v>
      </c>
      <c r="H177" s="181">
        <v>-180000</v>
      </c>
      <c r="I177" s="181">
        <v>-186000</v>
      </c>
      <c r="J177" s="181">
        <v>-180000</v>
      </c>
      <c r="K177" s="181">
        <v>-186000</v>
      </c>
      <c r="L177" s="181">
        <v>-186000</v>
      </c>
      <c r="M177" s="181">
        <v>-168000</v>
      </c>
      <c r="N177" s="181">
        <v>-186000</v>
      </c>
      <c r="O177" s="181">
        <v>0</v>
      </c>
      <c r="P177" s="181">
        <v>0</v>
      </c>
      <c r="Q177" s="181">
        <v>0</v>
      </c>
      <c r="R177" s="136"/>
      <c r="S177" s="122"/>
      <c r="T177" s="123"/>
      <c r="U177" s="122"/>
      <c r="V177" s="122"/>
      <c r="W177" s="122"/>
      <c r="X177" s="122"/>
      <c r="Y177" s="129"/>
      <c r="Z177" s="129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</row>
    <row r="178" spans="1:59" s="130" customFormat="1" ht="12.75" hidden="1">
      <c r="A178" s="165"/>
      <c r="B178" s="175"/>
      <c r="C178" s="180"/>
      <c r="D178" s="175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28"/>
      <c r="S178" s="122"/>
      <c r="T178" s="123"/>
      <c r="U178" s="122"/>
      <c r="V178" s="122"/>
      <c r="W178" s="122"/>
      <c r="X178" s="122"/>
      <c r="Y178" s="122"/>
      <c r="Z178" s="129"/>
      <c r="AA178" s="129"/>
      <c r="AB178" s="129"/>
      <c r="AC178" s="129"/>
      <c r="AD178" s="129"/>
      <c r="AE178" s="129"/>
      <c r="AF178" s="129"/>
      <c r="AG178" s="122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</row>
    <row r="179" spans="1:59" s="130" customFormat="1" ht="12.75" hidden="1">
      <c r="A179" s="165"/>
      <c r="B179" s="175"/>
      <c r="C179" s="180"/>
      <c r="D179" s="175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21"/>
      <c r="S179" s="129"/>
      <c r="T179" s="123"/>
      <c r="U179" s="122"/>
      <c r="V179" s="122"/>
      <c r="W179" s="122"/>
      <c r="X179" s="122"/>
      <c r="Y179" s="122"/>
      <c r="Z179" s="122"/>
      <c r="AA179" s="129"/>
      <c r="AB179" s="129"/>
      <c r="AC179" s="122"/>
      <c r="AD179" s="122"/>
      <c r="AE179" s="122"/>
      <c r="AF179" s="122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</row>
    <row r="180" spans="1:59" ht="12.75" hidden="1">
      <c r="A180" s="165"/>
      <c r="B180" s="175"/>
      <c r="C180" s="180"/>
      <c r="D180" s="175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S180" s="122"/>
      <c r="T180" s="123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</row>
    <row r="181" spans="1:59" ht="12.75">
      <c r="A181" s="165"/>
      <c r="B181" s="175"/>
      <c r="C181" s="180" t="s">
        <v>259</v>
      </c>
      <c r="D181" s="175"/>
      <c r="E181" s="183">
        <v>0</v>
      </c>
      <c r="F181" s="183">
        <v>0</v>
      </c>
      <c r="G181" s="183">
        <v>0</v>
      </c>
      <c r="H181" s="183">
        <v>0</v>
      </c>
      <c r="I181" s="183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  <c r="O181" s="183">
        <v>0</v>
      </c>
      <c r="P181" s="183">
        <v>0</v>
      </c>
      <c r="Q181" s="183">
        <v>0</v>
      </c>
      <c r="S181" s="122"/>
      <c r="T181" s="123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</row>
    <row r="182" spans="1:59" ht="12.75">
      <c r="A182" s="165"/>
      <c r="B182" s="175"/>
      <c r="C182" s="176"/>
      <c r="D182" s="175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S182" s="122"/>
      <c r="T182" s="123"/>
      <c r="U182" s="117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</row>
    <row r="183" spans="1:59" ht="12.75">
      <c r="A183" s="165"/>
      <c r="B183" s="175" t="s">
        <v>260</v>
      </c>
      <c r="C183" s="176"/>
      <c r="D183" s="175"/>
      <c r="E183" s="181">
        <v>50404320</v>
      </c>
      <c r="F183" s="184">
        <v>4074470</v>
      </c>
      <c r="G183" s="184">
        <v>4074470</v>
      </c>
      <c r="H183" s="184">
        <v>4080470</v>
      </c>
      <c r="I183" s="184">
        <v>4074470</v>
      </c>
      <c r="J183" s="184">
        <v>4080470</v>
      </c>
      <c r="K183" s="184">
        <v>4074470</v>
      </c>
      <c r="L183" s="184">
        <v>4228250</v>
      </c>
      <c r="M183" s="184">
        <v>4246250</v>
      </c>
      <c r="N183" s="184">
        <v>4228250</v>
      </c>
      <c r="O183" s="184">
        <v>4414250</v>
      </c>
      <c r="P183" s="184">
        <v>4414250</v>
      </c>
      <c r="Q183" s="184">
        <v>4414250</v>
      </c>
      <c r="R183" s="136"/>
      <c r="S183" s="122"/>
      <c r="T183" s="123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</row>
    <row r="184" spans="1:59" ht="12.75">
      <c r="A184" s="165"/>
      <c r="B184" s="175"/>
      <c r="C184" s="176"/>
      <c r="D184" s="175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36"/>
      <c r="S184" s="122"/>
      <c r="T184" s="123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</row>
    <row r="185" spans="1:59" s="130" customFormat="1" ht="12.75">
      <c r="A185" s="165"/>
      <c r="B185" s="175" t="s">
        <v>261</v>
      </c>
      <c r="C185" s="176"/>
      <c r="D185" s="175"/>
      <c r="E185" s="199"/>
      <c r="F185" s="198"/>
      <c r="G185" s="198"/>
      <c r="H185" s="198"/>
      <c r="I185" s="200"/>
      <c r="J185" s="201"/>
      <c r="K185" s="201"/>
      <c r="L185" s="201"/>
      <c r="M185" s="201"/>
      <c r="N185" s="201"/>
      <c r="O185" s="201"/>
      <c r="P185" s="201"/>
      <c r="Q185" s="201"/>
      <c r="R185" s="121"/>
      <c r="S185" s="122"/>
      <c r="T185" s="123"/>
      <c r="U185" s="122"/>
      <c r="V185" s="122"/>
      <c r="W185" s="123"/>
      <c r="X185" s="123"/>
      <c r="Y185" s="129"/>
      <c r="Z185" s="129"/>
      <c r="AA185" s="129"/>
      <c r="AB185" s="129"/>
      <c r="AC185" s="129"/>
      <c r="AD185" s="129"/>
      <c r="AE185" s="129"/>
      <c r="AF185" s="129"/>
      <c r="AG185" s="122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</row>
    <row r="186" spans="1:59" s="130" customFormat="1" ht="12.75">
      <c r="A186" s="165"/>
      <c r="B186" s="175"/>
      <c r="C186" s="176" t="s">
        <v>147</v>
      </c>
      <c r="D186" s="175"/>
      <c r="E186" s="181">
        <v>1634300</v>
      </c>
      <c r="F186" s="181">
        <v>0</v>
      </c>
      <c r="G186" s="181">
        <v>0</v>
      </c>
      <c r="H186" s="181">
        <v>0</v>
      </c>
      <c r="I186" s="181">
        <v>0</v>
      </c>
      <c r="J186" s="181">
        <v>0</v>
      </c>
      <c r="K186" s="181">
        <v>0</v>
      </c>
      <c r="L186" s="181">
        <v>595550</v>
      </c>
      <c r="M186" s="181">
        <v>498600</v>
      </c>
      <c r="N186" s="181">
        <v>540150</v>
      </c>
      <c r="O186" s="181">
        <v>0</v>
      </c>
      <c r="P186" s="181">
        <v>0</v>
      </c>
      <c r="Q186" s="181">
        <v>0</v>
      </c>
      <c r="R186" s="121"/>
      <c r="S186" s="122"/>
      <c r="T186" s="123"/>
      <c r="U186" s="122"/>
      <c r="V186" s="122"/>
      <c r="W186" s="123"/>
      <c r="X186" s="123"/>
      <c r="Y186" s="129"/>
      <c r="Z186" s="129"/>
      <c r="AA186" s="129"/>
      <c r="AB186" s="129"/>
      <c r="AC186" s="129"/>
      <c r="AD186" s="129"/>
      <c r="AE186" s="129"/>
      <c r="AF186" s="129"/>
      <c r="AG186" s="122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</row>
    <row r="187" spans="1:59" s="130" customFormat="1" ht="12.75">
      <c r="A187" s="165"/>
      <c r="B187" s="175"/>
      <c r="C187" s="176" t="s">
        <v>148</v>
      </c>
      <c r="D187" s="175"/>
      <c r="E187" s="181">
        <v>0</v>
      </c>
      <c r="F187" s="181">
        <v>0</v>
      </c>
      <c r="G187" s="181">
        <v>0</v>
      </c>
      <c r="H187" s="181">
        <v>0</v>
      </c>
      <c r="I187" s="181">
        <v>0</v>
      </c>
      <c r="J187" s="181">
        <v>0</v>
      </c>
      <c r="K187" s="181">
        <v>0</v>
      </c>
      <c r="L187" s="181">
        <v>0</v>
      </c>
      <c r="M187" s="181">
        <v>0</v>
      </c>
      <c r="N187" s="181">
        <v>0</v>
      </c>
      <c r="O187" s="181">
        <v>0</v>
      </c>
      <c r="P187" s="181">
        <v>0</v>
      </c>
      <c r="Q187" s="181">
        <v>0</v>
      </c>
      <c r="R187" s="121"/>
      <c r="S187" s="122"/>
      <c r="T187" s="123"/>
      <c r="U187" s="122"/>
      <c r="V187" s="122"/>
      <c r="W187" s="123"/>
      <c r="X187" s="123"/>
      <c r="Y187" s="129"/>
      <c r="Z187" s="129"/>
      <c r="AA187" s="129"/>
      <c r="AB187" s="129"/>
      <c r="AC187" s="129"/>
      <c r="AD187" s="129"/>
      <c r="AE187" s="129"/>
      <c r="AF187" s="129"/>
      <c r="AG187" s="122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</row>
    <row r="188" spans="1:59" ht="12.75">
      <c r="A188" s="165"/>
      <c r="B188" s="175"/>
      <c r="C188" s="176" t="s">
        <v>149</v>
      </c>
      <c r="D188" s="175"/>
      <c r="E188" s="181">
        <v>4017000</v>
      </c>
      <c r="F188" s="181">
        <v>2008500</v>
      </c>
      <c r="G188" s="181">
        <v>2008500</v>
      </c>
      <c r="H188" s="181">
        <v>0</v>
      </c>
      <c r="I188" s="181">
        <v>0</v>
      </c>
      <c r="J188" s="181">
        <v>0</v>
      </c>
      <c r="K188" s="181">
        <v>0</v>
      </c>
      <c r="L188" s="181">
        <v>0</v>
      </c>
      <c r="M188" s="181">
        <v>0</v>
      </c>
      <c r="N188" s="181">
        <v>0</v>
      </c>
      <c r="O188" s="181">
        <v>0</v>
      </c>
      <c r="P188" s="181">
        <v>0</v>
      </c>
      <c r="Q188" s="181">
        <v>0</v>
      </c>
      <c r="S188" s="122"/>
      <c r="T188" s="123"/>
      <c r="U188" s="122"/>
      <c r="V188" s="122"/>
      <c r="W188" s="123"/>
      <c r="X188" s="123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</row>
    <row r="189" spans="1:59" s="130" customFormat="1" ht="12.75">
      <c r="A189" s="165"/>
      <c r="B189" s="175"/>
      <c r="C189" s="176" t="s">
        <v>150</v>
      </c>
      <c r="D189" s="175"/>
      <c r="E189" s="181">
        <v>0</v>
      </c>
      <c r="F189" s="181">
        <v>0</v>
      </c>
      <c r="G189" s="181">
        <v>0</v>
      </c>
      <c r="H189" s="181">
        <v>0</v>
      </c>
      <c r="I189" s="1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1">
        <v>0</v>
      </c>
      <c r="R189" s="121"/>
      <c r="S189" s="122"/>
      <c r="T189" s="123"/>
      <c r="U189" s="129"/>
      <c r="V189" s="129"/>
      <c r="W189" s="129"/>
      <c r="X189" s="122"/>
      <c r="Y189" s="129"/>
      <c r="Z189" s="126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</row>
    <row r="190" spans="1:59" s="130" customFormat="1" ht="12.75">
      <c r="A190" s="165"/>
      <c r="B190" s="175"/>
      <c r="C190" s="176" t="s">
        <v>151</v>
      </c>
      <c r="D190" s="175"/>
      <c r="E190" s="181">
        <v>55135308</v>
      </c>
      <c r="F190" s="181">
        <v>17462104</v>
      </c>
      <c r="G190" s="181">
        <v>17462104</v>
      </c>
      <c r="H190" s="181">
        <v>12165200</v>
      </c>
      <c r="I190" s="181">
        <v>2572050</v>
      </c>
      <c r="J190" s="181">
        <v>2769900</v>
      </c>
      <c r="K190" s="181">
        <v>2703950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1">
        <v>0</v>
      </c>
      <c r="R190" s="121"/>
      <c r="S190" s="129"/>
      <c r="T190" s="123"/>
      <c r="U190" s="129"/>
      <c r="V190" s="129"/>
      <c r="W190" s="129"/>
      <c r="X190" s="122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</row>
    <row r="191" spans="1:59" ht="12.75">
      <c r="A191" s="165"/>
      <c r="B191" s="175"/>
      <c r="C191" s="176" t="s">
        <v>152</v>
      </c>
      <c r="D191" s="175"/>
      <c r="E191" s="181">
        <v>8747200</v>
      </c>
      <c r="F191" s="181">
        <v>2953600</v>
      </c>
      <c r="G191" s="181">
        <v>2953600</v>
      </c>
      <c r="H191" s="181">
        <v>2840000</v>
      </c>
      <c r="I191" s="181">
        <v>0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S191" s="122"/>
      <c r="T191" s="123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</row>
    <row r="192" spans="1:59" ht="12.75">
      <c r="A192" s="165"/>
      <c r="B192" s="175"/>
      <c r="C192" s="176" t="s">
        <v>153</v>
      </c>
      <c r="D192" s="175"/>
      <c r="E192" s="181">
        <v>25679300</v>
      </c>
      <c r="F192" s="181">
        <v>5451160</v>
      </c>
      <c r="G192" s="181">
        <v>4673800</v>
      </c>
      <c r="H192" s="181">
        <v>4506500</v>
      </c>
      <c r="I192" s="181">
        <v>2150730</v>
      </c>
      <c r="J192" s="181">
        <v>2208540</v>
      </c>
      <c r="K192" s="181">
        <v>2210470</v>
      </c>
      <c r="L192" s="181">
        <v>759500</v>
      </c>
      <c r="M192" s="181">
        <v>694800</v>
      </c>
      <c r="N192" s="181">
        <v>771900</v>
      </c>
      <c r="O192" s="181">
        <v>746200</v>
      </c>
      <c r="P192" s="181">
        <v>759500</v>
      </c>
      <c r="Q192" s="181">
        <v>746200</v>
      </c>
      <c r="S192" s="122"/>
      <c r="T192" s="123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</row>
    <row r="193" spans="1:59" ht="12.75">
      <c r="A193" s="165"/>
      <c r="B193" s="175"/>
      <c r="C193" s="176" t="s">
        <v>154</v>
      </c>
      <c r="D193" s="175"/>
      <c r="E193" s="181">
        <v>0</v>
      </c>
      <c r="F193" s="181">
        <v>0</v>
      </c>
      <c r="G193" s="181">
        <v>0</v>
      </c>
      <c r="H193" s="181">
        <v>0</v>
      </c>
      <c r="I193" s="181">
        <v>0</v>
      </c>
      <c r="J193" s="181">
        <v>0</v>
      </c>
      <c r="K193" s="181">
        <v>0</v>
      </c>
      <c r="L193" s="181">
        <v>0</v>
      </c>
      <c r="M193" s="181">
        <v>0</v>
      </c>
      <c r="N193" s="181">
        <v>0</v>
      </c>
      <c r="O193" s="181">
        <v>0</v>
      </c>
      <c r="P193" s="181">
        <v>0</v>
      </c>
      <c r="Q193" s="181">
        <v>0</v>
      </c>
      <c r="S193" s="122"/>
      <c r="T193" s="123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</row>
    <row r="194" spans="1:59" ht="12.75" hidden="1">
      <c r="A194" s="165"/>
      <c r="B194" s="175"/>
      <c r="C194" s="176" t="s">
        <v>53</v>
      </c>
      <c r="D194" s="175"/>
      <c r="E194" s="181">
        <v>0</v>
      </c>
      <c r="F194" s="181">
        <v>0</v>
      </c>
      <c r="G194" s="181">
        <v>0</v>
      </c>
      <c r="H194" s="181">
        <v>0</v>
      </c>
      <c r="I194" s="181">
        <v>0</v>
      </c>
      <c r="J194" s="181">
        <v>0</v>
      </c>
      <c r="K194" s="181">
        <v>0</v>
      </c>
      <c r="L194" s="181">
        <v>0</v>
      </c>
      <c r="M194" s="181">
        <v>0</v>
      </c>
      <c r="N194" s="181">
        <v>0</v>
      </c>
      <c r="O194" s="181">
        <v>0</v>
      </c>
      <c r="P194" s="181">
        <v>0</v>
      </c>
      <c r="Q194" s="181">
        <v>0</v>
      </c>
      <c r="S194" s="122"/>
      <c r="T194" s="123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</row>
    <row r="195" spans="1:59" ht="12.75" hidden="1">
      <c r="A195" s="165"/>
      <c r="B195" s="175"/>
      <c r="C195" s="176" t="s">
        <v>155</v>
      </c>
      <c r="D195" s="175"/>
      <c r="E195" s="181">
        <v>0</v>
      </c>
      <c r="F195" s="181">
        <v>0</v>
      </c>
      <c r="G195" s="181">
        <v>0</v>
      </c>
      <c r="H195" s="181">
        <v>0</v>
      </c>
      <c r="I195" s="181">
        <v>0</v>
      </c>
      <c r="J195" s="181">
        <v>0</v>
      </c>
      <c r="K195" s="181">
        <v>0</v>
      </c>
      <c r="L195" s="181">
        <v>0</v>
      </c>
      <c r="M195" s="181">
        <v>0</v>
      </c>
      <c r="N195" s="181">
        <v>0</v>
      </c>
      <c r="O195" s="181">
        <v>0</v>
      </c>
      <c r="P195" s="181">
        <v>0</v>
      </c>
      <c r="Q195" s="181">
        <v>0</v>
      </c>
      <c r="S195" s="137"/>
      <c r="T195" s="123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</row>
    <row r="196" spans="1:59" ht="12.75" hidden="1">
      <c r="A196" s="165"/>
      <c r="B196" s="175"/>
      <c r="C196" s="176" t="s">
        <v>156</v>
      </c>
      <c r="D196" s="175"/>
      <c r="E196" s="181">
        <v>0</v>
      </c>
      <c r="F196" s="181">
        <v>0</v>
      </c>
      <c r="G196" s="181">
        <v>0</v>
      </c>
      <c r="H196" s="181">
        <v>0</v>
      </c>
      <c r="I196" s="181">
        <v>0</v>
      </c>
      <c r="J196" s="181">
        <v>0</v>
      </c>
      <c r="K196" s="181">
        <v>0</v>
      </c>
      <c r="L196" s="181">
        <v>0</v>
      </c>
      <c r="M196" s="181">
        <v>0</v>
      </c>
      <c r="N196" s="181">
        <v>0</v>
      </c>
      <c r="O196" s="181">
        <v>0</v>
      </c>
      <c r="P196" s="181">
        <v>0</v>
      </c>
      <c r="Q196" s="181">
        <v>0</v>
      </c>
      <c r="S196" s="122"/>
      <c r="T196" s="123"/>
      <c r="U196" s="122"/>
      <c r="V196" s="126"/>
      <c r="W196" s="122"/>
      <c r="X196" s="126"/>
      <c r="Y196" s="122"/>
      <c r="Z196" s="122"/>
      <c r="AA196" s="122"/>
      <c r="AB196" s="122"/>
      <c r="AC196" s="122"/>
      <c r="AD196" s="122"/>
      <c r="AE196" s="122"/>
      <c r="AF196" s="122"/>
      <c r="AG196" s="129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</row>
    <row r="197" spans="1:59" s="130" customFormat="1" ht="12.75" hidden="1">
      <c r="A197" s="165"/>
      <c r="B197" s="175"/>
      <c r="C197" s="176" t="s">
        <v>157</v>
      </c>
      <c r="D197" s="188"/>
      <c r="E197" s="181">
        <v>0</v>
      </c>
      <c r="F197" s="181">
        <v>0</v>
      </c>
      <c r="G197" s="181">
        <v>0</v>
      </c>
      <c r="H197" s="181">
        <v>0</v>
      </c>
      <c r="I197" s="181">
        <v>0</v>
      </c>
      <c r="J197" s="181">
        <v>0</v>
      </c>
      <c r="K197" s="181">
        <v>0</v>
      </c>
      <c r="L197" s="181">
        <v>0</v>
      </c>
      <c r="M197" s="181">
        <v>0</v>
      </c>
      <c r="N197" s="181">
        <v>0</v>
      </c>
      <c r="O197" s="181">
        <v>0</v>
      </c>
      <c r="P197" s="181">
        <v>0</v>
      </c>
      <c r="Q197" s="181">
        <v>0</v>
      </c>
      <c r="R197" s="121"/>
      <c r="S197" s="122"/>
      <c r="T197" s="123"/>
      <c r="U197" s="122"/>
      <c r="V197" s="122"/>
      <c r="W197" s="122"/>
      <c r="X197" s="122"/>
      <c r="Y197" s="129"/>
      <c r="Z197" s="126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</row>
    <row r="198" spans="1:59" s="130" customFormat="1" ht="12.75" hidden="1">
      <c r="A198" s="165"/>
      <c r="B198" s="175"/>
      <c r="C198" s="176"/>
      <c r="D198" s="188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21"/>
      <c r="S198" s="138"/>
      <c r="T198" s="123"/>
      <c r="U198" s="122"/>
      <c r="V198" s="122"/>
      <c r="W198" s="122"/>
      <c r="X198" s="122"/>
      <c r="Y198" s="129"/>
      <c r="Z198" s="126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</row>
    <row r="199" spans="1:59" ht="12.75" hidden="1">
      <c r="A199" s="165"/>
      <c r="B199" s="175"/>
      <c r="C199" s="176"/>
      <c r="D199" s="188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S199" s="137"/>
      <c r="T199" s="123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</row>
    <row r="200" spans="1:59" ht="12.75">
      <c r="A200" s="165"/>
      <c r="B200" s="175"/>
      <c r="C200" s="176" t="s">
        <v>262</v>
      </c>
      <c r="D200" s="188"/>
      <c r="E200" s="181">
        <v>-187752493.5</v>
      </c>
      <c r="F200" s="181">
        <v>-16632965</v>
      </c>
      <c r="G200" s="181">
        <v>-14783934</v>
      </c>
      <c r="H200" s="181">
        <v>-17588615</v>
      </c>
      <c r="I200" s="181">
        <v>-21595289</v>
      </c>
      <c r="J200" s="181">
        <v>-19118205</v>
      </c>
      <c r="K200" s="181">
        <v>-15685220</v>
      </c>
      <c r="L200" s="181">
        <v>-11371310</v>
      </c>
      <c r="M200" s="181">
        <v>-12468480</v>
      </c>
      <c r="N200" s="181">
        <v>-16247328</v>
      </c>
      <c r="O200" s="181">
        <v>-12922910</v>
      </c>
      <c r="P200" s="181">
        <v>-15258760.5</v>
      </c>
      <c r="Q200" s="181">
        <v>-14079477</v>
      </c>
      <c r="S200" s="122"/>
      <c r="T200" s="123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</row>
    <row r="201" spans="1:59" ht="12.75">
      <c r="A201" s="187"/>
      <c r="B201" s="188"/>
      <c r="C201" s="176" t="s">
        <v>158</v>
      </c>
      <c r="D201" s="188"/>
      <c r="E201" s="183">
        <v>1378865.62</v>
      </c>
      <c r="F201" s="183">
        <v>200900</v>
      </c>
      <c r="G201" s="183">
        <v>213200</v>
      </c>
      <c r="H201" s="183">
        <v>200000</v>
      </c>
      <c r="I201" s="183">
        <v>212062.5</v>
      </c>
      <c r="J201" s="183">
        <v>258015.62</v>
      </c>
      <c r="K201" s="183">
        <v>294687.5</v>
      </c>
      <c r="L201" s="183">
        <v>0</v>
      </c>
      <c r="M201" s="183">
        <v>0</v>
      </c>
      <c r="N201" s="183">
        <v>0</v>
      </c>
      <c r="O201" s="183">
        <v>0</v>
      </c>
      <c r="P201" s="183">
        <v>0</v>
      </c>
      <c r="Q201" s="183">
        <v>0</v>
      </c>
      <c r="S201" s="122"/>
      <c r="T201" s="123"/>
      <c r="U201" s="117"/>
      <c r="V201" s="122"/>
      <c r="W201" s="122"/>
      <c r="X201" s="122"/>
      <c r="Y201" s="122"/>
      <c r="Z201" s="122"/>
      <c r="AA201" s="117"/>
      <c r="AB201" s="122"/>
      <c r="AC201" s="117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</row>
    <row r="202" spans="1:59" ht="12.75">
      <c r="A202" s="187"/>
      <c r="B202" s="188"/>
      <c r="C202" s="202"/>
      <c r="D202" s="188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S202" s="122"/>
      <c r="T202" s="123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</row>
    <row r="203" spans="1:59" ht="12.75">
      <c r="A203" s="165"/>
      <c r="B203" s="175" t="s">
        <v>263</v>
      </c>
      <c r="C203" s="176"/>
      <c r="D203" s="175"/>
      <c r="E203" s="181">
        <v>-91160519.88</v>
      </c>
      <c r="F203" s="181">
        <v>11443299</v>
      </c>
      <c r="G203" s="181">
        <v>12527270</v>
      </c>
      <c r="H203" s="181">
        <v>2123085</v>
      </c>
      <c r="I203" s="181">
        <v>-16660446.5</v>
      </c>
      <c r="J203" s="181">
        <v>-13881749.38</v>
      </c>
      <c r="K203" s="181">
        <v>-10476112.5</v>
      </c>
      <c r="L203" s="181">
        <v>-10016260</v>
      </c>
      <c r="M203" s="181">
        <v>-11275080</v>
      </c>
      <c r="N203" s="181">
        <v>-14935278</v>
      </c>
      <c r="O203" s="181">
        <v>-12176710</v>
      </c>
      <c r="P203" s="181">
        <v>-14499260.5</v>
      </c>
      <c r="Q203" s="181">
        <v>-13333277</v>
      </c>
      <c r="S203" s="122"/>
      <c r="T203" s="123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</row>
    <row r="204" spans="1:59" ht="12.75">
      <c r="A204" s="165"/>
      <c r="B204" s="175"/>
      <c r="C204" s="176"/>
      <c r="D204" s="175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S204" s="122"/>
      <c r="T204" s="123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</row>
    <row r="205" spans="1:59" ht="12.75">
      <c r="A205" s="165"/>
      <c r="B205" s="175" t="s">
        <v>264</v>
      </c>
      <c r="C205" s="176"/>
      <c r="D205" s="175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S205" s="122"/>
      <c r="T205" s="123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</row>
    <row r="206" spans="1:59" ht="12.75">
      <c r="A206" s="165"/>
      <c r="B206" s="175"/>
      <c r="C206" s="176" t="s">
        <v>147</v>
      </c>
      <c r="D206" s="175"/>
      <c r="E206" s="184">
        <v>4262874.154999999</v>
      </c>
      <c r="F206" s="181">
        <v>1385073.6</v>
      </c>
      <c r="G206" s="181">
        <v>70856.4</v>
      </c>
      <c r="H206" s="181">
        <v>249572.61</v>
      </c>
      <c r="I206" s="181">
        <v>0</v>
      </c>
      <c r="J206" s="181">
        <v>61734.625</v>
      </c>
      <c r="K206" s="181">
        <v>434115.94</v>
      </c>
      <c r="L206" s="181">
        <v>390852.16</v>
      </c>
      <c r="M206" s="181">
        <v>70255.07</v>
      </c>
      <c r="N206" s="181">
        <v>125108.89</v>
      </c>
      <c r="O206" s="181">
        <v>101796.36</v>
      </c>
      <c r="P206" s="181">
        <v>756254.7</v>
      </c>
      <c r="Q206" s="181">
        <v>617253.8</v>
      </c>
      <c r="S206" s="122"/>
      <c r="T206" s="123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3"/>
      <c r="AE206" s="123"/>
      <c r="AF206" s="123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</row>
    <row r="207" spans="1:59" ht="12.75">
      <c r="A207" s="165"/>
      <c r="B207" s="175"/>
      <c r="C207" s="176" t="s">
        <v>149</v>
      </c>
      <c r="D207" s="175"/>
      <c r="E207" s="184">
        <v>17307405.99</v>
      </c>
      <c r="F207" s="181">
        <v>466849.78</v>
      </c>
      <c r="G207" s="181">
        <v>1343140.1</v>
      </c>
      <c r="H207" s="181">
        <v>311355.47</v>
      </c>
      <c r="I207" s="181">
        <v>541554.6</v>
      </c>
      <c r="J207" s="181">
        <v>1579027.5</v>
      </c>
      <c r="K207" s="181">
        <v>2204612.8</v>
      </c>
      <c r="L207" s="181">
        <v>1376659</v>
      </c>
      <c r="M207" s="181">
        <v>2385190.8</v>
      </c>
      <c r="N207" s="181">
        <v>4713448.5</v>
      </c>
      <c r="O207" s="181">
        <v>2055061.5</v>
      </c>
      <c r="P207" s="181">
        <v>203798.47</v>
      </c>
      <c r="Q207" s="181">
        <v>126707.47</v>
      </c>
      <c r="S207" s="122"/>
      <c r="T207" s="123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</row>
    <row r="208" spans="1:59" ht="12.75">
      <c r="A208" s="187"/>
      <c r="B208" s="188"/>
      <c r="C208" s="176" t="s">
        <v>151</v>
      </c>
      <c r="D208" s="175"/>
      <c r="E208" s="184">
        <v>23956619.97</v>
      </c>
      <c r="F208" s="181">
        <v>203657.75</v>
      </c>
      <c r="G208" s="181">
        <v>88237.53</v>
      </c>
      <c r="H208" s="181">
        <v>183677.14</v>
      </c>
      <c r="I208" s="181">
        <v>744854.9</v>
      </c>
      <c r="J208" s="181">
        <v>1822474.9</v>
      </c>
      <c r="K208" s="181">
        <v>316329.25</v>
      </c>
      <c r="L208" s="181">
        <v>1008169.9</v>
      </c>
      <c r="M208" s="181">
        <v>2172954.8</v>
      </c>
      <c r="N208" s="181">
        <v>3059629.8</v>
      </c>
      <c r="O208" s="181">
        <v>6405485</v>
      </c>
      <c r="P208" s="181">
        <v>4125041</v>
      </c>
      <c r="Q208" s="181">
        <v>3826108</v>
      </c>
      <c r="S208" s="122"/>
      <c r="T208" s="123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</row>
    <row r="209" spans="1:59" ht="12.75">
      <c r="A209" s="187"/>
      <c r="B209" s="188"/>
      <c r="C209" s="176" t="s">
        <v>152</v>
      </c>
      <c r="D209" s="175"/>
      <c r="E209" s="184">
        <v>13857486.790000001</v>
      </c>
      <c r="F209" s="181">
        <v>904944.3</v>
      </c>
      <c r="G209" s="181">
        <v>1053955.1</v>
      </c>
      <c r="H209" s="181">
        <v>607559.9</v>
      </c>
      <c r="I209" s="181">
        <v>171496.98</v>
      </c>
      <c r="J209" s="181">
        <v>469984.8</v>
      </c>
      <c r="K209" s="181">
        <v>603348.6</v>
      </c>
      <c r="L209" s="181">
        <v>198850.86</v>
      </c>
      <c r="M209" s="181">
        <v>2881317.2</v>
      </c>
      <c r="N209" s="181">
        <v>875245.25</v>
      </c>
      <c r="O209" s="181">
        <v>2502481.2</v>
      </c>
      <c r="P209" s="181">
        <v>1314312.1</v>
      </c>
      <c r="Q209" s="181">
        <v>2273990.5</v>
      </c>
      <c r="S209" s="122"/>
      <c r="T209" s="123"/>
      <c r="U209" s="122"/>
      <c r="V209" s="122"/>
      <c r="W209" s="122"/>
      <c r="X209" s="122"/>
      <c r="Y209" s="122"/>
      <c r="Z209" s="126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</row>
    <row r="210" spans="1:59" ht="12.75">
      <c r="A210" s="187"/>
      <c r="B210" s="188"/>
      <c r="C210" s="176" t="s">
        <v>153</v>
      </c>
      <c r="D210" s="175"/>
      <c r="E210" s="184">
        <v>16977573.240000002</v>
      </c>
      <c r="F210" s="181">
        <v>2436457</v>
      </c>
      <c r="G210" s="181">
        <v>3273249.5</v>
      </c>
      <c r="H210" s="181">
        <v>2671782.8</v>
      </c>
      <c r="I210" s="181">
        <v>646828</v>
      </c>
      <c r="J210" s="181">
        <v>1791998.9</v>
      </c>
      <c r="K210" s="181">
        <v>2971215</v>
      </c>
      <c r="L210" s="181">
        <v>1333098.6</v>
      </c>
      <c r="M210" s="181">
        <v>1134935.2</v>
      </c>
      <c r="N210" s="181">
        <v>164035.44</v>
      </c>
      <c r="O210" s="181">
        <v>327709.3</v>
      </c>
      <c r="P210" s="181">
        <v>213495.22</v>
      </c>
      <c r="Q210" s="181">
        <v>12768.28</v>
      </c>
      <c r="S210" s="122"/>
      <c r="T210" s="123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</row>
    <row r="211" spans="1:59" ht="12.75">
      <c r="A211" s="165"/>
      <c r="B211" s="175"/>
      <c r="C211" s="176" t="s">
        <v>154</v>
      </c>
      <c r="D211" s="175"/>
      <c r="E211" s="184">
        <v>204302.5</v>
      </c>
      <c r="F211" s="181">
        <v>131862.5</v>
      </c>
      <c r="G211" s="181">
        <v>33381.25</v>
      </c>
      <c r="H211" s="181">
        <v>27250</v>
      </c>
      <c r="I211" s="181">
        <v>0</v>
      </c>
      <c r="J211" s="181">
        <v>0</v>
      </c>
      <c r="K211" s="181">
        <v>11808.75</v>
      </c>
      <c r="L211" s="181">
        <v>0</v>
      </c>
      <c r="M211" s="181">
        <v>0</v>
      </c>
      <c r="N211" s="181">
        <v>0</v>
      </c>
      <c r="O211" s="181">
        <v>0</v>
      </c>
      <c r="P211" s="181">
        <v>0</v>
      </c>
      <c r="Q211" s="181">
        <v>0</v>
      </c>
      <c r="S211" s="122"/>
      <c r="T211" s="123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</row>
    <row r="212" spans="1:59" ht="12.75">
      <c r="A212" s="187"/>
      <c r="B212" s="188"/>
      <c r="C212" s="176" t="s">
        <v>265</v>
      </c>
      <c r="D212" s="188"/>
      <c r="E212" s="183">
        <v>177404.79105</v>
      </c>
      <c r="F212" s="183">
        <v>0</v>
      </c>
      <c r="G212" s="183">
        <v>0</v>
      </c>
      <c r="H212" s="183">
        <v>0</v>
      </c>
      <c r="I212" s="183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93757.66</v>
      </c>
      <c r="O212" s="183">
        <v>66821.19</v>
      </c>
      <c r="P212" s="183">
        <v>13472.369</v>
      </c>
      <c r="Q212" s="183">
        <v>3353.5720499999998</v>
      </c>
      <c r="S212" s="122"/>
      <c r="T212" s="123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</row>
    <row r="213" spans="1:59" s="130" customFormat="1" ht="12.75">
      <c r="A213" s="187"/>
      <c r="B213" s="188"/>
      <c r="C213" s="202"/>
      <c r="D213" s="188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21"/>
      <c r="S213" s="129"/>
      <c r="T213" s="123"/>
      <c r="U213" s="122"/>
      <c r="V213" s="122"/>
      <c r="W213" s="122"/>
      <c r="X213" s="122"/>
      <c r="Y213" s="122"/>
      <c r="Z213" s="122"/>
      <c r="AA213" s="122"/>
      <c r="AB213" s="122"/>
      <c r="AC213" s="123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</row>
    <row r="214" spans="1:59" s="139" customFormat="1" ht="12.75">
      <c r="A214" s="165"/>
      <c r="B214" s="175" t="s">
        <v>266</v>
      </c>
      <c r="C214" s="176"/>
      <c r="D214" s="175"/>
      <c r="E214" s="181">
        <v>76743667.43605</v>
      </c>
      <c r="F214" s="184">
        <v>5528844.93</v>
      </c>
      <c r="G214" s="184">
        <v>5862819.88</v>
      </c>
      <c r="H214" s="184">
        <v>4051197.92</v>
      </c>
      <c r="I214" s="184">
        <v>2104734.48</v>
      </c>
      <c r="J214" s="184">
        <v>5725220.725</v>
      </c>
      <c r="K214" s="184">
        <v>6541430.34</v>
      </c>
      <c r="L214" s="184">
        <v>4307630.52</v>
      </c>
      <c r="M214" s="184">
        <v>8644653.07</v>
      </c>
      <c r="N214" s="184">
        <v>9031225.54</v>
      </c>
      <c r="O214" s="184">
        <v>11459354.549999999</v>
      </c>
      <c r="P214" s="184">
        <v>6626373.858999999</v>
      </c>
      <c r="Q214" s="184">
        <v>6860181.622049999</v>
      </c>
      <c r="R214" s="121"/>
      <c r="S214" s="122"/>
      <c r="T214" s="123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</row>
    <row r="215" spans="1:59" ht="12.75">
      <c r="A215" s="165"/>
      <c r="B215" s="175"/>
      <c r="C215" s="176"/>
      <c r="D215" s="175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S215" s="122"/>
      <c r="T215" s="123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</row>
    <row r="216" spans="1:59" ht="15.75">
      <c r="A216" s="178" t="s">
        <v>267</v>
      </c>
      <c r="B216" s="175"/>
      <c r="C216" s="176"/>
      <c r="D216" s="175"/>
      <c r="E216" s="181">
        <v>484437395.1409502</v>
      </c>
      <c r="F216" s="184">
        <v>64540642.26191998</v>
      </c>
      <c r="G216" s="184">
        <v>68182561.18761772</v>
      </c>
      <c r="H216" s="184">
        <v>50104397.6297179</v>
      </c>
      <c r="I216" s="184">
        <v>28825791.96796624</v>
      </c>
      <c r="J216" s="184">
        <v>32598630.362300403</v>
      </c>
      <c r="K216" s="184">
        <v>39042265.94292618</v>
      </c>
      <c r="L216" s="184">
        <v>34781415.655514225</v>
      </c>
      <c r="M216" s="184">
        <v>34321008.59092294</v>
      </c>
      <c r="N216" s="184">
        <v>34435564.418730654</v>
      </c>
      <c r="O216" s="184">
        <v>35800782.138573766</v>
      </c>
      <c r="P216" s="184">
        <v>29556499.87960629</v>
      </c>
      <c r="Q216" s="184">
        <v>32247835.105153885</v>
      </c>
      <c r="S216" s="122"/>
      <c r="T216" s="123"/>
      <c r="U216" s="117"/>
      <c r="V216" s="122"/>
      <c r="W216" s="122"/>
      <c r="X216" s="122"/>
      <c r="Y216" s="122"/>
      <c r="Z216" s="122"/>
      <c r="AA216" s="117"/>
      <c r="AB216" s="122"/>
      <c r="AC216" s="117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</row>
    <row r="217" spans="1:59" ht="12.75">
      <c r="A217" s="165"/>
      <c r="B217" s="175"/>
      <c r="C217" s="176"/>
      <c r="D217" s="175"/>
      <c r="E217" s="184"/>
      <c r="F217" s="184"/>
      <c r="G217" s="184"/>
      <c r="H217" s="184"/>
      <c r="I217" s="185"/>
      <c r="J217" s="184"/>
      <c r="K217" s="184"/>
      <c r="L217" s="184"/>
      <c r="M217" s="184"/>
      <c r="N217" s="184"/>
      <c r="O217" s="184"/>
      <c r="P217" s="184"/>
      <c r="Q217" s="184"/>
      <c r="S217" s="122"/>
      <c r="T217" s="123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3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</row>
    <row r="218" spans="1:59" ht="15.75">
      <c r="A218" s="178" t="s">
        <v>268</v>
      </c>
      <c r="B218" s="175"/>
      <c r="C218" s="176"/>
      <c r="D218" s="175"/>
      <c r="E218" s="179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S218" s="122"/>
      <c r="T218" s="123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3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</row>
    <row r="219" spans="1:59" ht="12.75">
      <c r="A219" s="165"/>
      <c r="B219" s="175"/>
      <c r="C219" s="176" t="s">
        <v>269</v>
      </c>
      <c r="D219" s="175"/>
      <c r="E219" s="179">
        <v>140897457.4</v>
      </c>
      <c r="F219" s="181">
        <v>10422540.3</v>
      </c>
      <c r="G219" s="181">
        <v>10003696</v>
      </c>
      <c r="H219" s="181">
        <v>12952854</v>
      </c>
      <c r="I219" s="181">
        <v>10697094.7</v>
      </c>
      <c r="J219" s="181">
        <v>11782687.2</v>
      </c>
      <c r="K219" s="181">
        <v>11779015.2</v>
      </c>
      <c r="L219" s="181">
        <v>12401507.8</v>
      </c>
      <c r="M219" s="181">
        <v>11733758</v>
      </c>
      <c r="N219" s="181">
        <v>12226660.8</v>
      </c>
      <c r="O219" s="181">
        <v>11961062.8</v>
      </c>
      <c r="P219" s="181">
        <v>12292241.8</v>
      </c>
      <c r="Q219" s="181">
        <v>12644338.8</v>
      </c>
      <c r="S219" s="122"/>
      <c r="T219" s="123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3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</row>
    <row r="220" spans="1:59" ht="12.75" hidden="1">
      <c r="A220" s="165"/>
      <c r="B220" s="175"/>
      <c r="C220" s="176"/>
      <c r="D220" s="175"/>
      <c r="E220" s="179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S220" s="122"/>
      <c r="T220" s="123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3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</row>
    <row r="221" spans="1:59" s="139" customFormat="1" ht="12.75">
      <c r="A221" s="187"/>
      <c r="B221" s="188"/>
      <c r="C221" s="202" t="s">
        <v>270</v>
      </c>
      <c r="D221" s="188"/>
      <c r="E221" s="203">
        <v>867611.9476150001</v>
      </c>
      <c r="F221" s="183">
        <v>55624.478473</v>
      </c>
      <c r="G221" s="183">
        <v>42326.320269</v>
      </c>
      <c r="H221" s="183">
        <v>75022.678174</v>
      </c>
      <c r="I221" s="183">
        <v>94562.20086000001</v>
      </c>
      <c r="J221" s="183">
        <v>111591.43323999998</v>
      </c>
      <c r="K221" s="183">
        <v>126482.201445</v>
      </c>
      <c r="L221" s="183">
        <v>72321.80132999999</v>
      </c>
      <c r="M221" s="183">
        <v>48122.445747</v>
      </c>
      <c r="N221" s="183">
        <v>65905.82132700001</v>
      </c>
      <c r="O221" s="183">
        <v>57652.245706999995</v>
      </c>
      <c r="P221" s="183">
        <v>58364.688663</v>
      </c>
      <c r="Q221" s="183">
        <v>59635.63237999999</v>
      </c>
      <c r="R221" s="121"/>
      <c r="S221" s="122"/>
      <c r="T221" s="123"/>
      <c r="U221" s="122"/>
      <c r="V221" s="122"/>
      <c r="W221" s="122"/>
      <c r="X221" s="122"/>
      <c r="Y221" s="122"/>
      <c r="Z221" s="126"/>
      <c r="AA221" s="122"/>
      <c r="AB221" s="126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</row>
    <row r="222" spans="1:59" s="139" customFormat="1" ht="12.75">
      <c r="A222" s="187"/>
      <c r="B222" s="188"/>
      <c r="C222" s="202"/>
      <c r="D222" s="188"/>
      <c r="E222" s="20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21"/>
      <c r="S222" s="122"/>
      <c r="T222" s="123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</row>
    <row r="223" spans="1:59" ht="15.75">
      <c r="A223" s="178" t="s">
        <v>271</v>
      </c>
      <c r="B223" s="175"/>
      <c r="C223" s="176"/>
      <c r="D223" s="175"/>
      <c r="E223" s="181">
        <v>141765069.347615</v>
      </c>
      <c r="F223" s="184">
        <v>10478164.778473001</v>
      </c>
      <c r="G223" s="184">
        <v>10046022.320269</v>
      </c>
      <c r="H223" s="184">
        <v>13027876.678174</v>
      </c>
      <c r="I223" s="184">
        <v>10791656.900859999</v>
      </c>
      <c r="J223" s="184">
        <v>11894278.63324</v>
      </c>
      <c r="K223" s="184">
        <v>11905497.401445</v>
      </c>
      <c r="L223" s="184">
        <v>12473829.60133</v>
      </c>
      <c r="M223" s="184">
        <v>11781880.445747</v>
      </c>
      <c r="N223" s="184">
        <v>12292566.621327002</v>
      </c>
      <c r="O223" s="184">
        <v>12018715.045707</v>
      </c>
      <c r="P223" s="184">
        <v>12350606.488663001</v>
      </c>
      <c r="Q223" s="184">
        <v>12703974.43238</v>
      </c>
      <c r="S223" s="122"/>
      <c r="T223" s="123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</row>
    <row r="224" spans="1:59" ht="12.75">
      <c r="A224" s="165"/>
      <c r="B224" s="175"/>
      <c r="C224" s="176"/>
      <c r="D224" s="175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S224" s="122"/>
      <c r="T224" s="123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</row>
    <row r="225" spans="1:59" ht="15.75">
      <c r="A225" s="178" t="s">
        <v>272</v>
      </c>
      <c r="B225" s="175"/>
      <c r="C225" s="176"/>
      <c r="D225" s="175"/>
      <c r="E225" s="184"/>
      <c r="F225" s="184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S225" s="122"/>
      <c r="T225" s="123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</row>
    <row r="226" spans="1:59" ht="12.75">
      <c r="A226" s="165"/>
      <c r="B226" s="175"/>
      <c r="C226" s="176" t="s">
        <v>273</v>
      </c>
      <c r="D226" s="204"/>
      <c r="E226" s="184">
        <v>19141822.239359997</v>
      </c>
      <c r="F226" s="181">
        <v>1539899.4095</v>
      </c>
      <c r="G226" s="181">
        <v>1591326.08804</v>
      </c>
      <c r="H226" s="181">
        <v>1426720.77197</v>
      </c>
      <c r="I226" s="181">
        <v>1481163.47058</v>
      </c>
      <c r="J226" s="181">
        <v>1081092.29808</v>
      </c>
      <c r="K226" s="181">
        <v>1779877.23841</v>
      </c>
      <c r="L226" s="181">
        <v>1797041.35846</v>
      </c>
      <c r="M226" s="181">
        <v>1626928.52829</v>
      </c>
      <c r="N226" s="181">
        <v>1790014.30056</v>
      </c>
      <c r="O226" s="181">
        <v>1766518.62792</v>
      </c>
      <c r="P226" s="181">
        <v>1636369.07486</v>
      </c>
      <c r="Q226" s="181">
        <v>1624871.07269</v>
      </c>
      <c r="S226" s="122"/>
      <c r="T226" s="123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</row>
    <row r="227" spans="1:59" ht="12.75">
      <c r="A227" s="165"/>
      <c r="B227" s="175"/>
      <c r="C227" s="176" t="s">
        <v>274</v>
      </c>
      <c r="D227" s="204"/>
      <c r="E227" s="184">
        <v>54330043.53019999</v>
      </c>
      <c r="F227" s="181">
        <v>4669030.9267</v>
      </c>
      <c r="G227" s="181">
        <v>4646147.6608</v>
      </c>
      <c r="H227" s="181">
        <v>4520882.8734</v>
      </c>
      <c r="I227" s="181">
        <v>4633035.8012</v>
      </c>
      <c r="J227" s="181">
        <v>4736116.1446</v>
      </c>
      <c r="K227" s="181">
        <v>4885659.5462</v>
      </c>
      <c r="L227" s="181">
        <v>4952047.161</v>
      </c>
      <c r="M227" s="181">
        <v>4439867.0963</v>
      </c>
      <c r="N227" s="181">
        <v>2549144.5858</v>
      </c>
      <c r="O227" s="181">
        <v>4796663.5017</v>
      </c>
      <c r="P227" s="181">
        <v>4833130.2775</v>
      </c>
      <c r="Q227" s="181">
        <v>4668317.955</v>
      </c>
      <c r="S227" s="122"/>
      <c r="T227" s="123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</row>
    <row r="228" spans="1:59" ht="12.75">
      <c r="A228" s="165"/>
      <c r="B228" s="175"/>
      <c r="C228" s="176" t="s">
        <v>275</v>
      </c>
      <c r="D228" s="204"/>
      <c r="E228" s="184">
        <v>11912076.646079998</v>
      </c>
      <c r="F228" s="181">
        <v>1048369.4304</v>
      </c>
      <c r="G228" s="181">
        <v>1046409.53664</v>
      </c>
      <c r="H228" s="181">
        <v>812122.06272</v>
      </c>
      <c r="I228" s="181">
        <v>827547.45696</v>
      </c>
      <c r="J228" s="181">
        <v>1013318.22528</v>
      </c>
      <c r="K228" s="181">
        <v>1048369.4304</v>
      </c>
      <c r="L228" s="181">
        <v>1046409.53664</v>
      </c>
      <c r="M228" s="181">
        <v>946155.65568</v>
      </c>
      <c r="N228" s="181">
        <v>1048369.4304</v>
      </c>
      <c r="O228" s="181">
        <v>1014298.17216</v>
      </c>
      <c r="P228" s="181">
        <v>1046409.53664</v>
      </c>
      <c r="Q228" s="181">
        <v>1014298.17216</v>
      </c>
      <c r="S228" s="122"/>
      <c r="T228" s="123"/>
      <c r="U228" s="122"/>
      <c r="V228" s="126"/>
      <c r="W228" s="122"/>
      <c r="X228" s="127"/>
      <c r="Y228" s="122"/>
      <c r="Z228" s="127"/>
      <c r="AA228" s="122"/>
      <c r="AB228" s="122"/>
      <c r="AC228" s="122"/>
      <c r="AD228" s="127"/>
      <c r="AE228" s="127"/>
      <c r="AF228" s="127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</row>
    <row r="229" spans="1:59" ht="12.75">
      <c r="A229" s="165"/>
      <c r="B229" s="175"/>
      <c r="C229" s="176" t="s">
        <v>276</v>
      </c>
      <c r="D229" s="204"/>
      <c r="E229" s="184">
        <v>19590923.80747</v>
      </c>
      <c r="F229" s="181">
        <v>1655999.24023</v>
      </c>
      <c r="G229" s="181">
        <v>1676443.33047</v>
      </c>
      <c r="H229" s="181">
        <v>1625350.61996</v>
      </c>
      <c r="I229" s="181">
        <v>1647575.19506</v>
      </c>
      <c r="J229" s="181">
        <v>1617515.8329</v>
      </c>
      <c r="K229" s="181">
        <v>1674729.73055</v>
      </c>
      <c r="L229" s="181">
        <v>1702934.4</v>
      </c>
      <c r="M229" s="181">
        <v>1537865.17728</v>
      </c>
      <c r="N229" s="181">
        <v>1568065.32</v>
      </c>
      <c r="O229" s="181">
        <v>1537491.528</v>
      </c>
      <c r="P229" s="181">
        <v>1701558.99494</v>
      </c>
      <c r="Q229" s="181">
        <v>1645394.43808</v>
      </c>
      <c r="S229" s="122"/>
      <c r="T229" s="123"/>
      <c r="U229" s="122"/>
      <c r="V229" s="126"/>
      <c r="W229" s="122"/>
      <c r="X229" s="127"/>
      <c r="Y229" s="122"/>
      <c r="Z229" s="127"/>
      <c r="AA229" s="122"/>
      <c r="AB229" s="122"/>
      <c r="AC229" s="122"/>
      <c r="AD229" s="127"/>
      <c r="AE229" s="127"/>
      <c r="AF229" s="127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</row>
    <row r="230" spans="1:59" ht="12.75">
      <c r="A230" s="165"/>
      <c r="B230" s="175"/>
      <c r="C230" s="176" t="s">
        <v>277</v>
      </c>
      <c r="D230" s="204"/>
      <c r="E230" s="184">
        <v>52209698.44519</v>
      </c>
      <c r="F230" s="181">
        <v>4529469.61344</v>
      </c>
      <c r="G230" s="181">
        <v>4527400.548</v>
      </c>
      <c r="H230" s="181">
        <v>4131846.02304</v>
      </c>
      <c r="I230" s="181">
        <v>3653107.14984</v>
      </c>
      <c r="J230" s="181">
        <v>4107587.70816</v>
      </c>
      <c r="K230" s="181">
        <v>4560217.45872</v>
      </c>
      <c r="L230" s="181">
        <v>4558072.97999</v>
      </c>
      <c r="M230" s="181">
        <v>4118100.27072</v>
      </c>
      <c r="N230" s="181">
        <v>4548410.88716</v>
      </c>
      <c r="O230" s="181">
        <v>4412845.06272</v>
      </c>
      <c r="P230" s="181">
        <v>4605395.5992</v>
      </c>
      <c r="Q230" s="181">
        <v>4457245.1442</v>
      </c>
      <c r="S230" s="122"/>
      <c r="T230" s="123"/>
      <c r="U230" s="122"/>
      <c r="V230" s="126"/>
      <c r="W230" s="122"/>
      <c r="X230" s="122"/>
      <c r="Y230" s="122"/>
      <c r="Z230" s="122"/>
      <c r="AA230" s="122"/>
      <c r="AB230" s="122"/>
      <c r="AC230" s="122"/>
      <c r="AD230" s="127"/>
      <c r="AE230" s="127"/>
      <c r="AF230" s="127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</row>
    <row r="231" spans="1:59" ht="12.75">
      <c r="A231" s="165"/>
      <c r="B231" s="175"/>
      <c r="C231" s="176" t="s">
        <v>278</v>
      </c>
      <c r="D231" s="204"/>
      <c r="E231" s="184">
        <v>11466031.75257</v>
      </c>
      <c r="F231" s="181">
        <v>1000269.63921</v>
      </c>
      <c r="G231" s="181">
        <v>1001953.95552</v>
      </c>
      <c r="H231" s="181">
        <v>969882.90624</v>
      </c>
      <c r="I231" s="181">
        <v>1002103.02144</v>
      </c>
      <c r="J231" s="181">
        <v>969733.84032</v>
      </c>
      <c r="K231" s="181">
        <v>1002252.08736</v>
      </c>
      <c r="L231" s="181">
        <v>1001953.95552</v>
      </c>
      <c r="M231" s="181">
        <v>905144.544</v>
      </c>
      <c r="N231" s="181">
        <v>671018.03496</v>
      </c>
      <c r="O231" s="181">
        <v>969882.90624</v>
      </c>
      <c r="P231" s="181">
        <v>1001953.95552</v>
      </c>
      <c r="Q231" s="181">
        <v>969882.90624</v>
      </c>
      <c r="S231" s="122"/>
      <c r="T231" s="123"/>
      <c r="U231" s="122"/>
      <c r="V231" s="126"/>
      <c r="W231" s="122"/>
      <c r="X231" s="122"/>
      <c r="Y231" s="122"/>
      <c r="Z231" s="122"/>
      <c r="AA231" s="122"/>
      <c r="AB231" s="122"/>
      <c r="AC231" s="122"/>
      <c r="AD231" s="127"/>
      <c r="AE231" s="127"/>
      <c r="AF231" s="127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</row>
    <row r="232" spans="1:59" ht="12.75">
      <c r="A232" s="165"/>
      <c r="B232" s="175"/>
      <c r="C232" s="176" t="s">
        <v>279</v>
      </c>
      <c r="D232" s="204"/>
      <c r="E232" s="184">
        <v>108027333.78320001</v>
      </c>
      <c r="F232" s="181">
        <v>8634607.1966</v>
      </c>
      <c r="G232" s="181">
        <v>9098386.8664</v>
      </c>
      <c r="H232" s="181">
        <v>8695249.448</v>
      </c>
      <c r="I232" s="181">
        <v>8974592.835</v>
      </c>
      <c r="J232" s="181">
        <v>9460271.1217</v>
      </c>
      <c r="K232" s="181">
        <v>9779689.3551</v>
      </c>
      <c r="L232" s="181">
        <v>9857715.989</v>
      </c>
      <c r="M232" s="181">
        <v>8820496.4543</v>
      </c>
      <c r="N232" s="181">
        <v>7081615.6034</v>
      </c>
      <c r="O232" s="181">
        <v>9153190.3387</v>
      </c>
      <c r="P232" s="181">
        <v>9352907.0389</v>
      </c>
      <c r="Q232" s="181">
        <v>9118611.5361</v>
      </c>
      <c r="S232" s="122"/>
      <c r="T232" s="123"/>
      <c r="U232" s="122"/>
      <c r="V232" s="126"/>
      <c r="W232" s="122"/>
      <c r="X232" s="126"/>
      <c r="Y232" s="126"/>
      <c r="Z232" s="126"/>
      <c r="AA232" s="122"/>
      <c r="AB232" s="126"/>
      <c r="AC232" s="122"/>
      <c r="AD232" s="126"/>
      <c r="AE232" s="127"/>
      <c r="AF232" s="127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</row>
    <row r="233" spans="1:59" s="130" customFormat="1" ht="12.75">
      <c r="A233" s="165"/>
      <c r="B233" s="175"/>
      <c r="C233" s="176" t="s">
        <v>280</v>
      </c>
      <c r="D233" s="204"/>
      <c r="E233" s="184">
        <v>76159213.3079</v>
      </c>
      <c r="F233" s="181">
        <v>6398040.0648</v>
      </c>
      <c r="G233" s="181">
        <v>6435032.8314</v>
      </c>
      <c r="H233" s="181">
        <v>6301858.0455</v>
      </c>
      <c r="I233" s="181">
        <v>6521599.3097</v>
      </c>
      <c r="J233" s="181">
        <v>6652298.7537</v>
      </c>
      <c r="K233" s="181">
        <v>6849902.9742</v>
      </c>
      <c r="L233" s="181">
        <v>6853744.6652</v>
      </c>
      <c r="M233" s="181">
        <v>6177865.2066</v>
      </c>
      <c r="N233" s="181">
        <v>6842452.9585</v>
      </c>
      <c r="O233" s="181">
        <v>3863808.5065</v>
      </c>
      <c r="P233" s="181">
        <v>6705122.0103</v>
      </c>
      <c r="Q233" s="181">
        <v>6557487.9815</v>
      </c>
      <c r="R233" s="121"/>
      <c r="S233" s="129"/>
      <c r="T233" s="123"/>
      <c r="U233" s="129"/>
      <c r="V233" s="129"/>
      <c r="W233" s="129"/>
      <c r="X233" s="129"/>
      <c r="Y233" s="129"/>
      <c r="Z233" s="126"/>
      <c r="AA233" s="126"/>
      <c r="AB233" s="126"/>
      <c r="AC233" s="126"/>
      <c r="AD233" s="126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</row>
    <row r="234" spans="1:59" s="139" customFormat="1" ht="12.75">
      <c r="A234" s="165"/>
      <c r="B234" s="175"/>
      <c r="C234" s="176" t="s">
        <v>281</v>
      </c>
      <c r="D234" s="204"/>
      <c r="E234" s="184">
        <v>168230824.0249</v>
      </c>
      <c r="F234" s="181">
        <v>14833585.5628</v>
      </c>
      <c r="G234" s="181">
        <v>15016522.265</v>
      </c>
      <c r="H234" s="181">
        <v>14550550.4155</v>
      </c>
      <c r="I234" s="181">
        <v>14870286.103</v>
      </c>
      <c r="J234" s="181">
        <v>14593571.755</v>
      </c>
      <c r="K234" s="181">
        <v>15053690.9834</v>
      </c>
      <c r="L234" s="181">
        <v>14781965.6764</v>
      </c>
      <c r="M234" s="181">
        <v>13521062.1634</v>
      </c>
      <c r="N234" s="181">
        <v>14469626.5568</v>
      </c>
      <c r="O234" s="181">
        <v>10783880.568</v>
      </c>
      <c r="P234" s="181">
        <v>11155809.2139</v>
      </c>
      <c r="Q234" s="181">
        <v>14600272.7617</v>
      </c>
      <c r="R234" s="121"/>
      <c r="S234" s="122"/>
      <c r="T234" s="123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</row>
    <row r="235" spans="1:59" s="139" customFormat="1" ht="12.75">
      <c r="A235" s="165"/>
      <c r="B235" s="175"/>
      <c r="C235" s="176" t="s">
        <v>282</v>
      </c>
      <c r="D235" s="204"/>
      <c r="E235" s="184">
        <v>79168115.2749</v>
      </c>
      <c r="F235" s="181">
        <v>6889209.2247</v>
      </c>
      <c r="G235" s="181">
        <v>6883769.7648</v>
      </c>
      <c r="H235" s="181">
        <v>6669854.4384</v>
      </c>
      <c r="I235" s="181">
        <v>6888623.508</v>
      </c>
      <c r="J235" s="181">
        <v>6710396.7344</v>
      </c>
      <c r="K235" s="181">
        <v>6925991.5868</v>
      </c>
      <c r="L235" s="181">
        <v>6924743.5161</v>
      </c>
      <c r="M235" s="181">
        <v>6253696.795</v>
      </c>
      <c r="N235" s="181">
        <v>6921430.4591</v>
      </c>
      <c r="O235" s="181">
        <v>4896368.4788</v>
      </c>
      <c r="P235" s="181">
        <v>6534176.3304</v>
      </c>
      <c r="Q235" s="181">
        <v>6669854.4384</v>
      </c>
      <c r="R235" s="121"/>
      <c r="S235" s="122"/>
      <c r="T235" s="123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</row>
    <row r="236" spans="1:59" s="139" customFormat="1" ht="12.75" hidden="1">
      <c r="A236" s="165"/>
      <c r="B236" s="175"/>
      <c r="C236" s="176"/>
      <c r="D236" s="204"/>
      <c r="E236" s="184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21"/>
      <c r="S236" s="122"/>
      <c r="T236" s="123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</row>
    <row r="237" spans="1:59" ht="12.75">
      <c r="A237" s="165"/>
      <c r="B237" s="175"/>
      <c r="C237" s="176" t="s">
        <v>283</v>
      </c>
      <c r="D237" s="205"/>
      <c r="E237" s="190">
        <v>19422287.2165</v>
      </c>
      <c r="F237" s="183">
        <v>1683910.4304</v>
      </c>
      <c r="G237" s="183">
        <v>1682352.024</v>
      </c>
      <c r="H237" s="183">
        <v>1629389.6544</v>
      </c>
      <c r="I237" s="183">
        <v>1683131.2272</v>
      </c>
      <c r="J237" s="183">
        <v>1004705.5224</v>
      </c>
      <c r="K237" s="183">
        <v>1729555.2541</v>
      </c>
      <c r="L237" s="183">
        <v>1729210.7808</v>
      </c>
      <c r="M237" s="183">
        <v>1562696.7936</v>
      </c>
      <c r="N237" s="183">
        <v>1730816.952</v>
      </c>
      <c r="O237" s="183">
        <v>1674776.8992</v>
      </c>
      <c r="P237" s="183">
        <v>1682352.024</v>
      </c>
      <c r="Q237" s="183">
        <v>1629389.6544</v>
      </c>
      <c r="S237" s="122"/>
      <c r="T237" s="123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</row>
    <row r="238" spans="1:59" ht="12.75">
      <c r="A238" s="187"/>
      <c r="B238" s="188"/>
      <c r="C238" s="202"/>
      <c r="D238" s="206"/>
      <c r="E238" s="190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S238" s="122"/>
      <c r="T238" s="123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</row>
    <row r="239" spans="1:59" ht="15.75">
      <c r="A239" s="207" t="s">
        <v>284</v>
      </c>
      <c r="B239" s="182"/>
      <c r="C239" s="180"/>
      <c r="D239" s="204"/>
      <c r="E239" s="181">
        <v>619658370.02827</v>
      </c>
      <c r="F239" s="184">
        <v>52882390.73877999</v>
      </c>
      <c r="G239" s="184">
        <v>53605744.87106999</v>
      </c>
      <c r="H239" s="184">
        <v>51333707.25912999</v>
      </c>
      <c r="I239" s="184">
        <v>52182765.077980004</v>
      </c>
      <c r="J239" s="184">
        <v>51946607.93654</v>
      </c>
      <c r="K239" s="184">
        <v>55289935.64524</v>
      </c>
      <c r="L239" s="184">
        <v>55205840.019109994</v>
      </c>
      <c r="M239" s="184">
        <v>49909878.68517</v>
      </c>
      <c r="N239" s="184">
        <v>49220965.08868</v>
      </c>
      <c r="O239" s="184">
        <v>44869724.58993999</v>
      </c>
      <c r="P239" s="184">
        <v>50255184.05615999</v>
      </c>
      <c r="Q239" s="184">
        <v>52955626.06046999</v>
      </c>
      <c r="S239" s="122"/>
      <c r="T239" s="123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</row>
    <row r="240" spans="1:59" ht="12.75">
      <c r="A240" s="165"/>
      <c r="B240" s="175"/>
      <c r="C240" s="176"/>
      <c r="D240" s="175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S240" s="122"/>
      <c r="T240" s="123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</row>
    <row r="241" spans="1:59" ht="15.75">
      <c r="A241" s="178" t="s">
        <v>285</v>
      </c>
      <c r="B241" s="175"/>
      <c r="C241" s="176"/>
      <c r="D241" s="175"/>
      <c r="E241" s="184"/>
      <c r="F241" s="184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S241" s="122"/>
      <c r="T241" s="123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</row>
    <row r="242" spans="1:59" ht="12.75">
      <c r="A242" s="165"/>
      <c r="B242" s="175"/>
      <c r="C242" s="180" t="s">
        <v>286</v>
      </c>
      <c r="D242" s="175"/>
      <c r="E242" s="184">
        <v>52203388.316800006</v>
      </c>
      <c r="F242" s="181">
        <v>5877632.6454</v>
      </c>
      <c r="G242" s="181">
        <v>6961836.5235</v>
      </c>
      <c r="H242" s="181">
        <v>6914682.5689</v>
      </c>
      <c r="I242" s="181">
        <v>8202284.721</v>
      </c>
      <c r="J242" s="181">
        <v>5303611.1825</v>
      </c>
      <c r="K242" s="181">
        <v>12827633.2755</v>
      </c>
      <c r="L242" s="181">
        <v>6115707.4</v>
      </c>
      <c r="M242" s="181">
        <v>0</v>
      </c>
      <c r="N242" s="181">
        <v>0</v>
      </c>
      <c r="O242" s="181">
        <v>0</v>
      </c>
      <c r="P242" s="181">
        <v>0</v>
      </c>
      <c r="Q242" s="181">
        <v>0</v>
      </c>
      <c r="S242" s="122"/>
      <c r="T242" s="123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</row>
    <row r="243" spans="1:59" ht="12.75">
      <c r="A243" s="165"/>
      <c r="B243" s="175"/>
      <c r="C243" s="176" t="s">
        <v>287</v>
      </c>
      <c r="D243" s="204"/>
      <c r="E243" s="184">
        <v>60475203.65731</v>
      </c>
      <c r="F243" s="181">
        <v>5559359.38406</v>
      </c>
      <c r="G243" s="181">
        <v>5525577.13101</v>
      </c>
      <c r="H243" s="181">
        <v>4342534.55676</v>
      </c>
      <c r="I243" s="181">
        <v>4696086.16565</v>
      </c>
      <c r="J243" s="181">
        <v>3895994.64514</v>
      </c>
      <c r="K243" s="181">
        <v>4946929.35976</v>
      </c>
      <c r="L243" s="181">
        <v>6811770.288</v>
      </c>
      <c r="M243" s="181">
        <v>5046672.24448</v>
      </c>
      <c r="N243" s="181">
        <v>5474866.8205</v>
      </c>
      <c r="O243" s="181">
        <v>5233580.1509</v>
      </c>
      <c r="P243" s="181">
        <v>4173136.7245</v>
      </c>
      <c r="Q243" s="181">
        <v>4768696.18655</v>
      </c>
      <c r="S243" s="122"/>
      <c r="T243" s="123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</row>
    <row r="244" spans="1:59" ht="12.75">
      <c r="A244" s="165"/>
      <c r="B244" s="175"/>
      <c r="C244" s="176" t="s">
        <v>288</v>
      </c>
      <c r="D244" s="204"/>
      <c r="E244" s="184">
        <v>3427346.60841</v>
      </c>
      <c r="F244" s="181">
        <v>1295842.7498</v>
      </c>
      <c r="G244" s="181">
        <v>1222515.4756</v>
      </c>
      <c r="H244" s="181">
        <v>908988.38301</v>
      </c>
      <c r="I244" s="181">
        <v>0</v>
      </c>
      <c r="J244" s="181">
        <v>0</v>
      </c>
      <c r="K244" s="181">
        <v>0</v>
      </c>
      <c r="L244" s="181">
        <v>0</v>
      </c>
      <c r="M244" s="181">
        <v>0</v>
      </c>
      <c r="N244" s="181">
        <v>0</v>
      </c>
      <c r="O244" s="181">
        <v>0</v>
      </c>
      <c r="P244" s="181">
        <v>0</v>
      </c>
      <c r="Q244" s="181">
        <v>0</v>
      </c>
      <c r="S244" s="122"/>
      <c r="T244" s="123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</row>
    <row r="245" spans="1:59" ht="12.75">
      <c r="A245" s="165"/>
      <c r="B245" s="175"/>
      <c r="C245" s="176" t="s">
        <v>289</v>
      </c>
      <c r="D245" s="204"/>
      <c r="E245" s="184">
        <v>5575778.385840001</v>
      </c>
      <c r="F245" s="181">
        <v>774412.8884</v>
      </c>
      <c r="G245" s="181">
        <v>849399.59856</v>
      </c>
      <c r="H245" s="181">
        <v>683206.46922</v>
      </c>
      <c r="I245" s="181">
        <v>540153.24597</v>
      </c>
      <c r="J245" s="181">
        <v>712600.58017</v>
      </c>
      <c r="K245" s="181">
        <v>0</v>
      </c>
      <c r="L245" s="181">
        <v>794795.1481</v>
      </c>
      <c r="M245" s="181">
        <v>517601.7136</v>
      </c>
      <c r="N245" s="181">
        <v>0</v>
      </c>
      <c r="O245" s="181">
        <v>0</v>
      </c>
      <c r="P245" s="181">
        <v>0</v>
      </c>
      <c r="Q245" s="181">
        <v>703608.74182</v>
      </c>
      <c r="S245" s="122"/>
      <c r="T245" s="123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</row>
    <row r="246" spans="1:59" ht="12.75">
      <c r="A246" s="208"/>
      <c r="B246" s="182"/>
      <c r="C246" s="180" t="s">
        <v>290</v>
      </c>
      <c r="D246" s="204"/>
      <c r="E246" s="184">
        <v>57011322.67081677</v>
      </c>
      <c r="F246" s="181">
        <v>4059099.0206763973</v>
      </c>
      <c r="G246" s="181">
        <v>5120510.103176397</v>
      </c>
      <c r="H246" s="181">
        <v>5057563.166326397</v>
      </c>
      <c r="I246" s="181">
        <v>5231351.022926398</v>
      </c>
      <c r="J246" s="181">
        <v>5428560.488276397</v>
      </c>
      <c r="K246" s="181">
        <v>5651547.574826397</v>
      </c>
      <c r="L246" s="181">
        <v>5406233.957826397</v>
      </c>
      <c r="M246" s="181">
        <v>4965709.9182763975</v>
      </c>
      <c r="N246" s="181">
        <v>5548796.718876397</v>
      </c>
      <c r="O246" s="181">
        <v>3735803.283676397</v>
      </c>
      <c r="P246" s="181">
        <v>3427026.5480263974</v>
      </c>
      <c r="Q246" s="181">
        <v>3379120.8679263974</v>
      </c>
      <c r="S246" s="122"/>
      <c r="T246" s="123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</row>
    <row r="247" spans="1:59" ht="12.75">
      <c r="A247" s="208"/>
      <c r="B247" s="182"/>
      <c r="C247" s="180" t="s">
        <v>291</v>
      </c>
      <c r="D247" s="204"/>
      <c r="E247" s="184">
        <v>89283474.52183</v>
      </c>
      <c r="F247" s="181">
        <v>7072660.85132</v>
      </c>
      <c r="G247" s="181">
        <v>7606372.96925</v>
      </c>
      <c r="H247" s="181">
        <v>7260413.73412</v>
      </c>
      <c r="I247" s="181">
        <v>6544422.8504</v>
      </c>
      <c r="J247" s="181">
        <v>7108502.2467</v>
      </c>
      <c r="K247" s="181">
        <v>7164982.8339</v>
      </c>
      <c r="L247" s="181">
        <v>9607550.6335</v>
      </c>
      <c r="M247" s="181">
        <v>7324184.4775</v>
      </c>
      <c r="N247" s="181">
        <v>7818269.7957</v>
      </c>
      <c r="O247" s="181">
        <v>8013376.742</v>
      </c>
      <c r="P247" s="181">
        <v>6638254.378</v>
      </c>
      <c r="Q247" s="181">
        <v>7124483.00944</v>
      </c>
      <c r="S247" s="122"/>
      <c r="T247" s="123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</row>
    <row r="248" spans="1:59" ht="12.75">
      <c r="A248" s="165"/>
      <c r="B248" s="175"/>
      <c r="C248" s="176" t="s">
        <v>292</v>
      </c>
      <c r="D248" s="204"/>
      <c r="E248" s="184">
        <v>6308678.43242</v>
      </c>
      <c r="F248" s="181">
        <v>45033.92594</v>
      </c>
      <c r="G248" s="181">
        <v>41431.17192</v>
      </c>
      <c r="H248" s="181">
        <v>0</v>
      </c>
      <c r="I248" s="181">
        <v>474673.24704</v>
      </c>
      <c r="J248" s="181">
        <v>643057.13376</v>
      </c>
      <c r="K248" s="181">
        <v>854063.5152</v>
      </c>
      <c r="L248" s="181">
        <v>926325.0432</v>
      </c>
      <c r="M248" s="181">
        <v>839590.704</v>
      </c>
      <c r="N248" s="181">
        <v>908563.7808</v>
      </c>
      <c r="O248" s="181">
        <v>824546.2416</v>
      </c>
      <c r="P248" s="181">
        <v>751393.66896</v>
      </c>
      <c r="Q248" s="181">
        <v>0</v>
      </c>
      <c r="S248" s="122"/>
      <c r="T248" s="123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</row>
    <row r="249" spans="1:59" ht="12.75" hidden="1">
      <c r="A249" s="165"/>
      <c r="B249" s="175"/>
      <c r="C249" s="176"/>
      <c r="D249" s="204"/>
      <c r="E249" s="184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S249" s="122"/>
      <c r="T249" s="123"/>
      <c r="U249" s="122"/>
      <c r="V249" s="122"/>
      <c r="W249" s="122"/>
      <c r="X249" s="122"/>
      <c r="Y249" s="122"/>
      <c r="Z249" s="122"/>
      <c r="AA249" s="122"/>
      <c r="AB249" s="122"/>
      <c r="AC249" s="140"/>
      <c r="AD249" s="126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</row>
    <row r="250" spans="1:59" s="139" customFormat="1" ht="12.75">
      <c r="A250" s="165"/>
      <c r="B250" s="175"/>
      <c r="C250" s="176" t="s">
        <v>293</v>
      </c>
      <c r="D250" s="205"/>
      <c r="E250" s="190">
        <v>0</v>
      </c>
      <c r="F250" s="183">
        <v>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183">
        <v>0</v>
      </c>
      <c r="Q250" s="183">
        <v>0</v>
      </c>
      <c r="R250" s="121"/>
      <c r="S250" s="122"/>
      <c r="T250" s="123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</row>
    <row r="251" spans="1:59" s="139" customFormat="1" ht="12.75">
      <c r="A251" s="165"/>
      <c r="B251" s="175"/>
      <c r="C251" s="176"/>
      <c r="D251" s="205"/>
      <c r="E251" s="190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21"/>
      <c r="S251" s="122"/>
      <c r="T251" s="123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</row>
    <row r="252" spans="1:59" ht="12.75">
      <c r="A252" s="165"/>
      <c r="B252" s="176" t="s">
        <v>294</v>
      </c>
      <c r="C252" s="176"/>
      <c r="D252" s="209"/>
      <c r="E252" s="181">
        <v>274285192.59342676</v>
      </c>
      <c r="F252" s="184">
        <v>24684041.4655964</v>
      </c>
      <c r="G252" s="184">
        <v>27327642.9730164</v>
      </c>
      <c r="H252" s="184">
        <v>25167388.878336396</v>
      </c>
      <c r="I252" s="184">
        <v>25688971.252986398</v>
      </c>
      <c r="J252" s="184">
        <v>23092326.2765464</v>
      </c>
      <c r="K252" s="184">
        <v>31445156.5591864</v>
      </c>
      <c r="L252" s="184">
        <v>29662382.4706264</v>
      </c>
      <c r="M252" s="184">
        <v>18693759.057856396</v>
      </c>
      <c r="N252" s="184">
        <v>19750497.115876395</v>
      </c>
      <c r="O252" s="184">
        <v>17807306.418176394</v>
      </c>
      <c r="P252" s="184">
        <v>14989811.319486396</v>
      </c>
      <c r="Q252" s="184">
        <v>15975908.805736396</v>
      </c>
      <c r="S252" s="122"/>
      <c r="T252" s="123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</row>
    <row r="253" spans="1:59" ht="12.75">
      <c r="A253" s="165"/>
      <c r="B253" s="176"/>
      <c r="C253" s="176"/>
      <c r="D253" s="209"/>
      <c r="E253" s="190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S253" s="122"/>
      <c r="T253" s="123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</row>
    <row r="254" spans="1:59" ht="12.75">
      <c r="A254" s="165"/>
      <c r="B254" s="175"/>
      <c r="C254" s="180" t="s">
        <v>295</v>
      </c>
      <c r="D254" s="209"/>
      <c r="E254" s="184">
        <v>-492813.6949</v>
      </c>
      <c r="F254" s="181">
        <v>-106554.67</v>
      </c>
      <c r="G254" s="181">
        <v>-105779.59</v>
      </c>
      <c r="H254" s="181">
        <v>-103248.69</v>
      </c>
      <c r="I254" s="181">
        <v>-110068.67</v>
      </c>
      <c r="J254" s="181">
        <v>-1805.7765</v>
      </c>
      <c r="K254" s="181">
        <v>4235.837</v>
      </c>
      <c r="L254" s="181">
        <v>6760.6553</v>
      </c>
      <c r="M254" s="181">
        <v>6263.915</v>
      </c>
      <c r="N254" s="181">
        <v>6353.7383</v>
      </c>
      <c r="O254" s="181">
        <v>-30198.723</v>
      </c>
      <c r="P254" s="181">
        <v>-30598.205</v>
      </c>
      <c r="Q254" s="181">
        <v>-28173.516</v>
      </c>
      <c r="S254" s="122"/>
      <c r="T254" s="123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</row>
    <row r="255" spans="1:59" s="143" customFormat="1" ht="12.75">
      <c r="A255" s="165"/>
      <c r="B255" s="175"/>
      <c r="C255" s="180" t="s">
        <v>296</v>
      </c>
      <c r="D255" s="209"/>
      <c r="E255" s="184">
        <v>167137440.25</v>
      </c>
      <c r="F255" s="181">
        <v>26558164</v>
      </c>
      <c r="G255" s="181">
        <v>25292900</v>
      </c>
      <c r="H255" s="181">
        <v>23172450</v>
      </c>
      <c r="I255" s="181">
        <v>20477980</v>
      </c>
      <c r="J255" s="181">
        <v>16325812.5</v>
      </c>
      <c r="K255" s="181">
        <v>11520220</v>
      </c>
      <c r="L255" s="181">
        <v>7713110</v>
      </c>
      <c r="M255" s="181">
        <v>6583640</v>
      </c>
      <c r="N255" s="181">
        <v>7859468.75</v>
      </c>
      <c r="O255" s="181">
        <v>7302000</v>
      </c>
      <c r="P255" s="181">
        <v>7512695</v>
      </c>
      <c r="Q255" s="181">
        <v>6819000</v>
      </c>
      <c r="R255" s="121"/>
      <c r="S255" s="141"/>
      <c r="T255" s="142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</row>
    <row r="256" spans="1:59" ht="12.75">
      <c r="A256" s="165"/>
      <c r="B256" s="175"/>
      <c r="C256" s="180" t="s">
        <v>297</v>
      </c>
      <c r="D256" s="209"/>
      <c r="E256" s="184">
        <v>-1504764.2300000002</v>
      </c>
      <c r="F256" s="181">
        <v>52465.98</v>
      </c>
      <c r="G256" s="181">
        <v>52465.98</v>
      </c>
      <c r="H256" s="181">
        <v>52465.98</v>
      </c>
      <c r="I256" s="181">
        <v>52465.98</v>
      </c>
      <c r="J256" s="181">
        <v>-141696.81</v>
      </c>
      <c r="K256" s="181">
        <v>-371428</v>
      </c>
      <c r="L256" s="181">
        <v>-458844.1</v>
      </c>
      <c r="M256" s="181">
        <v>-462750.38</v>
      </c>
      <c r="N256" s="181">
        <v>-437306.8</v>
      </c>
      <c r="O256" s="181">
        <v>52465.98</v>
      </c>
      <c r="P256" s="181">
        <v>52465.98</v>
      </c>
      <c r="Q256" s="181">
        <v>52465.98</v>
      </c>
      <c r="S256" s="122"/>
      <c r="T256" s="123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</row>
    <row r="257" spans="1:59" ht="12.75">
      <c r="A257" s="165"/>
      <c r="B257" s="175"/>
      <c r="C257" s="180" t="s">
        <v>298</v>
      </c>
      <c r="D257" s="209"/>
      <c r="E257" s="184">
        <v>36065227.620000005</v>
      </c>
      <c r="F257" s="181">
        <v>3143267.66</v>
      </c>
      <c r="G257" s="181">
        <v>3176068.16</v>
      </c>
      <c r="H257" s="181">
        <v>3135077.66</v>
      </c>
      <c r="I257" s="181">
        <v>3195240.86</v>
      </c>
      <c r="J257" s="181">
        <v>2247746.66</v>
      </c>
      <c r="K257" s="181">
        <v>2255936.66</v>
      </c>
      <c r="L257" s="181">
        <v>3176068.16</v>
      </c>
      <c r="M257" s="181">
        <v>3126887.66</v>
      </c>
      <c r="N257" s="181">
        <v>3176068.16</v>
      </c>
      <c r="O257" s="181">
        <v>3119691.66</v>
      </c>
      <c r="P257" s="181">
        <v>3160682.16</v>
      </c>
      <c r="Q257" s="181">
        <v>3152492.16</v>
      </c>
      <c r="S257" s="122"/>
      <c r="T257" s="123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</row>
    <row r="258" spans="1:59" s="144" customFormat="1" ht="12.75" hidden="1">
      <c r="A258" s="165"/>
      <c r="B258" s="175"/>
      <c r="C258" s="180"/>
      <c r="D258" s="209"/>
      <c r="E258" s="184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21"/>
      <c r="S258" s="120"/>
      <c r="T258" s="123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</row>
    <row r="259" spans="1:59" ht="12.75" hidden="1">
      <c r="A259" s="165"/>
      <c r="B259" s="175"/>
      <c r="C259" s="180"/>
      <c r="D259" s="209"/>
      <c r="E259" s="184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S259" s="122"/>
      <c r="T259" s="123"/>
      <c r="U259" s="122"/>
      <c r="V259" s="122"/>
      <c r="W259" s="122"/>
      <c r="X259" s="122"/>
      <c r="Y259" s="122"/>
      <c r="Z259" s="126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</row>
    <row r="260" spans="1:59" ht="12.75">
      <c r="A260" s="165"/>
      <c r="B260" s="175"/>
      <c r="C260" s="180" t="s">
        <v>299</v>
      </c>
      <c r="D260" s="209"/>
      <c r="E260" s="190">
        <v>6846510.781646609</v>
      </c>
      <c r="F260" s="183">
        <v>484195.57375372876</v>
      </c>
      <c r="G260" s="183">
        <v>105283.93170399999</v>
      </c>
      <c r="H260" s="183">
        <v>150352.4069834</v>
      </c>
      <c r="I260" s="183">
        <v>71090.0703914921</v>
      </c>
      <c r="J260" s="183">
        <v>510436.3656457494</v>
      </c>
      <c r="K260" s="183">
        <v>898826.4372122695</v>
      </c>
      <c r="L260" s="183">
        <v>929498.0744771375</v>
      </c>
      <c r="M260" s="183">
        <v>719265.3265279799</v>
      </c>
      <c r="N260" s="183">
        <v>769470.1028312298</v>
      </c>
      <c r="O260" s="183">
        <v>473473.0137607979</v>
      </c>
      <c r="P260" s="183">
        <v>891954.6164283128</v>
      </c>
      <c r="Q260" s="183">
        <v>842664.8619305124</v>
      </c>
      <c r="S260" s="122"/>
      <c r="T260" s="123"/>
      <c r="U260" s="122"/>
      <c r="V260" s="122"/>
      <c r="W260" s="122"/>
      <c r="X260" s="122"/>
      <c r="Y260" s="122"/>
      <c r="Z260" s="122"/>
      <c r="AA260" s="122"/>
      <c r="AB260" s="122"/>
      <c r="AC260" s="123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</row>
    <row r="261" spans="1:59" ht="12.75">
      <c r="A261" s="187"/>
      <c r="B261" s="188"/>
      <c r="C261" s="202"/>
      <c r="D261" s="206"/>
      <c r="E261" s="190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S261" s="122"/>
      <c r="T261" s="123"/>
      <c r="U261" s="122"/>
      <c r="V261" s="122"/>
      <c r="W261" s="122"/>
      <c r="X261" s="122"/>
      <c r="Y261" s="122"/>
      <c r="Z261" s="122"/>
      <c r="AA261" s="122"/>
      <c r="AB261" s="122"/>
      <c r="AC261" s="123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</row>
    <row r="262" spans="1:59" ht="15.75">
      <c r="A262" s="207" t="s">
        <v>300</v>
      </c>
      <c r="B262" s="180"/>
      <c r="C262" s="180"/>
      <c r="D262" s="180"/>
      <c r="E262" s="181">
        <v>482336793.3201733</v>
      </c>
      <c r="F262" s="184">
        <v>54815580.00935012</v>
      </c>
      <c r="G262" s="184">
        <v>55848581.45472039</v>
      </c>
      <c r="H262" s="184">
        <v>51574486.235319786</v>
      </c>
      <c r="I262" s="184">
        <v>49375679.49337789</v>
      </c>
      <c r="J262" s="184">
        <v>42032819.21569215</v>
      </c>
      <c r="K262" s="184">
        <v>45752947.49339866</v>
      </c>
      <c r="L262" s="184">
        <v>41028975.26040353</v>
      </c>
      <c r="M262" s="184">
        <v>28667065.579384375</v>
      </c>
      <c r="N262" s="184">
        <v>31124551.067007624</v>
      </c>
      <c r="O262" s="184">
        <v>28724738.34893719</v>
      </c>
      <c r="P262" s="184">
        <v>26577010.87091471</v>
      </c>
      <c r="Q262" s="184">
        <v>26814358.29166691</v>
      </c>
      <c r="S262" s="122"/>
      <c r="T262" s="123"/>
      <c r="U262" s="122"/>
      <c r="V262" s="122"/>
      <c r="W262" s="122"/>
      <c r="X262" s="122"/>
      <c r="Y262" s="122"/>
      <c r="Z262" s="122"/>
      <c r="AA262" s="122"/>
      <c r="AB262" s="122"/>
      <c r="AC262" s="123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</row>
    <row r="263" spans="1:59" ht="12.75">
      <c r="A263" s="208"/>
      <c r="B263" s="182"/>
      <c r="C263" s="180"/>
      <c r="D263" s="182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S263" s="122"/>
      <c r="T263" s="123"/>
      <c r="U263" s="122"/>
      <c r="V263" s="122"/>
      <c r="W263" s="122"/>
      <c r="X263" s="122"/>
      <c r="Y263" s="122"/>
      <c r="Z263" s="122"/>
      <c r="AA263" s="122"/>
      <c r="AB263" s="122"/>
      <c r="AC263" s="123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</row>
    <row r="264" spans="1:59" ht="15.75">
      <c r="A264" s="207" t="s">
        <v>80</v>
      </c>
      <c r="B264" s="182"/>
      <c r="C264" s="180"/>
      <c r="D264" s="182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S264" s="122"/>
      <c r="T264" s="123"/>
      <c r="U264" s="122"/>
      <c r="V264" s="122"/>
      <c r="W264" s="122"/>
      <c r="X264" s="122"/>
      <c r="Y264" s="122"/>
      <c r="Z264" s="122"/>
      <c r="AA264" s="122"/>
      <c r="AB264" s="122"/>
      <c r="AC264" s="123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</row>
    <row r="265" spans="1:59" ht="12.75">
      <c r="A265" s="165"/>
      <c r="B265" s="175"/>
      <c r="C265" s="176" t="s">
        <v>301</v>
      </c>
      <c r="D265" s="175"/>
      <c r="E265" s="184">
        <v>3896988.8119200002</v>
      </c>
      <c r="F265" s="181">
        <v>333735.63216</v>
      </c>
      <c r="G265" s="181">
        <v>333836.59632</v>
      </c>
      <c r="H265" s="181">
        <v>322982.99424</v>
      </c>
      <c r="I265" s="181">
        <v>247613.56464</v>
      </c>
      <c r="J265" s="181">
        <v>274621.35936</v>
      </c>
      <c r="K265" s="181">
        <v>354594.102</v>
      </c>
      <c r="L265" s="181">
        <v>354701.37672</v>
      </c>
      <c r="M265" s="181">
        <v>320320.06944</v>
      </c>
      <c r="N265" s="181">
        <v>354594.102</v>
      </c>
      <c r="O265" s="181">
        <v>343169.42448</v>
      </c>
      <c r="P265" s="181">
        <v>333836.59632</v>
      </c>
      <c r="Q265" s="181">
        <v>322982.99424</v>
      </c>
      <c r="S265" s="122"/>
      <c r="T265" s="123"/>
      <c r="U265" s="122"/>
      <c r="V265" s="122"/>
      <c r="W265" s="122"/>
      <c r="X265" s="122"/>
      <c r="Y265" s="122"/>
      <c r="Z265" s="122"/>
      <c r="AA265" s="122"/>
      <c r="AB265" s="122"/>
      <c r="AC265" s="123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</row>
    <row r="266" spans="1:59" ht="12.75" hidden="1">
      <c r="A266" s="165"/>
      <c r="B266" s="175"/>
      <c r="C266" s="180" t="s">
        <v>54</v>
      </c>
      <c r="D266" s="175"/>
      <c r="E266" s="184">
        <v>0</v>
      </c>
      <c r="F266" s="181">
        <v>0</v>
      </c>
      <c r="G266" s="181">
        <v>0</v>
      </c>
      <c r="H266" s="181">
        <v>0</v>
      </c>
      <c r="I266" s="181">
        <v>0</v>
      </c>
      <c r="J266" s="181">
        <v>0</v>
      </c>
      <c r="K266" s="181">
        <v>0</v>
      </c>
      <c r="L266" s="181">
        <v>0</v>
      </c>
      <c r="M266" s="181">
        <v>0</v>
      </c>
      <c r="N266" s="181">
        <v>0</v>
      </c>
      <c r="O266" s="181">
        <v>0</v>
      </c>
      <c r="P266" s="181">
        <v>0</v>
      </c>
      <c r="Q266" s="181">
        <v>0</v>
      </c>
      <c r="S266" s="122"/>
      <c r="T266" s="123"/>
      <c r="U266" s="122"/>
      <c r="V266" s="122"/>
      <c r="W266" s="122"/>
      <c r="X266" s="122"/>
      <c r="Y266" s="122"/>
      <c r="Z266" s="122"/>
      <c r="AA266" s="122"/>
      <c r="AB266" s="122"/>
      <c r="AC266" s="123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</row>
    <row r="267" spans="1:59" s="146" customFormat="1" ht="12.75" hidden="1">
      <c r="A267" s="165"/>
      <c r="B267" s="175"/>
      <c r="C267" s="176" t="s">
        <v>55</v>
      </c>
      <c r="D267" s="175"/>
      <c r="E267" s="184">
        <v>0</v>
      </c>
      <c r="F267" s="181">
        <v>0</v>
      </c>
      <c r="G267" s="181">
        <v>0</v>
      </c>
      <c r="H267" s="181">
        <v>0</v>
      </c>
      <c r="I267" s="181">
        <v>0</v>
      </c>
      <c r="J267" s="181">
        <v>0</v>
      </c>
      <c r="K267" s="181">
        <v>0</v>
      </c>
      <c r="L267" s="181">
        <v>0</v>
      </c>
      <c r="M267" s="181">
        <v>0</v>
      </c>
      <c r="N267" s="181">
        <v>0</v>
      </c>
      <c r="O267" s="181">
        <v>0</v>
      </c>
      <c r="P267" s="181">
        <v>0</v>
      </c>
      <c r="Q267" s="181">
        <v>0</v>
      </c>
      <c r="R267" s="121"/>
      <c r="S267" s="145"/>
      <c r="T267" s="123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</row>
    <row r="268" spans="1:59" ht="12.75" hidden="1">
      <c r="A268" s="165"/>
      <c r="B268" s="175"/>
      <c r="C268" s="176" t="s">
        <v>56</v>
      </c>
      <c r="D268" s="175"/>
      <c r="E268" s="184">
        <v>0</v>
      </c>
      <c r="F268" s="181">
        <v>0</v>
      </c>
      <c r="G268" s="181">
        <v>0</v>
      </c>
      <c r="H268" s="181">
        <v>0</v>
      </c>
      <c r="I268" s="181">
        <v>0</v>
      </c>
      <c r="J268" s="181">
        <v>0</v>
      </c>
      <c r="K268" s="181">
        <v>0</v>
      </c>
      <c r="L268" s="181">
        <v>0</v>
      </c>
      <c r="M268" s="181">
        <v>0</v>
      </c>
      <c r="N268" s="181">
        <v>0</v>
      </c>
      <c r="O268" s="181">
        <v>0</v>
      </c>
      <c r="P268" s="181">
        <v>0</v>
      </c>
      <c r="Q268" s="181">
        <v>0</v>
      </c>
      <c r="S268" s="122"/>
      <c r="T268" s="123"/>
      <c r="U268" s="122"/>
      <c r="V268" s="122"/>
      <c r="W268" s="122"/>
      <c r="X268" s="122"/>
      <c r="Y268" s="122"/>
      <c r="Z268" s="122"/>
      <c r="AA268" s="122"/>
      <c r="AB268" s="122"/>
      <c r="AC268" s="123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</row>
    <row r="269" spans="1:59" ht="12.75" hidden="1">
      <c r="A269" s="165"/>
      <c r="B269" s="175"/>
      <c r="C269" s="176" t="s">
        <v>57</v>
      </c>
      <c r="D269" s="175"/>
      <c r="E269" s="184">
        <v>0</v>
      </c>
      <c r="F269" s="181">
        <v>0</v>
      </c>
      <c r="G269" s="181">
        <v>0</v>
      </c>
      <c r="H269" s="181">
        <v>0</v>
      </c>
      <c r="I269" s="181">
        <v>0</v>
      </c>
      <c r="J269" s="181">
        <v>0</v>
      </c>
      <c r="K269" s="181">
        <v>0</v>
      </c>
      <c r="L269" s="181">
        <v>0</v>
      </c>
      <c r="M269" s="181">
        <v>0</v>
      </c>
      <c r="N269" s="181">
        <v>0</v>
      </c>
      <c r="O269" s="181">
        <v>0</v>
      </c>
      <c r="P269" s="181">
        <v>0</v>
      </c>
      <c r="Q269" s="181">
        <v>0</v>
      </c>
      <c r="S269" s="122"/>
      <c r="T269" s="123"/>
      <c r="U269" s="122"/>
      <c r="V269" s="122"/>
      <c r="W269" s="122"/>
      <c r="X269" s="122"/>
      <c r="Y269" s="122"/>
      <c r="Z269" s="122"/>
      <c r="AA269" s="122"/>
      <c r="AB269" s="122"/>
      <c r="AC269" s="123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</row>
    <row r="270" spans="1:59" ht="12.75" hidden="1">
      <c r="A270" s="165"/>
      <c r="B270" s="175"/>
      <c r="C270" s="176" t="s">
        <v>58</v>
      </c>
      <c r="D270" s="175"/>
      <c r="E270" s="184">
        <v>0</v>
      </c>
      <c r="F270" s="181">
        <v>0</v>
      </c>
      <c r="G270" s="181">
        <v>0</v>
      </c>
      <c r="H270" s="181">
        <v>0</v>
      </c>
      <c r="I270" s="181">
        <v>0</v>
      </c>
      <c r="J270" s="181">
        <v>0</v>
      </c>
      <c r="K270" s="181">
        <v>0</v>
      </c>
      <c r="L270" s="181">
        <v>0</v>
      </c>
      <c r="M270" s="181">
        <v>0</v>
      </c>
      <c r="N270" s="181">
        <v>0</v>
      </c>
      <c r="O270" s="181">
        <v>0</v>
      </c>
      <c r="P270" s="181">
        <v>0</v>
      </c>
      <c r="Q270" s="181">
        <v>0</v>
      </c>
      <c r="S270" s="122"/>
      <c r="T270" s="123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</row>
    <row r="271" spans="1:59" ht="12.75" hidden="1">
      <c r="A271" s="165"/>
      <c r="B271" s="175"/>
      <c r="C271" s="176" t="s">
        <v>302</v>
      </c>
      <c r="D271" s="175"/>
      <c r="E271" s="184">
        <v>0</v>
      </c>
      <c r="F271" s="181">
        <v>0</v>
      </c>
      <c r="G271" s="181">
        <v>0</v>
      </c>
      <c r="H271" s="181">
        <v>0</v>
      </c>
      <c r="I271" s="181">
        <v>0</v>
      </c>
      <c r="J271" s="181">
        <v>0</v>
      </c>
      <c r="K271" s="181">
        <v>0</v>
      </c>
      <c r="L271" s="181">
        <v>0</v>
      </c>
      <c r="M271" s="181">
        <v>0</v>
      </c>
      <c r="N271" s="181">
        <v>0</v>
      </c>
      <c r="O271" s="181">
        <v>0</v>
      </c>
      <c r="P271" s="181">
        <v>0</v>
      </c>
      <c r="Q271" s="181">
        <v>0</v>
      </c>
      <c r="S271" s="122"/>
      <c r="T271" s="123"/>
      <c r="U271" s="122"/>
      <c r="V271" s="122"/>
      <c r="W271" s="122"/>
      <c r="X271" s="122"/>
      <c r="Y271" s="122"/>
      <c r="Z271" s="126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  <c r="BG271" s="122"/>
    </row>
    <row r="272" spans="1:59" ht="12.75" hidden="1">
      <c r="A272" s="165"/>
      <c r="B272" s="175"/>
      <c r="C272" s="176" t="s">
        <v>59</v>
      </c>
      <c r="D272" s="175"/>
      <c r="E272" s="184">
        <v>0</v>
      </c>
      <c r="F272" s="181">
        <v>0</v>
      </c>
      <c r="G272" s="181">
        <v>0</v>
      </c>
      <c r="H272" s="181">
        <v>0</v>
      </c>
      <c r="I272" s="181">
        <v>0</v>
      </c>
      <c r="J272" s="181">
        <v>0</v>
      </c>
      <c r="K272" s="181">
        <v>0</v>
      </c>
      <c r="L272" s="181">
        <v>0</v>
      </c>
      <c r="M272" s="181">
        <v>0</v>
      </c>
      <c r="N272" s="181">
        <v>0</v>
      </c>
      <c r="O272" s="181">
        <v>0</v>
      </c>
      <c r="P272" s="181">
        <v>0</v>
      </c>
      <c r="Q272" s="181">
        <v>0</v>
      </c>
      <c r="S272" s="122"/>
      <c r="T272" s="123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</row>
    <row r="273" spans="1:59" ht="12.75" hidden="1">
      <c r="A273" s="165"/>
      <c r="B273" s="175"/>
      <c r="C273" s="176" t="s">
        <v>60</v>
      </c>
      <c r="D273" s="175"/>
      <c r="E273" s="184">
        <v>0</v>
      </c>
      <c r="F273" s="181">
        <v>0</v>
      </c>
      <c r="G273" s="181">
        <v>0</v>
      </c>
      <c r="H273" s="181">
        <v>0</v>
      </c>
      <c r="I273" s="181">
        <v>0</v>
      </c>
      <c r="J273" s="181">
        <v>0</v>
      </c>
      <c r="K273" s="181">
        <v>0</v>
      </c>
      <c r="L273" s="181">
        <v>0</v>
      </c>
      <c r="M273" s="181">
        <v>0</v>
      </c>
      <c r="N273" s="181">
        <v>0</v>
      </c>
      <c r="O273" s="181">
        <v>0</v>
      </c>
      <c r="P273" s="181">
        <v>0</v>
      </c>
      <c r="Q273" s="181">
        <v>0</v>
      </c>
      <c r="S273" s="122"/>
      <c r="T273" s="123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</row>
    <row r="274" spans="1:59" ht="12.75" hidden="1">
      <c r="A274" s="165"/>
      <c r="B274" s="175"/>
      <c r="C274" s="176" t="s">
        <v>372</v>
      </c>
      <c r="D274" s="175"/>
      <c r="E274" s="184">
        <v>0</v>
      </c>
      <c r="F274" s="181">
        <v>0</v>
      </c>
      <c r="G274" s="181">
        <v>0</v>
      </c>
      <c r="H274" s="181">
        <v>0</v>
      </c>
      <c r="I274" s="181">
        <v>0</v>
      </c>
      <c r="J274" s="181">
        <v>0</v>
      </c>
      <c r="K274" s="181">
        <v>0</v>
      </c>
      <c r="L274" s="181">
        <v>0</v>
      </c>
      <c r="M274" s="181">
        <v>0</v>
      </c>
      <c r="N274" s="181">
        <v>0</v>
      </c>
      <c r="O274" s="181">
        <v>0</v>
      </c>
      <c r="P274" s="181">
        <v>0</v>
      </c>
      <c r="Q274" s="181">
        <v>0</v>
      </c>
      <c r="S274" s="122"/>
      <c r="T274" s="123"/>
      <c r="U274" s="117"/>
      <c r="V274" s="122"/>
      <c r="W274" s="122"/>
      <c r="X274" s="122"/>
      <c r="Y274" s="122"/>
      <c r="Z274" s="122"/>
      <c r="AA274" s="122"/>
      <c r="AB274" s="122"/>
      <c r="AC274" s="123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</row>
    <row r="275" spans="1:59" ht="12.75" hidden="1">
      <c r="A275" s="165"/>
      <c r="B275" s="175"/>
      <c r="C275" s="176" t="s">
        <v>61</v>
      </c>
      <c r="D275" s="175"/>
      <c r="E275" s="184">
        <v>0</v>
      </c>
      <c r="F275" s="181">
        <v>0</v>
      </c>
      <c r="G275" s="181">
        <v>0</v>
      </c>
      <c r="H275" s="181">
        <v>0</v>
      </c>
      <c r="I275" s="181">
        <v>0</v>
      </c>
      <c r="J275" s="181">
        <v>0</v>
      </c>
      <c r="K275" s="181">
        <v>0</v>
      </c>
      <c r="L275" s="181">
        <v>0</v>
      </c>
      <c r="M275" s="181">
        <v>0</v>
      </c>
      <c r="N275" s="181">
        <v>0</v>
      </c>
      <c r="O275" s="181">
        <v>0</v>
      </c>
      <c r="P275" s="181">
        <v>0</v>
      </c>
      <c r="Q275" s="181">
        <v>0</v>
      </c>
      <c r="S275" s="122"/>
      <c r="T275" s="123"/>
      <c r="U275" s="122"/>
      <c r="V275" s="122"/>
      <c r="W275" s="122"/>
      <c r="X275" s="122"/>
      <c r="Y275" s="122"/>
      <c r="Z275" s="122"/>
      <c r="AA275" s="122"/>
      <c r="AB275" s="122"/>
      <c r="AC275" s="123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</row>
    <row r="276" spans="1:59" ht="13.5" customHeight="1" hidden="1">
      <c r="A276" s="165"/>
      <c r="B276" s="175"/>
      <c r="C276" s="176" t="s">
        <v>62</v>
      </c>
      <c r="D276" s="175"/>
      <c r="E276" s="184">
        <v>0</v>
      </c>
      <c r="F276" s="181">
        <v>0</v>
      </c>
      <c r="G276" s="181">
        <v>0</v>
      </c>
      <c r="H276" s="181">
        <v>0</v>
      </c>
      <c r="I276" s="181">
        <v>0</v>
      </c>
      <c r="J276" s="181">
        <v>0</v>
      </c>
      <c r="K276" s="181">
        <v>0</v>
      </c>
      <c r="L276" s="181">
        <v>0</v>
      </c>
      <c r="M276" s="181">
        <v>0</v>
      </c>
      <c r="N276" s="181">
        <v>0</v>
      </c>
      <c r="O276" s="181">
        <v>0</v>
      </c>
      <c r="P276" s="181">
        <v>0</v>
      </c>
      <c r="Q276" s="181">
        <v>0</v>
      </c>
      <c r="S276" s="122"/>
      <c r="T276" s="123"/>
      <c r="U276" s="122"/>
      <c r="V276" s="122"/>
      <c r="W276" s="122"/>
      <c r="X276" s="122"/>
      <c r="Y276" s="122"/>
      <c r="Z276" s="122"/>
      <c r="AA276" s="122"/>
      <c r="AB276" s="122"/>
      <c r="AC276" s="123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</row>
    <row r="277" spans="1:59" ht="12.75" hidden="1">
      <c r="A277" s="165"/>
      <c r="B277" s="175"/>
      <c r="C277" s="176" t="s">
        <v>63</v>
      </c>
      <c r="D277" s="175"/>
      <c r="E277" s="184">
        <v>0</v>
      </c>
      <c r="F277" s="181">
        <v>0</v>
      </c>
      <c r="G277" s="181">
        <v>0</v>
      </c>
      <c r="H277" s="181">
        <v>0</v>
      </c>
      <c r="I277" s="181">
        <v>0</v>
      </c>
      <c r="J277" s="181">
        <v>0</v>
      </c>
      <c r="K277" s="181">
        <v>0</v>
      </c>
      <c r="L277" s="181">
        <v>0</v>
      </c>
      <c r="M277" s="181">
        <v>0</v>
      </c>
      <c r="N277" s="181">
        <v>0</v>
      </c>
      <c r="O277" s="181">
        <v>0</v>
      </c>
      <c r="P277" s="181">
        <v>0</v>
      </c>
      <c r="Q277" s="181">
        <v>0</v>
      </c>
      <c r="S277" s="122"/>
      <c r="T277" s="123"/>
      <c r="U277" s="122"/>
      <c r="V277" s="122"/>
      <c r="W277" s="122"/>
      <c r="X277" s="122"/>
      <c r="Y277" s="122"/>
      <c r="Z277" s="122"/>
      <c r="AA277" s="122"/>
      <c r="AB277" s="122"/>
      <c r="AC277" s="123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</row>
    <row r="278" spans="1:59" ht="12.75" hidden="1">
      <c r="A278" s="165"/>
      <c r="B278" s="175"/>
      <c r="C278" s="176"/>
      <c r="D278" s="175"/>
      <c r="E278" s="184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S278" s="122"/>
      <c r="T278" s="123"/>
      <c r="U278" s="122"/>
      <c r="V278" s="122"/>
      <c r="W278" s="122"/>
      <c r="X278" s="122"/>
      <c r="Y278" s="122"/>
      <c r="Z278" s="122"/>
      <c r="AA278" s="122"/>
      <c r="AB278" s="122"/>
      <c r="AC278" s="123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</row>
    <row r="279" spans="1:59" ht="12.75" hidden="1">
      <c r="A279" s="165"/>
      <c r="B279" s="175"/>
      <c r="C279" s="176"/>
      <c r="D279" s="175"/>
      <c r="E279" s="184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S279" s="122"/>
      <c r="T279" s="123"/>
      <c r="U279" s="122"/>
      <c r="V279" s="122"/>
      <c r="W279" s="122"/>
      <c r="X279" s="122"/>
      <c r="Y279" s="122"/>
      <c r="Z279" s="122"/>
      <c r="AA279" s="122"/>
      <c r="AB279" s="122"/>
      <c r="AC279" s="123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</row>
    <row r="280" spans="1:59" ht="12.75" hidden="1">
      <c r="A280" s="165"/>
      <c r="B280" s="175"/>
      <c r="C280" s="176"/>
      <c r="D280" s="175"/>
      <c r="E280" s="184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S280" s="122"/>
      <c r="T280" s="123"/>
      <c r="U280" s="122"/>
      <c r="V280" s="122"/>
      <c r="W280" s="122"/>
      <c r="X280" s="122"/>
      <c r="Y280" s="122"/>
      <c r="Z280" s="122"/>
      <c r="AA280" s="122"/>
      <c r="AB280" s="122"/>
      <c r="AC280" s="123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</row>
    <row r="281" spans="1:59" ht="12.75" hidden="1">
      <c r="A281" s="165"/>
      <c r="B281" s="175"/>
      <c r="C281" s="176"/>
      <c r="D281" s="175"/>
      <c r="E281" s="184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S281" s="122"/>
      <c r="T281" s="123"/>
      <c r="U281" s="122"/>
      <c r="V281" s="122"/>
      <c r="W281" s="122"/>
      <c r="X281" s="122"/>
      <c r="Y281" s="122"/>
      <c r="Z281" s="122"/>
      <c r="AA281" s="122"/>
      <c r="AB281" s="122"/>
      <c r="AC281" s="123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</row>
    <row r="282" spans="1:59" ht="12.75">
      <c r="A282" s="165"/>
      <c r="B282" s="175"/>
      <c r="C282" s="176" t="s">
        <v>303</v>
      </c>
      <c r="D282" s="210"/>
      <c r="E282" s="183">
        <v>12350610.012384852</v>
      </c>
      <c r="F282" s="183">
        <v>798956.3195644534</v>
      </c>
      <c r="G282" s="183">
        <v>778072.6812472705</v>
      </c>
      <c r="H282" s="183">
        <v>850614.9554812235</v>
      </c>
      <c r="I282" s="183">
        <v>996999.780942129</v>
      </c>
      <c r="J282" s="183">
        <v>1167579.8547495948</v>
      </c>
      <c r="K282" s="183">
        <v>1273004.529481358</v>
      </c>
      <c r="L282" s="183">
        <v>1275646.4111076558</v>
      </c>
      <c r="M282" s="183">
        <v>1040036.6100546389</v>
      </c>
      <c r="N282" s="183">
        <v>1127320.231798649</v>
      </c>
      <c r="O282" s="183">
        <v>1019968.1345897046</v>
      </c>
      <c r="P282" s="183">
        <v>1012039.7221889888</v>
      </c>
      <c r="Q282" s="183">
        <v>1010370.7811791858</v>
      </c>
      <c r="S282" s="122"/>
      <c r="T282" s="123"/>
      <c r="U282" s="122"/>
      <c r="V282" s="122"/>
      <c r="W282" s="122"/>
      <c r="X282" s="122"/>
      <c r="Y282" s="122"/>
      <c r="Z282" s="122"/>
      <c r="AA282" s="122"/>
      <c r="AB282" s="122"/>
      <c r="AC282" s="123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</row>
    <row r="283" spans="1:59" ht="12.75">
      <c r="A283" s="208"/>
      <c r="B283" s="182"/>
      <c r="C283" s="180"/>
      <c r="D283" s="182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S283" s="122"/>
      <c r="T283" s="123"/>
      <c r="U283" s="122"/>
      <c r="V283" s="122"/>
      <c r="W283" s="122"/>
      <c r="X283" s="122"/>
      <c r="Y283" s="122"/>
      <c r="Z283" s="122"/>
      <c r="AA283" s="122"/>
      <c r="AB283" s="122"/>
      <c r="AC283" s="123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</row>
    <row r="284" spans="1:59" ht="15.75">
      <c r="A284" s="207" t="s">
        <v>304</v>
      </c>
      <c r="B284" s="182"/>
      <c r="C284" s="180"/>
      <c r="D284" s="182"/>
      <c r="E284" s="181">
        <v>16247598.824304853</v>
      </c>
      <c r="F284" s="184">
        <v>1132691.9517244534</v>
      </c>
      <c r="G284" s="184">
        <v>1111909.2775672707</v>
      </c>
      <c r="H284" s="184">
        <v>1173597.9497212237</v>
      </c>
      <c r="I284" s="184">
        <v>1244613.345582129</v>
      </c>
      <c r="J284" s="184">
        <v>1442201.214109595</v>
      </c>
      <c r="K284" s="184">
        <v>1627598.6314813579</v>
      </c>
      <c r="L284" s="184">
        <v>1630347.787827656</v>
      </c>
      <c r="M284" s="184">
        <v>1360356.679494639</v>
      </c>
      <c r="N284" s="184">
        <v>1481914.333798649</v>
      </c>
      <c r="O284" s="184">
        <v>1363137.5590697045</v>
      </c>
      <c r="P284" s="184">
        <v>1345876.3185089887</v>
      </c>
      <c r="Q284" s="184">
        <v>1333353.7754191859</v>
      </c>
      <c r="S284" s="122"/>
      <c r="T284" s="123"/>
      <c r="U284" s="122"/>
      <c r="V284" s="122"/>
      <c r="W284" s="122"/>
      <c r="X284" s="122"/>
      <c r="Y284" s="122"/>
      <c r="Z284" s="122"/>
      <c r="AA284" s="122"/>
      <c r="AB284" s="122"/>
      <c r="AC284" s="123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</row>
    <row r="285" spans="1:59" ht="12.75">
      <c r="A285" s="165"/>
      <c r="B285" s="175"/>
      <c r="C285" s="176"/>
      <c r="D285" s="175"/>
      <c r="E285" s="211" t="s">
        <v>305</v>
      </c>
      <c r="F285" s="211" t="s">
        <v>305</v>
      </c>
      <c r="G285" s="211" t="s">
        <v>305</v>
      </c>
      <c r="H285" s="211" t="s">
        <v>305</v>
      </c>
      <c r="I285" s="211" t="s">
        <v>305</v>
      </c>
      <c r="J285" s="211" t="s">
        <v>305</v>
      </c>
      <c r="K285" s="211" t="s">
        <v>305</v>
      </c>
      <c r="L285" s="211" t="s">
        <v>305</v>
      </c>
      <c r="M285" s="211" t="s">
        <v>305</v>
      </c>
      <c r="N285" s="211" t="s">
        <v>305</v>
      </c>
      <c r="O285" s="211" t="s">
        <v>305</v>
      </c>
      <c r="P285" s="211" t="s">
        <v>305</v>
      </c>
      <c r="Q285" s="211" t="s">
        <v>305</v>
      </c>
      <c r="S285" s="122"/>
      <c r="T285" s="123"/>
      <c r="U285" s="122"/>
      <c r="V285" s="122"/>
      <c r="W285" s="122"/>
      <c r="X285" s="122"/>
      <c r="Y285" s="122"/>
      <c r="Z285" s="122"/>
      <c r="AA285" s="122"/>
      <c r="AB285" s="122"/>
      <c r="AC285" s="123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</row>
    <row r="286" spans="1:59" ht="15.75">
      <c r="A286" s="178" t="s">
        <v>306</v>
      </c>
      <c r="B286" s="175"/>
      <c r="C286" s="176"/>
      <c r="D286" s="175"/>
      <c r="E286" s="185">
        <v>977955212.0953134</v>
      </c>
      <c r="F286" s="184">
        <v>112814329.12424752</v>
      </c>
      <c r="G286" s="184">
        <v>118425839.64824438</v>
      </c>
      <c r="H286" s="184">
        <v>95557849.52706292</v>
      </c>
      <c r="I286" s="184">
        <v>71094280.26876627</v>
      </c>
      <c r="J286" s="184">
        <v>67870897.64188215</v>
      </c>
      <c r="K286" s="184">
        <v>70312119.3724912</v>
      </c>
      <c r="L286" s="184">
        <v>70611417.68818542</v>
      </c>
      <c r="M286" s="184">
        <v>69054716.98571894</v>
      </c>
      <c r="N286" s="184">
        <v>71402730.35954393</v>
      </c>
      <c r="O286" s="184">
        <v>75376571.83222766</v>
      </c>
      <c r="P286" s="184">
        <v>74145416.92185298</v>
      </c>
      <c r="Q286" s="184">
        <v>81289042.72508998</v>
      </c>
      <c r="S286" s="122"/>
      <c r="T286" s="123"/>
      <c r="U286" s="122"/>
      <c r="V286" s="122"/>
      <c r="W286" s="122"/>
      <c r="X286" s="122"/>
      <c r="Y286" s="122"/>
      <c r="Z286" s="122"/>
      <c r="AA286" s="122"/>
      <c r="AB286" s="122"/>
      <c r="AC286" s="123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</row>
    <row r="287" spans="1:59" s="130" customFormat="1" ht="12.75">
      <c r="A287" s="165"/>
      <c r="B287" s="175"/>
      <c r="C287" s="176"/>
      <c r="D287" s="175"/>
      <c r="E287" s="211" t="s">
        <v>305</v>
      </c>
      <c r="F287" s="211" t="s">
        <v>305</v>
      </c>
      <c r="G287" s="211" t="s">
        <v>305</v>
      </c>
      <c r="H287" s="211" t="s">
        <v>305</v>
      </c>
      <c r="I287" s="211" t="s">
        <v>305</v>
      </c>
      <c r="J287" s="211" t="s">
        <v>305</v>
      </c>
      <c r="K287" s="211" t="s">
        <v>305</v>
      </c>
      <c r="L287" s="211" t="s">
        <v>305</v>
      </c>
      <c r="M287" s="211" t="s">
        <v>305</v>
      </c>
      <c r="N287" s="211" t="s">
        <v>305</v>
      </c>
      <c r="O287" s="211" t="s">
        <v>305</v>
      </c>
      <c r="P287" s="211" t="s">
        <v>305</v>
      </c>
      <c r="Q287" s="211" t="s">
        <v>305</v>
      </c>
      <c r="R287" s="121"/>
      <c r="S287" s="122"/>
      <c r="T287" s="123"/>
      <c r="U287" s="122"/>
      <c r="V287" s="122"/>
      <c r="W287" s="122"/>
      <c r="X287" s="122"/>
      <c r="Y287" s="122"/>
      <c r="Z287" s="122"/>
      <c r="AA287" s="122"/>
      <c r="AB287" s="122"/>
      <c r="AC287" s="123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</row>
    <row r="288" spans="1:59" ht="12.75">
      <c r="A288" s="212" t="s">
        <v>307</v>
      </c>
      <c r="B288" s="212"/>
      <c r="C288" s="213"/>
      <c r="D288" s="212"/>
      <c r="E288" s="214">
        <v>16.79055045075429</v>
      </c>
      <c r="F288" s="214">
        <v>21.218159549113405</v>
      </c>
      <c r="G288" s="214">
        <v>22.484202393022056</v>
      </c>
      <c r="H288" s="214">
        <v>20.49693013782197</v>
      </c>
      <c r="I288" s="214">
        <v>15.759179505447898</v>
      </c>
      <c r="J288" s="214">
        <v>14.592960471716264</v>
      </c>
      <c r="K288" s="214">
        <v>13.4539921023937</v>
      </c>
      <c r="L288" s="214">
        <v>13.508754791289656</v>
      </c>
      <c r="M288" s="214">
        <v>14.684043829142292</v>
      </c>
      <c r="N288" s="214">
        <v>15.036714254087613</v>
      </c>
      <c r="O288" s="214">
        <v>16.715981105493178</v>
      </c>
      <c r="P288" s="214">
        <v>16.20726437523715</v>
      </c>
      <c r="Q288" s="214">
        <v>16.768896333576944</v>
      </c>
      <c r="S288" s="122"/>
      <c r="T288" s="123"/>
      <c r="U288" s="122"/>
      <c r="V288" s="122"/>
      <c r="W288" s="122"/>
      <c r="X288" s="122"/>
      <c r="Y288" s="122"/>
      <c r="Z288" s="122"/>
      <c r="AA288" s="122"/>
      <c r="AB288" s="122"/>
      <c r="AC288" s="123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</row>
    <row r="289" spans="1:59" ht="12.75">
      <c r="A289" s="165"/>
      <c r="B289" s="175"/>
      <c r="C289" s="176"/>
      <c r="D289" s="175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S289" s="122"/>
      <c r="T289" s="123"/>
      <c r="U289" s="122"/>
      <c r="V289" s="122"/>
      <c r="W289" s="122"/>
      <c r="X289" s="122"/>
      <c r="Y289" s="122"/>
      <c r="Z289" s="122"/>
      <c r="AA289" s="122"/>
      <c r="AB289" s="122"/>
      <c r="AC289" s="123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</row>
    <row r="290" spans="1:59" ht="15.75">
      <c r="A290" s="165"/>
      <c r="B290" s="175"/>
      <c r="C290" s="176"/>
      <c r="D290" s="175"/>
      <c r="E290" s="184"/>
      <c r="F290" s="184"/>
      <c r="G290" s="184"/>
      <c r="H290" s="184"/>
      <c r="I290" s="184"/>
      <c r="J290" s="215" t="s">
        <v>308</v>
      </c>
      <c r="K290" s="184"/>
      <c r="L290" s="184"/>
      <c r="M290" s="184"/>
      <c r="N290" s="184"/>
      <c r="O290" s="184"/>
      <c r="P290" s="184"/>
      <c r="Q290" s="184"/>
      <c r="S290" s="122"/>
      <c r="T290" s="123"/>
      <c r="U290" s="117"/>
      <c r="V290" s="122"/>
      <c r="W290" s="123"/>
      <c r="X290" s="122"/>
      <c r="Y290" s="122"/>
      <c r="Z290" s="122"/>
      <c r="AA290" s="122"/>
      <c r="AB290" s="122"/>
      <c r="AC290" s="123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</row>
    <row r="291" spans="1:59" ht="12.75">
      <c r="A291" s="171"/>
      <c r="B291" s="171"/>
      <c r="C291" s="216"/>
      <c r="D291" s="171"/>
      <c r="E291" s="217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S291" s="122"/>
      <c r="T291" s="123"/>
      <c r="U291" s="122"/>
      <c r="V291" s="122"/>
      <c r="W291" s="123"/>
      <c r="X291" s="122"/>
      <c r="Y291" s="123"/>
      <c r="Z291" s="123"/>
      <c r="AA291" s="122"/>
      <c r="AB291" s="122"/>
      <c r="AC291" s="123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</row>
    <row r="292" spans="1:59" ht="15.75">
      <c r="A292" s="178" t="s">
        <v>309</v>
      </c>
      <c r="B292" s="175"/>
      <c r="C292" s="176"/>
      <c r="D292" s="175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S292" s="122"/>
      <c r="T292" s="123"/>
      <c r="U292" s="122"/>
      <c r="V292" s="122"/>
      <c r="W292" s="123"/>
      <c r="X292" s="122"/>
      <c r="Y292" s="122"/>
      <c r="Z292" s="122"/>
      <c r="AA292" s="122"/>
      <c r="AB292" s="122"/>
      <c r="AC292" s="123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  <c r="BG292" s="122"/>
    </row>
    <row r="293" spans="1:59" ht="12.75" hidden="1">
      <c r="A293" s="165"/>
      <c r="B293" s="175"/>
      <c r="C293" s="180" t="s">
        <v>310</v>
      </c>
      <c r="D293" s="175"/>
      <c r="E293" s="181">
        <v>0</v>
      </c>
      <c r="F293" s="181">
        <v>0</v>
      </c>
      <c r="G293" s="181">
        <v>0</v>
      </c>
      <c r="H293" s="181">
        <v>0</v>
      </c>
      <c r="I293" s="181">
        <v>0</v>
      </c>
      <c r="J293" s="181">
        <v>0</v>
      </c>
      <c r="K293" s="181">
        <v>0</v>
      </c>
      <c r="L293" s="181">
        <v>0</v>
      </c>
      <c r="M293" s="181">
        <v>0</v>
      </c>
      <c r="N293" s="181">
        <v>0</v>
      </c>
      <c r="O293" s="181">
        <v>0</v>
      </c>
      <c r="P293" s="181">
        <v>0</v>
      </c>
      <c r="Q293" s="181">
        <v>0</v>
      </c>
      <c r="S293" s="122"/>
      <c r="T293" s="123"/>
      <c r="U293" s="122"/>
      <c r="V293" s="122"/>
      <c r="W293" s="123"/>
      <c r="X293" s="123"/>
      <c r="Y293" s="122"/>
      <c r="Z293" s="122"/>
      <c r="AA293" s="122"/>
      <c r="AB293" s="122"/>
      <c r="AC293" s="123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</row>
    <row r="294" spans="1:59" ht="12.75" hidden="1">
      <c r="A294" s="165"/>
      <c r="B294" s="175"/>
      <c r="C294" s="180" t="s">
        <v>311</v>
      </c>
      <c r="D294" s="175"/>
      <c r="E294" s="181">
        <v>0</v>
      </c>
      <c r="F294" s="181">
        <v>0</v>
      </c>
      <c r="G294" s="181">
        <v>0</v>
      </c>
      <c r="H294" s="181">
        <v>0</v>
      </c>
      <c r="I294" s="181">
        <v>0</v>
      </c>
      <c r="J294" s="181">
        <v>0</v>
      </c>
      <c r="K294" s="181">
        <v>0</v>
      </c>
      <c r="L294" s="181">
        <v>0</v>
      </c>
      <c r="M294" s="181">
        <v>0</v>
      </c>
      <c r="N294" s="181">
        <v>0</v>
      </c>
      <c r="O294" s="181">
        <v>0</v>
      </c>
      <c r="P294" s="181">
        <v>0</v>
      </c>
      <c r="Q294" s="181">
        <v>0</v>
      </c>
      <c r="S294" s="122"/>
      <c r="T294" s="123"/>
      <c r="U294" s="122"/>
      <c r="V294" s="122"/>
      <c r="W294" s="122"/>
      <c r="X294" s="122"/>
      <c r="Y294" s="122"/>
      <c r="Z294" s="122"/>
      <c r="AA294" s="122"/>
      <c r="AB294" s="122"/>
      <c r="AC294" s="123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</row>
    <row r="295" spans="1:59" ht="12.75" hidden="1">
      <c r="A295" s="165"/>
      <c r="B295" s="175"/>
      <c r="C295" s="180" t="s">
        <v>312</v>
      </c>
      <c r="D295" s="175"/>
      <c r="E295" s="181">
        <v>0</v>
      </c>
      <c r="F295" s="181">
        <v>0</v>
      </c>
      <c r="G295" s="181">
        <v>0</v>
      </c>
      <c r="H295" s="181">
        <v>0</v>
      </c>
      <c r="I295" s="181">
        <v>0</v>
      </c>
      <c r="J295" s="181">
        <v>0</v>
      </c>
      <c r="K295" s="181">
        <v>0</v>
      </c>
      <c r="L295" s="181">
        <v>0</v>
      </c>
      <c r="M295" s="181">
        <v>0</v>
      </c>
      <c r="N295" s="181">
        <v>0</v>
      </c>
      <c r="O295" s="181">
        <v>0</v>
      </c>
      <c r="P295" s="181">
        <v>0</v>
      </c>
      <c r="Q295" s="181">
        <v>0</v>
      </c>
      <c r="S295" s="122"/>
      <c r="T295" s="123"/>
      <c r="U295" s="122"/>
      <c r="V295" s="122"/>
      <c r="W295" s="123"/>
      <c r="X295" s="123"/>
      <c r="Y295" s="122"/>
      <c r="Z295" s="122"/>
      <c r="AA295" s="122"/>
      <c r="AB295" s="122"/>
      <c r="AC295" s="123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</row>
    <row r="296" spans="1:59" ht="12.75" hidden="1">
      <c r="A296" s="165"/>
      <c r="B296" s="175"/>
      <c r="C296" s="180" t="s">
        <v>200</v>
      </c>
      <c r="D296" s="175"/>
      <c r="E296" s="181">
        <v>0</v>
      </c>
      <c r="F296" s="181">
        <v>0</v>
      </c>
      <c r="G296" s="181">
        <v>0</v>
      </c>
      <c r="H296" s="181">
        <v>0</v>
      </c>
      <c r="I296" s="181">
        <v>0</v>
      </c>
      <c r="J296" s="181">
        <v>0</v>
      </c>
      <c r="K296" s="181">
        <v>0</v>
      </c>
      <c r="L296" s="181">
        <v>0</v>
      </c>
      <c r="M296" s="181">
        <v>0</v>
      </c>
      <c r="N296" s="181">
        <v>0</v>
      </c>
      <c r="O296" s="181">
        <v>0</v>
      </c>
      <c r="P296" s="181">
        <v>0</v>
      </c>
      <c r="Q296" s="181">
        <v>0</v>
      </c>
      <c r="S296" s="122"/>
      <c r="T296" s="123"/>
      <c r="U296" s="122"/>
      <c r="V296" s="122"/>
      <c r="W296" s="123"/>
      <c r="X296" s="123"/>
      <c r="Y296" s="123"/>
      <c r="Z296" s="123"/>
      <c r="AA296" s="122"/>
      <c r="AB296" s="122"/>
      <c r="AC296" s="123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</row>
    <row r="297" spans="1:59" ht="12.75">
      <c r="A297" s="165"/>
      <c r="B297" s="175"/>
      <c r="C297" s="180" t="s">
        <v>373</v>
      </c>
      <c r="D297" s="175"/>
      <c r="E297" s="181">
        <v>86997.29156952</v>
      </c>
      <c r="F297" s="181">
        <v>7460.3908688639995</v>
      </c>
      <c r="G297" s="181">
        <v>6043.474572</v>
      </c>
      <c r="H297" s="181">
        <v>5740.981315200001</v>
      </c>
      <c r="I297" s="181">
        <v>5367.4451616</v>
      </c>
      <c r="J297" s="181">
        <v>8349.776983200001</v>
      </c>
      <c r="K297" s="181">
        <v>6420.81843216</v>
      </c>
      <c r="L297" s="181">
        <v>6182.8633632</v>
      </c>
      <c r="M297" s="181">
        <v>6405.388300799999</v>
      </c>
      <c r="N297" s="181">
        <v>7488.654369600001</v>
      </c>
      <c r="O297" s="181">
        <v>8053.9052544</v>
      </c>
      <c r="P297" s="181">
        <v>8604.212868</v>
      </c>
      <c r="Q297" s="181">
        <v>10879.380080496</v>
      </c>
      <c r="S297" s="122"/>
      <c r="T297" s="123"/>
      <c r="U297" s="122"/>
      <c r="V297" s="122"/>
      <c r="W297" s="122"/>
      <c r="X297" s="122"/>
      <c r="Y297" s="122"/>
      <c r="Z297" s="122"/>
      <c r="AA297" s="122"/>
      <c r="AB297" s="122"/>
      <c r="AC297" s="123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</row>
    <row r="298" spans="1:59" ht="12.75">
      <c r="A298" s="165"/>
      <c r="B298" s="175"/>
      <c r="C298" s="180" t="s">
        <v>313</v>
      </c>
      <c r="D298" s="175"/>
      <c r="E298" s="181">
        <v>-38521.79202</v>
      </c>
      <c r="F298" s="181">
        <v>-6910.71386</v>
      </c>
      <c r="G298" s="181">
        <v>-6309.78222</v>
      </c>
      <c r="H298" s="181">
        <v>-6309.78222</v>
      </c>
      <c r="I298" s="181">
        <v>0</v>
      </c>
      <c r="J298" s="181">
        <v>0</v>
      </c>
      <c r="K298" s="181">
        <v>-6485.42488</v>
      </c>
      <c r="L298" s="181">
        <v>-5895.8408</v>
      </c>
      <c r="M298" s="181">
        <v>0</v>
      </c>
      <c r="N298" s="181">
        <v>0</v>
      </c>
      <c r="O298" s="181">
        <v>0</v>
      </c>
      <c r="P298" s="181">
        <v>0</v>
      </c>
      <c r="Q298" s="181">
        <v>-6610.24804</v>
      </c>
      <c r="S298" s="122"/>
      <c r="T298" s="123"/>
      <c r="U298" s="122"/>
      <c r="V298" s="122"/>
      <c r="W298" s="123"/>
      <c r="X298" s="122"/>
      <c r="Y298" s="123"/>
      <c r="Z298" s="123"/>
      <c r="AA298" s="122"/>
      <c r="AB298" s="122"/>
      <c r="AC298" s="123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</row>
    <row r="299" spans="1:59" ht="12.75">
      <c r="A299" s="165"/>
      <c r="B299" s="175"/>
      <c r="C299" s="180" t="s">
        <v>314</v>
      </c>
      <c r="D299" s="175"/>
      <c r="E299" s="181">
        <v>-42789.999447040005</v>
      </c>
      <c r="F299" s="181">
        <v>-9817.000128</v>
      </c>
      <c r="G299" s="181">
        <v>-8801.999648</v>
      </c>
      <c r="H299" s="181">
        <v>-5169</v>
      </c>
      <c r="I299" s="181">
        <v>-4786.999776</v>
      </c>
      <c r="J299" s="181">
        <v>-2652</v>
      </c>
      <c r="K299" s="181">
        <v>-9058.999872</v>
      </c>
      <c r="L299" s="181">
        <v>0</v>
      </c>
      <c r="M299" s="181">
        <v>0</v>
      </c>
      <c r="N299" s="181">
        <v>0</v>
      </c>
      <c r="O299" s="181">
        <v>-295.00001024</v>
      </c>
      <c r="P299" s="181">
        <v>-589</v>
      </c>
      <c r="Q299" s="181">
        <v>-1620.0000128</v>
      </c>
      <c r="S299" s="122"/>
      <c r="T299" s="123"/>
      <c r="U299" s="122"/>
      <c r="V299" s="122"/>
      <c r="W299" s="122"/>
      <c r="X299" s="122"/>
      <c r="Y299" s="122"/>
      <c r="Z299" s="122"/>
      <c r="AA299" s="122"/>
      <c r="AB299" s="122"/>
      <c r="AC299" s="123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</row>
    <row r="300" spans="1:59" ht="12.75" hidden="1">
      <c r="A300" s="165"/>
      <c r="B300" s="175"/>
      <c r="C300" s="180"/>
      <c r="D300" s="175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S300" s="122"/>
      <c r="T300" s="123"/>
      <c r="U300" s="122"/>
      <c r="V300" s="122"/>
      <c r="W300" s="122"/>
      <c r="X300" s="122"/>
      <c r="Y300" s="122"/>
      <c r="Z300" s="122"/>
      <c r="AA300" s="122"/>
      <c r="AB300" s="122"/>
      <c r="AC300" s="123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</row>
    <row r="301" spans="1:59" ht="12.75" hidden="1">
      <c r="A301" s="165"/>
      <c r="B301" s="175"/>
      <c r="C301" s="180"/>
      <c r="D301" s="175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S301" s="122"/>
      <c r="T301" s="123"/>
      <c r="U301" s="122"/>
      <c r="V301" s="122"/>
      <c r="W301" s="122"/>
      <c r="X301" s="122"/>
      <c r="Y301" s="122"/>
      <c r="Z301" s="122"/>
      <c r="AA301" s="122"/>
      <c r="AB301" s="122"/>
      <c r="AC301" s="123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</row>
    <row r="302" spans="1:59" ht="12.75" hidden="1">
      <c r="A302" s="165"/>
      <c r="B302" s="175"/>
      <c r="C302" s="180"/>
      <c r="D302" s="175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36"/>
      <c r="S302" s="122"/>
      <c r="T302" s="123"/>
      <c r="U302" s="122"/>
      <c r="V302" s="122"/>
      <c r="W302" s="123"/>
      <c r="X302" s="122"/>
      <c r="Y302" s="122"/>
      <c r="Z302" s="122"/>
      <c r="AA302" s="122"/>
      <c r="AB302" s="122"/>
      <c r="AC302" s="123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</row>
    <row r="303" spans="1:59" s="130" customFormat="1" ht="12.75">
      <c r="A303" s="165"/>
      <c r="B303" s="175"/>
      <c r="C303" s="180" t="s">
        <v>315</v>
      </c>
      <c r="D303" s="175"/>
      <c r="E303" s="183">
        <v>69705.96786959999</v>
      </c>
      <c r="F303" s="183">
        <v>5191.5189864</v>
      </c>
      <c r="G303" s="183">
        <v>5869.5868596</v>
      </c>
      <c r="H303" s="183">
        <v>5898.589488</v>
      </c>
      <c r="I303" s="183">
        <v>6939.6935172</v>
      </c>
      <c r="J303" s="183">
        <v>6958.6955568</v>
      </c>
      <c r="K303" s="183">
        <v>3936.39369456</v>
      </c>
      <c r="L303" s="183">
        <v>4134.41344608</v>
      </c>
      <c r="M303" s="183">
        <v>4602.45996672</v>
      </c>
      <c r="N303" s="183">
        <v>6035.60325024</v>
      </c>
      <c r="O303" s="183">
        <v>6177.6176688</v>
      </c>
      <c r="P303" s="183">
        <v>7203.72048</v>
      </c>
      <c r="Q303" s="183">
        <v>6757.6749552</v>
      </c>
      <c r="R303" s="128"/>
      <c r="S303" s="122"/>
      <c r="T303" s="123"/>
      <c r="U303" s="122"/>
      <c r="V303" s="122"/>
      <c r="W303" s="122"/>
      <c r="X303" s="122"/>
      <c r="Y303" s="123"/>
      <c r="Z303" s="123"/>
      <c r="AA303" s="122"/>
      <c r="AB303" s="122"/>
      <c r="AC303" s="123"/>
      <c r="AD303" s="122"/>
      <c r="AE303" s="122"/>
      <c r="AF303" s="122"/>
      <c r="AG303" s="122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</row>
    <row r="304" spans="1:59" s="130" customFormat="1" ht="12.75">
      <c r="A304" s="171"/>
      <c r="B304" s="218"/>
      <c r="C304" s="219"/>
      <c r="D304" s="218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121"/>
      <c r="S304" s="129"/>
      <c r="T304" s="123"/>
      <c r="U304" s="122"/>
      <c r="V304" s="122"/>
      <c r="W304" s="122"/>
      <c r="X304" s="122"/>
      <c r="Y304" s="122"/>
      <c r="Z304" s="122"/>
      <c r="AA304" s="122"/>
      <c r="AB304" s="122"/>
      <c r="AC304" s="123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</row>
    <row r="305" spans="1:59" ht="12.75">
      <c r="A305" s="165"/>
      <c r="B305" s="175" t="s">
        <v>316</v>
      </c>
      <c r="C305" s="176"/>
      <c r="D305" s="175"/>
      <c r="E305" s="181">
        <v>75391.46797208</v>
      </c>
      <c r="F305" s="181">
        <v>-4075.804132735999</v>
      </c>
      <c r="G305" s="181">
        <v>-3198.720436400001</v>
      </c>
      <c r="H305" s="181">
        <v>160.78858320000018</v>
      </c>
      <c r="I305" s="181">
        <v>7520.1389028</v>
      </c>
      <c r="J305" s="181">
        <v>12656.472540000002</v>
      </c>
      <c r="K305" s="181">
        <v>-5187.212625280001</v>
      </c>
      <c r="L305" s="181">
        <v>4421.43600928</v>
      </c>
      <c r="M305" s="181">
        <v>11007.84826752</v>
      </c>
      <c r="N305" s="181">
        <v>13524.257619840002</v>
      </c>
      <c r="O305" s="181">
        <v>13936.52291296</v>
      </c>
      <c r="P305" s="181">
        <v>15218.933348</v>
      </c>
      <c r="Q305" s="181">
        <v>9406.806982896</v>
      </c>
      <c r="S305" s="122"/>
      <c r="T305" s="123"/>
      <c r="U305" s="122"/>
      <c r="V305" s="122"/>
      <c r="W305" s="122"/>
      <c r="X305" s="122"/>
      <c r="Y305" s="122"/>
      <c r="Z305" s="122"/>
      <c r="AA305" s="122"/>
      <c r="AB305" s="122"/>
      <c r="AC305" s="123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/>
      <c r="BF305" s="122"/>
      <c r="BG305" s="122"/>
    </row>
    <row r="306" spans="1:59" ht="12.75">
      <c r="A306" s="165"/>
      <c r="B306" s="175"/>
      <c r="C306" s="176"/>
      <c r="D306" s="175"/>
      <c r="E306" s="181"/>
      <c r="F306" s="181"/>
      <c r="G306" s="181"/>
      <c r="H306" s="181"/>
      <c r="I306" s="221"/>
      <c r="J306" s="181"/>
      <c r="K306" s="181"/>
      <c r="L306" s="181"/>
      <c r="M306" s="181"/>
      <c r="N306" s="181"/>
      <c r="O306" s="181"/>
      <c r="P306" s="181"/>
      <c r="Q306" s="181"/>
      <c r="S306" s="122"/>
      <c r="T306" s="123"/>
      <c r="U306" s="122"/>
      <c r="V306" s="122"/>
      <c r="W306" s="122"/>
      <c r="X306" s="122"/>
      <c r="Y306" s="122"/>
      <c r="Z306" s="122"/>
      <c r="AA306" s="122"/>
      <c r="AB306" s="122"/>
      <c r="AC306" s="123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</row>
    <row r="307" spans="1:59" ht="12.75">
      <c r="A307" s="165"/>
      <c r="B307" s="175"/>
      <c r="C307" s="176" t="s">
        <v>317</v>
      </c>
      <c r="D307" s="175"/>
      <c r="E307" s="190">
        <v>58168989.201</v>
      </c>
      <c r="F307" s="190">
        <v>5320952.080000001</v>
      </c>
      <c r="G307" s="190">
        <v>5270267.464000001</v>
      </c>
      <c r="H307" s="190">
        <v>4661895.864999999</v>
      </c>
      <c r="I307" s="190">
        <v>4503773.12</v>
      </c>
      <c r="J307" s="190">
        <v>4638277.638700001</v>
      </c>
      <c r="K307" s="190">
        <v>5231302.914</v>
      </c>
      <c r="L307" s="190">
        <v>5222664.1673</v>
      </c>
      <c r="M307" s="190">
        <v>4691696.514999999</v>
      </c>
      <c r="N307" s="190">
        <v>4735035.112</v>
      </c>
      <c r="O307" s="190">
        <v>4495315.512999999</v>
      </c>
      <c r="P307" s="190">
        <v>4559607.219</v>
      </c>
      <c r="Q307" s="190">
        <v>4838201.592999999</v>
      </c>
      <c r="S307" s="122"/>
      <c r="T307" s="123"/>
      <c r="U307" s="117"/>
      <c r="V307" s="122"/>
      <c r="W307" s="122"/>
      <c r="X307" s="122"/>
      <c r="Y307" s="122"/>
      <c r="Z307" s="122"/>
      <c r="AA307" s="122"/>
      <c r="AB307" s="122"/>
      <c r="AC307" s="123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</row>
    <row r="308" spans="1:59" ht="15.75">
      <c r="A308" s="178" t="s">
        <v>318</v>
      </c>
      <c r="B308" s="175"/>
      <c r="C308" s="176"/>
      <c r="D308" s="175"/>
      <c r="E308" s="184">
        <v>58244380.668972075</v>
      </c>
      <c r="F308" s="184">
        <v>5316876.275867265</v>
      </c>
      <c r="G308" s="184">
        <v>5267068.743563601</v>
      </c>
      <c r="H308" s="184">
        <v>4662056.6535832</v>
      </c>
      <c r="I308" s="184">
        <v>4511293.2589028</v>
      </c>
      <c r="J308" s="184">
        <v>4650934.111240001</v>
      </c>
      <c r="K308" s="184">
        <v>5226115.70137472</v>
      </c>
      <c r="L308" s="184">
        <v>5227085.60330928</v>
      </c>
      <c r="M308" s="184">
        <v>4702704.363267519</v>
      </c>
      <c r="N308" s="184">
        <v>4748559.36961984</v>
      </c>
      <c r="O308" s="184">
        <v>4509252.035912959</v>
      </c>
      <c r="P308" s="184">
        <v>4574826.152348</v>
      </c>
      <c r="Q308" s="184">
        <v>4847608.399982896</v>
      </c>
      <c r="S308" s="122"/>
      <c r="T308" s="123"/>
      <c r="U308" s="122"/>
      <c r="V308" s="122"/>
      <c r="W308" s="122"/>
      <c r="X308" s="122"/>
      <c r="Y308" s="122"/>
      <c r="Z308" s="122"/>
      <c r="AA308" s="122"/>
      <c r="AB308" s="122"/>
      <c r="AC308" s="123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</row>
    <row r="309" spans="1:59" ht="12.75">
      <c r="A309" s="165"/>
      <c r="B309" s="175"/>
      <c r="C309" s="176"/>
      <c r="D309" s="175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S309" s="122"/>
      <c r="T309" s="123"/>
      <c r="U309" s="122"/>
      <c r="V309" s="122"/>
      <c r="W309" s="122"/>
      <c r="X309" s="122"/>
      <c r="Y309" s="122"/>
      <c r="Z309" s="122"/>
      <c r="AA309" s="122"/>
      <c r="AB309" s="122"/>
      <c r="AC309" s="123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</row>
    <row r="310" spans="1:59" ht="15.75">
      <c r="A310" s="178" t="s">
        <v>131</v>
      </c>
      <c r="B310" s="175"/>
      <c r="C310" s="176"/>
      <c r="D310" s="175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S310" s="122"/>
      <c r="T310" s="123"/>
      <c r="U310" s="122"/>
      <c r="V310" s="122"/>
      <c r="W310" s="123"/>
      <c r="X310" s="123"/>
      <c r="Y310" s="122"/>
      <c r="Z310" s="122"/>
      <c r="AA310" s="122"/>
      <c r="AB310" s="122"/>
      <c r="AC310" s="123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/>
      <c r="BF310" s="122"/>
      <c r="BG310" s="122"/>
    </row>
    <row r="311" spans="1:59" ht="12.75">
      <c r="A311" s="165"/>
      <c r="B311" s="175" t="s">
        <v>132</v>
      </c>
      <c r="C311" s="176"/>
      <c r="D311" s="175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S311" s="122"/>
      <c r="T311" s="123"/>
      <c r="U311" s="122"/>
      <c r="V311" s="122"/>
      <c r="W311" s="123"/>
      <c r="X311" s="123"/>
      <c r="Y311" s="122"/>
      <c r="Z311" s="122"/>
      <c r="AA311" s="122"/>
      <c r="AB311" s="122"/>
      <c r="AC311" s="123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</row>
    <row r="312" spans="1:59" ht="12.75">
      <c r="A312" s="165"/>
      <c r="B312" s="175"/>
      <c r="C312" s="180" t="s">
        <v>133</v>
      </c>
      <c r="D312" s="175"/>
      <c r="E312" s="181">
        <v>362734.0323088</v>
      </c>
      <c r="F312" s="181">
        <v>30435.1501779</v>
      </c>
      <c r="G312" s="181">
        <v>30876.890195</v>
      </c>
      <c r="H312" s="181">
        <v>29641.420193500002</v>
      </c>
      <c r="I312" s="181">
        <v>31101.2002112</v>
      </c>
      <c r="J312" s="181">
        <v>29168.565206699997</v>
      </c>
      <c r="K312" s="181">
        <v>31507.7552232</v>
      </c>
      <c r="L312" s="181">
        <v>30615.8802136</v>
      </c>
      <c r="M312" s="181">
        <v>27981.1701944</v>
      </c>
      <c r="N312" s="181">
        <v>30905.055201900002</v>
      </c>
      <c r="O312" s="181">
        <v>29918.13518</v>
      </c>
      <c r="P312" s="181">
        <v>30295.8401638</v>
      </c>
      <c r="Q312" s="181">
        <v>30286.9701476</v>
      </c>
      <c r="S312" s="122"/>
      <c r="T312" s="123"/>
      <c r="U312" s="122"/>
      <c r="V312" s="122"/>
      <c r="W312" s="123"/>
      <c r="X312" s="123"/>
      <c r="Y312" s="122"/>
      <c r="Z312" s="122"/>
      <c r="AA312" s="122"/>
      <c r="AB312" s="122"/>
      <c r="AC312" s="123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/>
      <c r="BF312" s="122"/>
      <c r="BG312" s="122"/>
    </row>
    <row r="313" spans="1:59" ht="12.75">
      <c r="A313" s="165"/>
      <c r="B313" s="175"/>
      <c r="C313" s="180" t="s">
        <v>134</v>
      </c>
      <c r="D313" s="175"/>
      <c r="E313" s="181">
        <v>39096.0945044</v>
      </c>
      <c r="F313" s="181">
        <v>1774.3287228</v>
      </c>
      <c r="G313" s="181">
        <v>1681.3182067</v>
      </c>
      <c r="H313" s="181">
        <v>2210.4520652</v>
      </c>
      <c r="I313" s="181">
        <v>3230.2917062</v>
      </c>
      <c r="J313" s="181">
        <v>4069.0860656</v>
      </c>
      <c r="K313" s="181">
        <v>4772.1056153</v>
      </c>
      <c r="L313" s="181">
        <v>4899.770597</v>
      </c>
      <c r="M313" s="181">
        <v>4108.3164189</v>
      </c>
      <c r="N313" s="181">
        <v>3977.6800433</v>
      </c>
      <c r="O313" s="181">
        <v>3090.614645</v>
      </c>
      <c r="P313" s="181">
        <v>2916.2977007</v>
      </c>
      <c r="Q313" s="181">
        <v>2365.8327177</v>
      </c>
      <c r="S313" s="122"/>
      <c r="T313" s="123"/>
      <c r="U313" s="122"/>
      <c r="V313" s="122"/>
      <c r="W313" s="123"/>
      <c r="X313" s="123"/>
      <c r="Y313" s="122"/>
      <c r="Z313" s="122"/>
      <c r="AA313" s="122"/>
      <c r="AB313" s="122"/>
      <c r="AC313" s="123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</row>
    <row r="314" spans="1:59" ht="12.75">
      <c r="A314" s="165"/>
      <c r="B314" s="175"/>
      <c r="C314" s="180" t="s">
        <v>135</v>
      </c>
      <c r="D314" s="175"/>
      <c r="E314" s="181">
        <v>0</v>
      </c>
      <c r="F314" s="181">
        <v>0</v>
      </c>
      <c r="G314" s="181">
        <v>0</v>
      </c>
      <c r="H314" s="181">
        <v>0</v>
      </c>
      <c r="I314" s="181">
        <v>0</v>
      </c>
      <c r="J314" s="181">
        <v>0</v>
      </c>
      <c r="K314" s="181">
        <v>0</v>
      </c>
      <c r="L314" s="181">
        <v>0</v>
      </c>
      <c r="M314" s="181">
        <v>0</v>
      </c>
      <c r="N314" s="181">
        <v>0</v>
      </c>
      <c r="O314" s="181">
        <v>0</v>
      </c>
      <c r="P314" s="181">
        <v>0</v>
      </c>
      <c r="Q314" s="181">
        <v>0</v>
      </c>
      <c r="S314" s="122"/>
      <c r="T314" s="123"/>
      <c r="U314" s="122"/>
      <c r="V314" s="122"/>
      <c r="W314" s="122"/>
      <c r="X314" s="122"/>
      <c r="Y314" s="122"/>
      <c r="Z314" s="126"/>
      <c r="AA314" s="122"/>
      <c r="AB314" s="122"/>
      <c r="AC314" s="123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</row>
    <row r="315" spans="1:59" ht="12.75">
      <c r="A315" s="165"/>
      <c r="B315" s="175"/>
      <c r="C315" s="180" t="s">
        <v>136</v>
      </c>
      <c r="D315" s="175"/>
      <c r="E315" s="181">
        <v>13140.000235200001</v>
      </c>
      <c r="F315" s="181">
        <v>1095.0000048</v>
      </c>
      <c r="G315" s="181">
        <v>1095.0000048</v>
      </c>
      <c r="H315" s="181">
        <v>1095.000048</v>
      </c>
      <c r="I315" s="181">
        <v>1095.0000048</v>
      </c>
      <c r="J315" s="181">
        <v>1095.000048</v>
      </c>
      <c r="K315" s="181">
        <v>1095.0000048</v>
      </c>
      <c r="L315" s="181">
        <v>1095.0000048</v>
      </c>
      <c r="M315" s="181">
        <v>1095.0000096</v>
      </c>
      <c r="N315" s="181">
        <v>1095.0000048</v>
      </c>
      <c r="O315" s="181">
        <v>1095.000048</v>
      </c>
      <c r="P315" s="181">
        <v>1095.0000048</v>
      </c>
      <c r="Q315" s="181">
        <v>1095.000048</v>
      </c>
      <c r="S315" s="122"/>
      <c r="T315" s="123"/>
      <c r="U315" s="122"/>
      <c r="V315" s="131"/>
      <c r="W315" s="131"/>
      <c r="X315" s="131"/>
      <c r="Y315" s="131"/>
      <c r="Z315" s="131"/>
      <c r="AA315" s="131"/>
      <c r="AB315" s="122"/>
      <c r="AC315" s="123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</row>
    <row r="316" spans="1:59" ht="12.75">
      <c r="A316" s="165"/>
      <c r="B316" s="175"/>
      <c r="C316" s="180" t="s">
        <v>137</v>
      </c>
      <c r="D316" s="175"/>
      <c r="E316" s="181">
        <v>613200</v>
      </c>
      <c r="F316" s="181">
        <v>52080</v>
      </c>
      <c r="G316" s="181">
        <v>52080</v>
      </c>
      <c r="H316" s="181">
        <v>50400</v>
      </c>
      <c r="I316" s="181">
        <v>52080</v>
      </c>
      <c r="J316" s="181">
        <v>50400</v>
      </c>
      <c r="K316" s="181">
        <v>52080</v>
      </c>
      <c r="L316" s="181">
        <v>52080</v>
      </c>
      <c r="M316" s="181">
        <v>47040</v>
      </c>
      <c r="N316" s="181">
        <v>52080</v>
      </c>
      <c r="O316" s="181">
        <v>50400</v>
      </c>
      <c r="P316" s="181">
        <v>52080</v>
      </c>
      <c r="Q316" s="181">
        <v>50400</v>
      </c>
      <c r="S316" s="122"/>
      <c r="T316" s="123"/>
      <c r="U316" s="122"/>
      <c r="V316" s="131"/>
      <c r="W316" s="131"/>
      <c r="X316" s="131"/>
      <c r="Y316" s="131"/>
      <c r="Z316" s="131"/>
      <c r="AA316" s="131"/>
      <c r="AB316" s="122"/>
      <c r="AC316" s="123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2"/>
      <c r="AZ316" s="122"/>
      <c r="BA316" s="122"/>
      <c r="BB316" s="122"/>
      <c r="BC316" s="122"/>
      <c r="BD316" s="122"/>
      <c r="BE316" s="122"/>
      <c r="BF316" s="122"/>
      <c r="BG316" s="122"/>
    </row>
    <row r="317" spans="1:59" ht="12.75" hidden="1">
      <c r="A317" s="165"/>
      <c r="B317" s="175"/>
      <c r="C317" s="180"/>
      <c r="D317" s="175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S317" s="122"/>
      <c r="T317" s="123"/>
      <c r="U317" s="122"/>
      <c r="V317" s="147"/>
      <c r="W317" s="131"/>
      <c r="X317" s="131"/>
      <c r="Y317" s="131"/>
      <c r="Z317" s="131"/>
      <c r="AA317" s="131"/>
      <c r="AB317" s="122"/>
      <c r="AC317" s="123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/>
      <c r="BE317" s="122"/>
      <c r="BF317" s="122"/>
      <c r="BG317" s="122"/>
    </row>
    <row r="318" spans="1:59" ht="12.75">
      <c r="A318" s="165"/>
      <c r="B318" s="175"/>
      <c r="C318" s="180" t="s">
        <v>138</v>
      </c>
      <c r="D318" s="175"/>
      <c r="E318" s="181">
        <v>583362.019929</v>
      </c>
      <c r="F318" s="181">
        <v>57352.0026</v>
      </c>
      <c r="G318" s="181">
        <v>57352.0026</v>
      </c>
      <c r="H318" s="181">
        <v>55511.602515</v>
      </c>
      <c r="I318" s="181">
        <v>57352.0026</v>
      </c>
      <c r="J318" s="181">
        <v>55511.602515</v>
      </c>
      <c r="K318" s="181">
        <v>59791.602315</v>
      </c>
      <c r="L318" s="181">
        <v>41180.00082</v>
      </c>
      <c r="M318" s="181">
        <v>37204.00074</v>
      </c>
      <c r="N318" s="181">
        <v>41180.00082</v>
      </c>
      <c r="O318" s="181">
        <v>39873.600792</v>
      </c>
      <c r="P318" s="181">
        <v>41180.00082</v>
      </c>
      <c r="Q318" s="181">
        <v>39873.600792</v>
      </c>
      <c r="S318" s="122"/>
      <c r="T318" s="123"/>
      <c r="U318" s="122"/>
      <c r="V318" s="131"/>
      <c r="W318" s="131"/>
      <c r="X318" s="131"/>
      <c r="Y318" s="131"/>
      <c r="Z318" s="131"/>
      <c r="AA318" s="131"/>
      <c r="AB318" s="122"/>
      <c r="AC318" s="123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2"/>
      <c r="AZ318" s="122"/>
      <c r="BA318" s="122"/>
      <c r="BB318" s="122"/>
      <c r="BC318" s="122"/>
      <c r="BD318" s="122"/>
      <c r="BE318" s="122"/>
      <c r="BF318" s="122"/>
      <c r="BG318" s="122"/>
    </row>
    <row r="319" spans="1:59" ht="12.75">
      <c r="A319" s="165"/>
      <c r="B319" s="175"/>
      <c r="C319" s="180" t="s">
        <v>139</v>
      </c>
      <c r="D319" s="175"/>
      <c r="E319" s="181">
        <v>110400</v>
      </c>
      <c r="F319" s="181">
        <v>18600</v>
      </c>
      <c r="G319" s="181">
        <v>18600</v>
      </c>
      <c r="H319" s="181">
        <v>18000</v>
      </c>
      <c r="I319" s="181">
        <v>18600</v>
      </c>
      <c r="J319" s="181">
        <v>18000</v>
      </c>
      <c r="K319" s="181">
        <v>18600</v>
      </c>
      <c r="L319" s="181">
        <v>0</v>
      </c>
      <c r="M319" s="181">
        <v>0</v>
      </c>
      <c r="N319" s="181">
        <v>0</v>
      </c>
      <c r="O319" s="181">
        <v>0</v>
      </c>
      <c r="P319" s="181">
        <v>0</v>
      </c>
      <c r="Q319" s="181">
        <v>0</v>
      </c>
      <c r="S319" s="122"/>
      <c r="T319" s="123"/>
      <c r="U319" s="122"/>
      <c r="V319" s="131"/>
      <c r="W319" s="131"/>
      <c r="X319" s="131"/>
      <c r="Y319" s="131"/>
      <c r="Z319" s="131"/>
      <c r="AA319" s="131"/>
      <c r="AB319" s="122"/>
      <c r="AC319" s="123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22"/>
      <c r="AZ319" s="122"/>
      <c r="BA319" s="122"/>
      <c r="BB319" s="122"/>
      <c r="BC319" s="122"/>
      <c r="BD319" s="122"/>
      <c r="BE319" s="122"/>
      <c r="BF319" s="122"/>
      <c r="BG319" s="122"/>
    </row>
    <row r="320" spans="1:59" ht="12.75">
      <c r="A320" s="165"/>
      <c r="B320" s="175"/>
      <c r="C320" s="180" t="s">
        <v>140</v>
      </c>
      <c r="D320" s="175"/>
      <c r="E320" s="181">
        <v>0</v>
      </c>
      <c r="F320" s="181">
        <v>0</v>
      </c>
      <c r="G320" s="181">
        <v>0</v>
      </c>
      <c r="H320" s="181">
        <v>0</v>
      </c>
      <c r="I320" s="181">
        <v>0</v>
      </c>
      <c r="J320" s="181">
        <v>0</v>
      </c>
      <c r="K320" s="181">
        <v>0</v>
      </c>
      <c r="L320" s="181">
        <v>0</v>
      </c>
      <c r="M320" s="181">
        <v>0</v>
      </c>
      <c r="N320" s="181">
        <v>0</v>
      </c>
      <c r="O320" s="181">
        <v>0</v>
      </c>
      <c r="P320" s="181">
        <v>0</v>
      </c>
      <c r="Q320" s="181">
        <v>0</v>
      </c>
      <c r="S320" s="122"/>
      <c r="T320" s="123"/>
      <c r="U320" s="122"/>
      <c r="V320" s="131"/>
      <c r="W320" s="131"/>
      <c r="X320" s="131"/>
      <c r="Y320" s="131"/>
      <c r="Z320" s="131"/>
      <c r="AA320" s="131"/>
      <c r="AB320" s="131"/>
      <c r="AC320" s="123"/>
      <c r="AD320" s="131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2"/>
      <c r="AZ320" s="122"/>
      <c r="BA320" s="122"/>
      <c r="BB320" s="122"/>
      <c r="BC320" s="122"/>
      <c r="BD320" s="122"/>
      <c r="BE320" s="122"/>
      <c r="BF320" s="122"/>
      <c r="BG320" s="122"/>
    </row>
    <row r="321" spans="1:59" ht="12.75">
      <c r="A321" s="165"/>
      <c r="B321" s="175"/>
      <c r="C321" s="180" t="s">
        <v>141</v>
      </c>
      <c r="D321" s="175"/>
      <c r="E321" s="181">
        <v>348700</v>
      </c>
      <c r="F321" s="181">
        <v>0</v>
      </c>
      <c r="G321" s="181">
        <v>0</v>
      </c>
      <c r="H321" s="181">
        <v>0</v>
      </c>
      <c r="I321" s="181">
        <v>0</v>
      </c>
      <c r="J321" s="181">
        <v>32400</v>
      </c>
      <c r="K321" s="181">
        <v>64000</v>
      </c>
      <c r="L321" s="181">
        <v>68100</v>
      </c>
      <c r="M321" s="181">
        <v>52400</v>
      </c>
      <c r="N321" s="181">
        <v>45200</v>
      </c>
      <c r="O321" s="181">
        <v>46200</v>
      </c>
      <c r="P321" s="181">
        <v>26000</v>
      </c>
      <c r="Q321" s="181">
        <v>14400</v>
      </c>
      <c r="S321" s="122"/>
      <c r="T321" s="123"/>
      <c r="U321" s="122"/>
      <c r="V321" s="131"/>
      <c r="W321" s="122"/>
      <c r="X321" s="131"/>
      <c r="Y321" s="122"/>
      <c r="Z321" s="131"/>
      <c r="AA321" s="122"/>
      <c r="AB321" s="131"/>
      <c r="AC321" s="123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</row>
    <row r="322" spans="1:59" ht="12.75">
      <c r="A322" s="165"/>
      <c r="B322" s="175"/>
      <c r="C322" s="180" t="s">
        <v>142</v>
      </c>
      <c r="D322" s="182"/>
      <c r="E322" s="181">
        <v>0</v>
      </c>
      <c r="F322" s="181">
        <v>0</v>
      </c>
      <c r="G322" s="181">
        <v>0</v>
      </c>
      <c r="H322" s="181">
        <v>0</v>
      </c>
      <c r="I322" s="181">
        <v>0</v>
      </c>
      <c r="J322" s="181">
        <v>0</v>
      </c>
      <c r="K322" s="181">
        <v>0</v>
      </c>
      <c r="L322" s="181">
        <v>0</v>
      </c>
      <c r="M322" s="181">
        <v>0</v>
      </c>
      <c r="N322" s="181">
        <v>0</v>
      </c>
      <c r="O322" s="181">
        <v>0</v>
      </c>
      <c r="P322" s="181">
        <v>0</v>
      </c>
      <c r="Q322" s="181">
        <v>0</v>
      </c>
      <c r="S322" s="122"/>
      <c r="T322" s="123"/>
      <c r="U322" s="122"/>
      <c r="V322" s="131"/>
      <c r="W322" s="122"/>
      <c r="X322" s="122"/>
      <c r="Y322" s="122"/>
      <c r="Z322" s="122"/>
      <c r="AA322" s="122"/>
      <c r="AB322" s="131"/>
      <c r="AC322" s="123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</row>
    <row r="323" spans="1:59" ht="12.75">
      <c r="A323" s="165"/>
      <c r="B323" s="175"/>
      <c r="C323" s="180" t="s">
        <v>143</v>
      </c>
      <c r="D323" s="182"/>
      <c r="E323" s="181">
        <v>7344</v>
      </c>
      <c r="F323" s="181">
        <v>1488</v>
      </c>
      <c r="G323" s="181">
        <v>1488</v>
      </c>
      <c r="H323" s="181">
        <v>1440</v>
      </c>
      <c r="I323" s="181">
        <v>1488</v>
      </c>
      <c r="J323" s="181">
        <v>1440</v>
      </c>
      <c r="K323" s="181">
        <v>0</v>
      </c>
      <c r="L323" s="181">
        <v>0</v>
      </c>
      <c r="M323" s="181">
        <v>0</v>
      </c>
      <c r="N323" s="181">
        <v>0</v>
      </c>
      <c r="O323" s="181">
        <v>0</v>
      </c>
      <c r="P323" s="181">
        <v>0</v>
      </c>
      <c r="Q323" s="181">
        <v>0</v>
      </c>
      <c r="S323" s="122"/>
      <c r="T323" s="123"/>
      <c r="U323" s="122"/>
      <c r="V323" s="122"/>
      <c r="W323" s="122"/>
      <c r="X323" s="122"/>
      <c r="Y323" s="122"/>
      <c r="Z323" s="122"/>
      <c r="AA323" s="122"/>
      <c r="AB323" s="122"/>
      <c r="AC323" s="123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22"/>
      <c r="AZ323" s="122"/>
      <c r="BA323" s="122"/>
      <c r="BB323" s="122"/>
      <c r="BC323" s="122"/>
      <c r="BD323" s="122"/>
      <c r="BE323" s="122"/>
      <c r="BF323" s="122"/>
      <c r="BG323" s="122"/>
    </row>
    <row r="324" spans="1:59" ht="12.75" hidden="1">
      <c r="A324" s="165"/>
      <c r="B324" s="175"/>
      <c r="C324" s="180"/>
      <c r="D324" s="182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S324" s="122"/>
      <c r="T324" s="123"/>
      <c r="U324" s="117"/>
      <c r="V324" s="122"/>
      <c r="W324" s="122"/>
      <c r="X324" s="122"/>
      <c r="Y324" s="122"/>
      <c r="Z324" s="122"/>
      <c r="AA324" s="122"/>
      <c r="AB324" s="122"/>
      <c r="AC324" s="123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122"/>
      <c r="BB324" s="122"/>
      <c r="BC324" s="122"/>
      <c r="BD324" s="122"/>
      <c r="BE324" s="122"/>
      <c r="BF324" s="122"/>
      <c r="BG324" s="122"/>
    </row>
    <row r="325" spans="1:59" ht="12.75" hidden="1">
      <c r="A325" s="165"/>
      <c r="B325" s="175"/>
      <c r="C325" s="180"/>
      <c r="D325" s="182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S325" s="122"/>
      <c r="T325" s="123"/>
      <c r="U325" s="122"/>
      <c r="V325" s="122"/>
      <c r="W325" s="122"/>
      <c r="X325" s="122"/>
      <c r="Y325" s="122"/>
      <c r="Z325" s="122"/>
      <c r="AA325" s="122"/>
      <c r="AB325" s="122"/>
      <c r="AC325" s="123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2"/>
      <c r="AZ325" s="122"/>
      <c r="BA325" s="122"/>
      <c r="BB325" s="122"/>
      <c r="BC325" s="122"/>
      <c r="BD325" s="122"/>
      <c r="BE325" s="122"/>
      <c r="BF325" s="122"/>
      <c r="BG325" s="122"/>
    </row>
    <row r="326" spans="1:59" ht="12.75" hidden="1">
      <c r="A326" s="165"/>
      <c r="B326" s="175"/>
      <c r="C326" s="180"/>
      <c r="D326" s="182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S326" s="122"/>
      <c r="T326" s="123"/>
      <c r="U326" s="122"/>
      <c r="V326" s="122"/>
      <c r="W326" s="122"/>
      <c r="X326" s="122"/>
      <c r="Y326" s="122"/>
      <c r="Z326" s="122"/>
      <c r="AA326" s="122"/>
      <c r="AB326" s="122"/>
      <c r="AC326" s="123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22"/>
      <c r="AZ326" s="122"/>
      <c r="BA326" s="122"/>
      <c r="BB326" s="122"/>
      <c r="BC326" s="122"/>
      <c r="BD326" s="122"/>
      <c r="BE326" s="122"/>
      <c r="BF326" s="122"/>
      <c r="BG326" s="122"/>
    </row>
    <row r="327" spans="1:59" ht="12.75">
      <c r="A327" s="165"/>
      <c r="B327" s="175"/>
      <c r="C327" s="180" t="s">
        <v>144</v>
      </c>
      <c r="D327" s="182"/>
      <c r="E327" s="183">
        <v>212489.5</v>
      </c>
      <c r="F327" s="183">
        <v>34725</v>
      </c>
      <c r="G327" s="183">
        <v>30503</v>
      </c>
      <c r="H327" s="183">
        <v>16694</v>
      </c>
      <c r="I327" s="183">
        <v>13675</v>
      </c>
      <c r="J327" s="183">
        <v>13487.5</v>
      </c>
      <c r="K327" s="183">
        <v>13937.5</v>
      </c>
      <c r="L327" s="183">
        <v>13937.5</v>
      </c>
      <c r="M327" s="183">
        <v>12587.5</v>
      </c>
      <c r="N327" s="183">
        <v>13937.5</v>
      </c>
      <c r="O327" s="183">
        <v>13487.5</v>
      </c>
      <c r="P327" s="183">
        <v>13937.5</v>
      </c>
      <c r="Q327" s="183">
        <v>21580</v>
      </c>
      <c r="S327" s="122"/>
      <c r="T327" s="123"/>
      <c r="U327" s="122"/>
      <c r="V327" s="122"/>
      <c r="W327" s="122"/>
      <c r="X327" s="122"/>
      <c r="Y327" s="122"/>
      <c r="Z327" s="122"/>
      <c r="AA327" s="122"/>
      <c r="AB327" s="122"/>
      <c r="AC327" s="123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</row>
    <row r="328" spans="1:59" ht="12.75" hidden="1">
      <c r="A328" s="187"/>
      <c r="B328" s="188"/>
      <c r="C328" s="222"/>
      <c r="D328" s="175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S328" s="122"/>
      <c r="T328" s="123"/>
      <c r="U328" s="122"/>
      <c r="V328" s="122"/>
      <c r="W328" s="122"/>
      <c r="X328" s="122"/>
      <c r="Y328" s="122"/>
      <c r="Z328" s="122"/>
      <c r="AA328" s="122"/>
      <c r="AB328" s="122"/>
      <c r="AC328" s="123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</row>
    <row r="329" spans="1:59" ht="12.75">
      <c r="A329" s="165"/>
      <c r="B329" s="175" t="s">
        <v>145</v>
      </c>
      <c r="C329" s="176"/>
      <c r="D329" s="175"/>
      <c r="E329" s="184">
        <v>2290465.6469773995</v>
      </c>
      <c r="F329" s="184">
        <v>197549.4815055</v>
      </c>
      <c r="G329" s="184">
        <v>193676.2110065</v>
      </c>
      <c r="H329" s="184">
        <v>174992.47482170002</v>
      </c>
      <c r="I329" s="184">
        <v>178621.4945222</v>
      </c>
      <c r="J329" s="184">
        <v>205571.7538353</v>
      </c>
      <c r="K329" s="184">
        <v>245783.9631583</v>
      </c>
      <c r="L329" s="184">
        <v>211908.15163540002</v>
      </c>
      <c r="M329" s="184">
        <v>182415.9873629</v>
      </c>
      <c r="N329" s="184">
        <v>188375.23606999998</v>
      </c>
      <c r="O329" s="184">
        <v>184064.85066499998</v>
      </c>
      <c r="P329" s="184">
        <v>167504.6386893</v>
      </c>
      <c r="Q329" s="184">
        <v>160001.4037053</v>
      </c>
      <c r="S329" s="122"/>
      <c r="T329" s="123"/>
      <c r="U329" s="122"/>
      <c r="V329" s="122"/>
      <c r="W329" s="122"/>
      <c r="X329" s="122"/>
      <c r="Y329" s="122"/>
      <c r="Z329" s="122"/>
      <c r="AA329" s="122"/>
      <c r="AB329" s="122"/>
      <c r="AC329" s="123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</row>
    <row r="330" spans="1:59" ht="12.75">
      <c r="A330" s="165"/>
      <c r="B330" s="175"/>
      <c r="C330" s="176"/>
      <c r="D330" s="175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S330" s="122"/>
      <c r="T330" s="123"/>
      <c r="U330" s="122"/>
      <c r="V330" s="122"/>
      <c r="W330" s="122"/>
      <c r="X330" s="122"/>
      <c r="Y330" s="122"/>
      <c r="Z330" s="122"/>
      <c r="AA330" s="122"/>
      <c r="AB330" s="122"/>
      <c r="AC330" s="123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</row>
    <row r="331" spans="1:59" ht="12.75">
      <c r="A331" s="165"/>
      <c r="B331" s="175" t="s">
        <v>146</v>
      </c>
      <c r="C331" s="176"/>
      <c r="D331" s="175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S331" s="122"/>
      <c r="T331" s="123"/>
      <c r="U331" s="122"/>
      <c r="V331" s="122"/>
      <c r="W331" s="122"/>
      <c r="X331" s="122"/>
      <c r="Y331" s="122"/>
      <c r="Z331" s="122"/>
      <c r="AA331" s="122"/>
      <c r="AB331" s="122"/>
      <c r="AC331" s="123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</row>
    <row r="332" spans="1:59" ht="12.75">
      <c r="A332" s="165"/>
      <c r="B332" s="175"/>
      <c r="C332" s="180" t="s">
        <v>147</v>
      </c>
      <c r="D332" s="175"/>
      <c r="E332" s="181">
        <v>598000</v>
      </c>
      <c r="F332" s="181">
        <v>18600</v>
      </c>
      <c r="G332" s="181">
        <v>18600</v>
      </c>
      <c r="H332" s="181">
        <v>18000</v>
      </c>
      <c r="I332" s="181">
        <v>7800</v>
      </c>
      <c r="J332" s="181">
        <v>8400</v>
      </c>
      <c r="K332" s="181">
        <v>8200</v>
      </c>
      <c r="L332" s="181">
        <v>127400</v>
      </c>
      <c r="M332" s="181">
        <v>112800</v>
      </c>
      <c r="N332" s="181">
        <v>124200</v>
      </c>
      <c r="O332" s="181">
        <v>52000</v>
      </c>
      <c r="P332" s="181">
        <v>50000</v>
      </c>
      <c r="Q332" s="181">
        <v>52000</v>
      </c>
      <c r="S332" s="122"/>
      <c r="T332" s="123"/>
      <c r="U332" s="122"/>
      <c r="V332" s="122"/>
      <c r="W332" s="122"/>
      <c r="X332" s="122"/>
      <c r="Y332" s="122"/>
      <c r="Z332" s="122"/>
      <c r="AA332" s="122"/>
      <c r="AB332" s="122"/>
      <c r="AC332" s="123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</row>
    <row r="333" spans="1:59" ht="12.75">
      <c r="A333" s="165"/>
      <c r="B333" s="175"/>
      <c r="C333" s="180" t="s">
        <v>148</v>
      </c>
      <c r="D333" s="175"/>
      <c r="E333" s="181">
        <v>0</v>
      </c>
      <c r="F333" s="181">
        <v>0</v>
      </c>
      <c r="G333" s="181">
        <v>0</v>
      </c>
      <c r="H333" s="181">
        <v>0</v>
      </c>
      <c r="I333" s="181">
        <v>0</v>
      </c>
      <c r="J333" s="181">
        <v>0</v>
      </c>
      <c r="K333" s="181">
        <v>0</v>
      </c>
      <c r="L333" s="181">
        <v>0</v>
      </c>
      <c r="M333" s="181">
        <v>0</v>
      </c>
      <c r="N333" s="181">
        <v>0</v>
      </c>
      <c r="O333" s="181">
        <v>0</v>
      </c>
      <c r="P333" s="181">
        <v>0</v>
      </c>
      <c r="Q333" s="181">
        <v>0</v>
      </c>
      <c r="S333" s="122"/>
      <c r="T333" s="123"/>
      <c r="U333" s="122"/>
      <c r="V333" s="122"/>
      <c r="W333" s="122"/>
      <c r="X333" s="131"/>
      <c r="Y333" s="122"/>
      <c r="Z333" s="131"/>
      <c r="AA333" s="122"/>
      <c r="AB333" s="131"/>
      <c r="AC333" s="123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22"/>
      <c r="AZ333" s="122"/>
      <c r="BA333" s="122"/>
      <c r="BB333" s="122"/>
      <c r="BC333" s="122"/>
      <c r="BD333" s="122"/>
      <c r="BE333" s="122"/>
      <c r="BF333" s="122"/>
      <c r="BG333" s="122"/>
    </row>
    <row r="334" spans="1:59" ht="12.75">
      <c r="A334" s="165"/>
      <c r="B334" s="175"/>
      <c r="C334" s="180" t="s">
        <v>149</v>
      </c>
      <c r="D334" s="175"/>
      <c r="E334" s="181">
        <v>608200</v>
      </c>
      <c r="F334" s="181">
        <v>62400</v>
      </c>
      <c r="G334" s="181">
        <v>62400</v>
      </c>
      <c r="H334" s="181">
        <v>60000</v>
      </c>
      <c r="I334" s="181">
        <v>74400</v>
      </c>
      <c r="J334" s="181">
        <v>72000</v>
      </c>
      <c r="K334" s="181">
        <v>64000</v>
      </c>
      <c r="L334" s="181">
        <v>51600</v>
      </c>
      <c r="M334" s="181">
        <v>43200</v>
      </c>
      <c r="N334" s="181">
        <v>46800</v>
      </c>
      <c r="O334" s="181">
        <v>22800</v>
      </c>
      <c r="P334" s="181">
        <v>25800</v>
      </c>
      <c r="Q334" s="181">
        <v>22800</v>
      </c>
      <c r="S334" s="122"/>
      <c r="T334" s="123"/>
      <c r="U334" s="122"/>
      <c r="V334" s="122"/>
      <c r="W334" s="122"/>
      <c r="X334" s="122"/>
      <c r="Y334" s="122"/>
      <c r="Z334" s="122"/>
      <c r="AA334" s="122"/>
      <c r="AB334" s="122"/>
      <c r="AC334" s="123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22"/>
      <c r="AZ334" s="122"/>
      <c r="BA334" s="122"/>
      <c r="BB334" s="122"/>
      <c r="BC334" s="122"/>
      <c r="BD334" s="122"/>
      <c r="BE334" s="122"/>
      <c r="BF334" s="122"/>
      <c r="BG334" s="122"/>
    </row>
    <row r="335" spans="1:59" ht="12.75">
      <c r="A335" s="165"/>
      <c r="B335" s="175"/>
      <c r="C335" s="180" t="s">
        <v>150</v>
      </c>
      <c r="D335" s="175"/>
      <c r="E335" s="181">
        <v>97600</v>
      </c>
      <c r="F335" s="181">
        <v>0</v>
      </c>
      <c r="G335" s="181">
        <v>0</v>
      </c>
      <c r="H335" s="181">
        <v>0</v>
      </c>
      <c r="I335" s="181">
        <v>31200</v>
      </c>
      <c r="J335" s="181">
        <v>33600</v>
      </c>
      <c r="K335" s="181">
        <v>32800</v>
      </c>
      <c r="L335" s="181">
        <v>0</v>
      </c>
      <c r="M335" s="181">
        <v>0</v>
      </c>
      <c r="N335" s="181">
        <v>0</v>
      </c>
      <c r="O335" s="181">
        <v>0</v>
      </c>
      <c r="P335" s="181">
        <v>0</v>
      </c>
      <c r="Q335" s="181">
        <v>0</v>
      </c>
      <c r="S335" s="122"/>
      <c r="T335" s="123"/>
      <c r="U335" s="122"/>
      <c r="V335" s="122"/>
      <c r="W335" s="122"/>
      <c r="X335" s="131"/>
      <c r="Y335" s="122"/>
      <c r="Z335" s="131"/>
      <c r="AA335" s="122"/>
      <c r="AB335" s="122"/>
      <c r="AC335" s="123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22"/>
      <c r="AZ335" s="122"/>
      <c r="BA335" s="122"/>
      <c r="BB335" s="122"/>
      <c r="BC335" s="122"/>
      <c r="BD335" s="122"/>
      <c r="BE335" s="122"/>
      <c r="BF335" s="122"/>
      <c r="BG335" s="122"/>
    </row>
    <row r="336" spans="1:59" ht="12.75">
      <c r="A336" s="165"/>
      <c r="B336" s="175"/>
      <c r="C336" s="180" t="s">
        <v>151</v>
      </c>
      <c r="D336" s="175"/>
      <c r="E336" s="181">
        <v>624800</v>
      </c>
      <c r="F336" s="181">
        <v>8200</v>
      </c>
      <c r="G336" s="181">
        <v>8200</v>
      </c>
      <c r="H336" s="181">
        <v>8000</v>
      </c>
      <c r="I336" s="181">
        <v>126600</v>
      </c>
      <c r="J336" s="181">
        <v>114000</v>
      </c>
      <c r="K336" s="181">
        <v>122600</v>
      </c>
      <c r="L336" s="181">
        <v>58600</v>
      </c>
      <c r="M336" s="181">
        <v>55200</v>
      </c>
      <c r="N336" s="181">
        <v>61800</v>
      </c>
      <c r="O336" s="181">
        <v>20800</v>
      </c>
      <c r="P336" s="181">
        <v>20000</v>
      </c>
      <c r="Q336" s="181">
        <v>20800</v>
      </c>
      <c r="S336" s="122"/>
      <c r="T336" s="123"/>
      <c r="U336" s="122"/>
      <c r="V336" s="122"/>
      <c r="W336" s="122"/>
      <c r="X336" s="122"/>
      <c r="Y336" s="122"/>
      <c r="Z336" s="122"/>
      <c r="AA336" s="122"/>
      <c r="AB336" s="122"/>
      <c r="AC336" s="123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2"/>
      <c r="BE336" s="122"/>
      <c r="BF336" s="122"/>
      <c r="BG336" s="122"/>
    </row>
    <row r="337" spans="1:59" ht="12.75">
      <c r="A337" s="165"/>
      <c r="B337" s="175"/>
      <c r="C337" s="180" t="s">
        <v>152</v>
      </c>
      <c r="D337" s="175"/>
      <c r="E337" s="181">
        <v>245200</v>
      </c>
      <c r="F337" s="181">
        <v>45400</v>
      </c>
      <c r="G337" s="181">
        <v>45400</v>
      </c>
      <c r="H337" s="181">
        <v>44000</v>
      </c>
      <c r="I337" s="181">
        <v>37200</v>
      </c>
      <c r="J337" s="181">
        <v>36000</v>
      </c>
      <c r="K337" s="181">
        <v>37200</v>
      </c>
      <c r="L337" s="181">
        <v>0</v>
      </c>
      <c r="M337" s="181">
        <v>0</v>
      </c>
      <c r="N337" s="181">
        <v>0</v>
      </c>
      <c r="O337" s="181">
        <v>0</v>
      </c>
      <c r="P337" s="181">
        <v>0</v>
      </c>
      <c r="Q337" s="181">
        <v>0</v>
      </c>
      <c r="S337" s="122"/>
      <c r="T337" s="123"/>
      <c r="U337" s="122"/>
      <c r="V337" s="122"/>
      <c r="W337" s="122"/>
      <c r="X337" s="122"/>
      <c r="Y337" s="122"/>
      <c r="Z337" s="122"/>
      <c r="AA337" s="122"/>
      <c r="AB337" s="122"/>
      <c r="AC337" s="123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</row>
    <row r="338" spans="1:59" ht="12.75">
      <c r="A338" s="165"/>
      <c r="B338" s="175"/>
      <c r="C338" s="180" t="s">
        <v>153</v>
      </c>
      <c r="D338" s="175"/>
      <c r="E338" s="181">
        <v>2879200</v>
      </c>
      <c r="F338" s="181">
        <v>364800</v>
      </c>
      <c r="G338" s="181">
        <v>364800</v>
      </c>
      <c r="H338" s="181">
        <v>354000</v>
      </c>
      <c r="I338" s="181">
        <v>262800</v>
      </c>
      <c r="J338" s="181">
        <v>268800</v>
      </c>
      <c r="K338" s="181">
        <v>269600</v>
      </c>
      <c r="L338" s="181">
        <v>184600</v>
      </c>
      <c r="M338" s="181">
        <v>165600</v>
      </c>
      <c r="N338" s="181">
        <v>183000</v>
      </c>
      <c r="O338" s="181">
        <v>169600</v>
      </c>
      <c r="P338" s="181">
        <v>176000</v>
      </c>
      <c r="Q338" s="181">
        <v>115600</v>
      </c>
      <c r="S338" s="122"/>
      <c r="T338" s="123"/>
      <c r="U338" s="122"/>
      <c r="V338" s="122"/>
      <c r="W338" s="122"/>
      <c r="X338" s="122"/>
      <c r="Y338" s="122"/>
      <c r="Z338" s="122"/>
      <c r="AA338" s="122"/>
      <c r="AB338" s="122"/>
      <c r="AC338" s="123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</row>
    <row r="339" spans="1:59" ht="12.75">
      <c r="A339" s="165"/>
      <c r="B339" s="175"/>
      <c r="C339" s="180" t="s">
        <v>154</v>
      </c>
      <c r="D339" s="175"/>
      <c r="E339" s="181">
        <v>244000</v>
      </c>
      <c r="F339" s="181">
        <v>49200</v>
      </c>
      <c r="G339" s="181">
        <v>49200</v>
      </c>
      <c r="H339" s="181">
        <v>48000</v>
      </c>
      <c r="I339" s="181">
        <v>31200</v>
      </c>
      <c r="J339" s="181">
        <v>33600</v>
      </c>
      <c r="K339" s="181">
        <v>32800</v>
      </c>
      <c r="L339" s="181">
        <v>0</v>
      </c>
      <c r="M339" s="181">
        <v>0</v>
      </c>
      <c r="N339" s="181">
        <v>0</v>
      </c>
      <c r="O339" s="181">
        <v>0</v>
      </c>
      <c r="P339" s="181">
        <v>0</v>
      </c>
      <c r="Q339" s="181">
        <v>0</v>
      </c>
      <c r="S339" s="122"/>
      <c r="T339" s="123"/>
      <c r="U339" s="122"/>
      <c r="V339" s="122"/>
      <c r="W339" s="122"/>
      <c r="X339" s="122"/>
      <c r="Y339" s="122"/>
      <c r="Z339" s="122"/>
      <c r="AA339" s="122"/>
      <c r="AB339" s="122"/>
      <c r="AC339" s="123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22"/>
      <c r="AZ339" s="122"/>
      <c r="BA339" s="122"/>
      <c r="BB339" s="122"/>
      <c r="BC339" s="122"/>
      <c r="BD339" s="122"/>
      <c r="BE339" s="122"/>
      <c r="BF339" s="122"/>
      <c r="BG339" s="122"/>
    </row>
    <row r="340" spans="1:59" ht="12.75" hidden="1">
      <c r="A340" s="165"/>
      <c r="B340" s="175"/>
      <c r="C340" s="180" t="s">
        <v>53</v>
      </c>
      <c r="D340" s="175"/>
      <c r="E340" s="181">
        <v>0</v>
      </c>
      <c r="F340" s="181">
        <v>0</v>
      </c>
      <c r="G340" s="181">
        <v>0</v>
      </c>
      <c r="H340" s="181">
        <v>0</v>
      </c>
      <c r="I340" s="181">
        <v>0</v>
      </c>
      <c r="J340" s="181">
        <v>0</v>
      </c>
      <c r="K340" s="181">
        <v>0</v>
      </c>
      <c r="L340" s="181">
        <v>0</v>
      </c>
      <c r="M340" s="181">
        <v>0</v>
      </c>
      <c r="N340" s="181">
        <v>0</v>
      </c>
      <c r="O340" s="181">
        <v>0</v>
      </c>
      <c r="P340" s="181">
        <v>0</v>
      </c>
      <c r="Q340" s="181">
        <v>0</v>
      </c>
      <c r="S340" s="122"/>
      <c r="T340" s="123"/>
      <c r="U340" s="122"/>
      <c r="V340" s="122"/>
      <c r="W340" s="122"/>
      <c r="X340" s="122"/>
      <c r="Y340" s="122"/>
      <c r="Z340" s="122"/>
      <c r="AA340" s="122"/>
      <c r="AB340" s="122"/>
      <c r="AC340" s="123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22"/>
      <c r="BA340" s="122"/>
      <c r="BB340" s="122"/>
      <c r="BC340" s="122"/>
      <c r="BD340" s="122"/>
      <c r="BE340" s="122"/>
      <c r="BF340" s="122"/>
      <c r="BG340" s="122"/>
    </row>
    <row r="341" spans="1:59" ht="12.75" hidden="1">
      <c r="A341" s="165"/>
      <c r="B341" s="175"/>
      <c r="C341" s="180" t="s">
        <v>155</v>
      </c>
      <c r="D341" s="175"/>
      <c r="E341" s="181">
        <v>0</v>
      </c>
      <c r="F341" s="181">
        <v>0</v>
      </c>
      <c r="G341" s="181">
        <v>0</v>
      </c>
      <c r="H341" s="181">
        <v>0</v>
      </c>
      <c r="I341" s="181">
        <v>0</v>
      </c>
      <c r="J341" s="181">
        <v>0</v>
      </c>
      <c r="K341" s="181">
        <v>0</v>
      </c>
      <c r="L341" s="181">
        <v>0</v>
      </c>
      <c r="M341" s="181">
        <v>0</v>
      </c>
      <c r="N341" s="181">
        <v>0</v>
      </c>
      <c r="O341" s="181">
        <v>0</v>
      </c>
      <c r="P341" s="181">
        <v>0</v>
      </c>
      <c r="Q341" s="181">
        <v>0</v>
      </c>
      <c r="S341" s="122"/>
      <c r="T341" s="123"/>
      <c r="U341" s="122"/>
      <c r="V341" s="122"/>
      <c r="W341" s="122"/>
      <c r="X341" s="122"/>
      <c r="Y341" s="122"/>
      <c r="Z341" s="122"/>
      <c r="AA341" s="122"/>
      <c r="AB341" s="122"/>
      <c r="AC341" s="123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22"/>
      <c r="AZ341" s="122"/>
      <c r="BA341" s="122"/>
      <c r="BB341" s="122"/>
      <c r="BC341" s="122"/>
      <c r="BD341" s="122"/>
      <c r="BE341" s="122"/>
      <c r="BF341" s="122"/>
      <c r="BG341" s="122"/>
    </row>
    <row r="342" spans="1:59" ht="12.75" hidden="1">
      <c r="A342" s="165"/>
      <c r="B342" s="175"/>
      <c r="C342" s="180" t="s">
        <v>156</v>
      </c>
      <c r="D342" s="175"/>
      <c r="E342" s="181">
        <v>0</v>
      </c>
      <c r="F342" s="181">
        <v>0</v>
      </c>
      <c r="G342" s="181">
        <v>0</v>
      </c>
      <c r="H342" s="181">
        <v>0</v>
      </c>
      <c r="I342" s="181">
        <v>0</v>
      </c>
      <c r="J342" s="181">
        <v>0</v>
      </c>
      <c r="K342" s="181">
        <v>0</v>
      </c>
      <c r="L342" s="181">
        <v>0</v>
      </c>
      <c r="M342" s="181">
        <v>0</v>
      </c>
      <c r="N342" s="181">
        <v>0</v>
      </c>
      <c r="O342" s="181">
        <v>0</v>
      </c>
      <c r="P342" s="181">
        <v>0</v>
      </c>
      <c r="Q342" s="181">
        <v>0</v>
      </c>
      <c r="S342" s="122"/>
      <c r="T342" s="123"/>
      <c r="U342" s="122"/>
      <c r="V342" s="131"/>
      <c r="W342" s="122"/>
      <c r="X342" s="147"/>
      <c r="Y342" s="122"/>
      <c r="Z342" s="122"/>
      <c r="AA342" s="122"/>
      <c r="AB342" s="131"/>
      <c r="AC342" s="123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</row>
    <row r="343" spans="1:59" ht="12.75" hidden="1">
      <c r="A343" s="165"/>
      <c r="B343" s="175"/>
      <c r="C343" s="180" t="s">
        <v>157</v>
      </c>
      <c r="D343" s="175"/>
      <c r="E343" s="181">
        <v>0</v>
      </c>
      <c r="F343" s="181">
        <v>0</v>
      </c>
      <c r="G343" s="181">
        <v>0</v>
      </c>
      <c r="H343" s="181">
        <v>0</v>
      </c>
      <c r="I343" s="181">
        <v>0</v>
      </c>
      <c r="J343" s="181">
        <v>0</v>
      </c>
      <c r="K343" s="181">
        <v>0</v>
      </c>
      <c r="L343" s="181">
        <v>0</v>
      </c>
      <c r="M343" s="181">
        <v>0</v>
      </c>
      <c r="N343" s="181">
        <v>0</v>
      </c>
      <c r="O343" s="181">
        <v>0</v>
      </c>
      <c r="P343" s="181">
        <v>0</v>
      </c>
      <c r="Q343" s="181">
        <v>0</v>
      </c>
      <c r="S343" s="122"/>
      <c r="T343" s="123"/>
      <c r="U343" s="122"/>
      <c r="V343" s="122"/>
      <c r="W343" s="122"/>
      <c r="X343" s="122"/>
      <c r="Y343" s="122"/>
      <c r="Z343" s="122"/>
      <c r="AA343" s="122"/>
      <c r="AB343" s="122"/>
      <c r="AC343" s="123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</row>
    <row r="344" spans="1:59" ht="12.75" hidden="1">
      <c r="A344" s="165"/>
      <c r="B344" s="175"/>
      <c r="C344" s="180"/>
      <c r="D344" s="175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S344" s="122"/>
      <c r="T344" s="123"/>
      <c r="U344" s="122"/>
      <c r="V344" s="122"/>
      <c r="W344" s="122"/>
      <c r="X344" s="122"/>
      <c r="Y344" s="122"/>
      <c r="Z344" s="122"/>
      <c r="AA344" s="122"/>
      <c r="AB344" s="122"/>
      <c r="AC344" s="123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2"/>
      <c r="AZ344" s="122"/>
      <c r="BA344" s="122"/>
      <c r="BB344" s="122"/>
      <c r="BC344" s="122"/>
      <c r="BD344" s="122"/>
      <c r="BE344" s="122"/>
      <c r="BF344" s="122"/>
      <c r="BG344" s="122"/>
    </row>
    <row r="345" spans="1:59" ht="12.75" hidden="1">
      <c r="A345" s="165"/>
      <c r="B345" s="175"/>
      <c r="C345" s="180"/>
      <c r="D345" s="175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S345" s="122"/>
      <c r="T345" s="123"/>
      <c r="U345" s="122"/>
      <c r="V345" s="122"/>
      <c r="W345" s="122"/>
      <c r="X345" s="122"/>
      <c r="Y345" s="122"/>
      <c r="Z345" s="122"/>
      <c r="AA345" s="122"/>
      <c r="AB345" s="122"/>
      <c r="AC345" s="123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</row>
    <row r="346" spans="1:59" ht="12.75" hidden="1">
      <c r="A346" s="187"/>
      <c r="B346" s="188"/>
      <c r="C346" s="180" t="s">
        <v>158</v>
      </c>
      <c r="D346" s="188"/>
      <c r="E346" s="183">
        <v>0</v>
      </c>
      <c r="F346" s="181">
        <v>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S346" s="122"/>
      <c r="T346" s="123"/>
      <c r="U346" s="122"/>
      <c r="V346" s="122"/>
      <c r="W346" s="122"/>
      <c r="X346" s="122"/>
      <c r="Y346" s="122"/>
      <c r="Z346" s="122"/>
      <c r="AA346" s="122"/>
      <c r="AB346" s="122"/>
      <c r="AC346" s="123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</row>
    <row r="347" spans="1:59" ht="12.75">
      <c r="A347" s="187"/>
      <c r="B347" s="188"/>
      <c r="C347" s="176"/>
      <c r="D347" s="188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S347" s="122"/>
      <c r="T347" s="123"/>
      <c r="U347" s="122"/>
      <c r="V347" s="122"/>
      <c r="W347" s="122"/>
      <c r="X347" s="122"/>
      <c r="Y347" s="122"/>
      <c r="Z347" s="122"/>
      <c r="AA347" s="122"/>
      <c r="AB347" s="122"/>
      <c r="AC347" s="123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</row>
    <row r="348" spans="1:59" ht="12.75">
      <c r="A348" s="165"/>
      <c r="B348" s="175" t="s">
        <v>159</v>
      </c>
      <c r="C348" s="176"/>
      <c r="D348" s="175"/>
      <c r="E348" s="184">
        <v>5297000</v>
      </c>
      <c r="F348" s="184">
        <v>548600</v>
      </c>
      <c r="G348" s="184">
        <v>548600</v>
      </c>
      <c r="H348" s="184">
        <v>532000</v>
      </c>
      <c r="I348" s="184">
        <v>571200</v>
      </c>
      <c r="J348" s="184">
        <v>566400</v>
      </c>
      <c r="K348" s="184">
        <v>567200</v>
      </c>
      <c r="L348" s="184">
        <v>422200</v>
      </c>
      <c r="M348" s="184">
        <v>376800</v>
      </c>
      <c r="N348" s="184">
        <v>415800</v>
      </c>
      <c r="O348" s="184">
        <v>265200</v>
      </c>
      <c r="P348" s="184">
        <v>271800</v>
      </c>
      <c r="Q348" s="184">
        <v>211200</v>
      </c>
      <c r="S348" s="122"/>
      <c r="T348" s="123"/>
      <c r="U348" s="122"/>
      <c r="V348" s="122"/>
      <c r="W348" s="122"/>
      <c r="X348" s="122"/>
      <c r="Y348" s="122"/>
      <c r="Z348" s="122"/>
      <c r="AA348" s="122"/>
      <c r="AB348" s="122"/>
      <c r="AC348" s="123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</row>
    <row r="349" spans="1:59" ht="12.75">
      <c r="A349" s="165"/>
      <c r="B349" s="175"/>
      <c r="C349" s="176"/>
      <c r="D349" s="175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S349" s="122"/>
      <c r="T349" s="123"/>
      <c r="U349" s="122"/>
      <c r="V349" s="122"/>
      <c r="W349" s="122"/>
      <c r="X349" s="122"/>
      <c r="Y349" s="122"/>
      <c r="Z349" s="122"/>
      <c r="AA349" s="122"/>
      <c r="AB349" s="122"/>
      <c r="AC349" s="123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</row>
    <row r="350" spans="1:59" ht="12.75">
      <c r="A350" s="165"/>
      <c r="B350" s="175" t="s">
        <v>160</v>
      </c>
      <c r="C350" s="176"/>
      <c r="D350" s="175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S350" s="122"/>
      <c r="T350" s="123"/>
      <c r="U350" s="122"/>
      <c r="V350" s="122"/>
      <c r="W350" s="122"/>
      <c r="X350" s="125"/>
      <c r="Y350" s="122"/>
      <c r="Z350" s="131"/>
      <c r="AA350" s="122"/>
      <c r="AB350" s="131"/>
      <c r="AC350" s="123"/>
      <c r="AD350" s="131"/>
      <c r="AE350" s="131"/>
      <c r="AF350" s="131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2"/>
      <c r="AZ350" s="122"/>
      <c r="BA350" s="122"/>
      <c r="BB350" s="122"/>
      <c r="BC350" s="122"/>
      <c r="BD350" s="122"/>
      <c r="BE350" s="122"/>
      <c r="BF350" s="122"/>
      <c r="BG350" s="122"/>
    </row>
    <row r="351" spans="1:59" ht="12.75">
      <c r="A351" s="165"/>
      <c r="B351" s="175"/>
      <c r="C351" s="180" t="s">
        <v>147</v>
      </c>
      <c r="D351" s="223"/>
      <c r="E351" s="181">
        <v>1862100.994</v>
      </c>
      <c r="F351" s="181">
        <v>173621.94</v>
      </c>
      <c r="G351" s="181">
        <v>204990.22</v>
      </c>
      <c r="H351" s="181">
        <v>188461.1</v>
      </c>
      <c r="I351" s="181">
        <v>233972.8</v>
      </c>
      <c r="J351" s="181">
        <v>213862.98</v>
      </c>
      <c r="K351" s="181">
        <v>222642.8</v>
      </c>
      <c r="L351" s="181">
        <v>111504.734</v>
      </c>
      <c r="M351" s="181">
        <v>110407.46</v>
      </c>
      <c r="N351" s="181">
        <v>109092.66</v>
      </c>
      <c r="O351" s="181">
        <v>92550.57</v>
      </c>
      <c r="P351" s="181">
        <v>97246.51</v>
      </c>
      <c r="Q351" s="181">
        <v>103747.22</v>
      </c>
      <c r="S351" s="122"/>
      <c r="T351" s="123"/>
      <c r="U351" s="122"/>
      <c r="V351" s="122"/>
      <c r="W351" s="122"/>
      <c r="X351" s="131"/>
      <c r="Y351" s="122"/>
      <c r="Z351" s="122"/>
      <c r="AA351" s="122"/>
      <c r="AB351" s="122"/>
      <c r="AC351" s="123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</row>
    <row r="352" spans="1:59" ht="12.75">
      <c r="A352" s="165"/>
      <c r="B352" s="175"/>
      <c r="C352" s="180" t="s">
        <v>149</v>
      </c>
      <c r="D352" s="223"/>
      <c r="E352" s="181">
        <v>2823705.27</v>
      </c>
      <c r="F352" s="181">
        <v>197771.2</v>
      </c>
      <c r="G352" s="181">
        <v>185414.66</v>
      </c>
      <c r="H352" s="181">
        <v>194250.06</v>
      </c>
      <c r="I352" s="181">
        <v>280269.47</v>
      </c>
      <c r="J352" s="181">
        <v>290823.16</v>
      </c>
      <c r="K352" s="181">
        <v>237837.53</v>
      </c>
      <c r="L352" s="181">
        <v>350507.84</v>
      </c>
      <c r="M352" s="181">
        <v>271443.78</v>
      </c>
      <c r="N352" s="181">
        <v>193489.16</v>
      </c>
      <c r="O352" s="181">
        <v>212435.73</v>
      </c>
      <c r="P352" s="181">
        <v>222644.45</v>
      </c>
      <c r="Q352" s="181">
        <v>186818.23</v>
      </c>
      <c r="S352" s="122"/>
      <c r="T352" s="123"/>
      <c r="U352" s="122"/>
      <c r="V352" s="122"/>
      <c r="W352" s="122"/>
      <c r="X352" s="131"/>
      <c r="Y352" s="122"/>
      <c r="Z352" s="122"/>
      <c r="AA352" s="122"/>
      <c r="AB352" s="122"/>
      <c r="AC352" s="123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</row>
    <row r="353" spans="1:59" ht="12.75">
      <c r="A353" s="165"/>
      <c r="B353" s="175"/>
      <c r="C353" s="180" t="s">
        <v>151</v>
      </c>
      <c r="D353" s="223"/>
      <c r="E353" s="181">
        <v>2251618.5089999996</v>
      </c>
      <c r="F353" s="181">
        <v>341431.25</v>
      </c>
      <c r="G353" s="181">
        <v>307631.9</v>
      </c>
      <c r="H353" s="181">
        <v>397226.4</v>
      </c>
      <c r="I353" s="181">
        <v>255608.89</v>
      </c>
      <c r="J353" s="181">
        <v>171651.28</v>
      </c>
      <c r="K353" s="181">
        <v>251180.44</v>
      </c>
      <c r="L353" s="181">
        <v>215811.44</v>
      </c>
      <c r="M353" s="181">
        <v>63786.49</v>
      </c>
      <c r="N353" s="181">
        <v>102573.27</v>
      </c>
      <c r="O353" s="181">
        <v>28609.307</v>
      </c>
      <c r="P353" s="181">
        <v>52659.94</v>
      </c>
      <c r="Q353" s="181">
        <v>63447.902</v>
      </c>
      <c r="S353" s="122"/>
      <c r="T353" s="123"/>
      <c r="U353" s="122"/>
      <c r="V353" s="122"/>
      <c r="W353" s="122"/>
      <c r="X353" s="122"/>
      <c r="Y353" s="122"/>
      <c r="Z353" s="122"/>
      <c r="AA353" s="122"/>
      <c r="AB353" s="122"/>
      <c r="AC353" s="123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2"/>
      <c r="AZ353" s="122"/>
      <c r="BA353" s="122"/>
      <c r="BB353" s="122"/>
      <c r="BC353" s="122"/>
      <c r="BD353" s="122"/>
      <c r="BE353" s="122"/>
      <c r="BF353" s="122"/>
      <c r="BG353" s="122"/>
    </row>
    <row r="354" spans="1:59" ht="12.75">
      <c r="A354" s="165"/>
      <c r="B354" s="175"/>
      <c r="C354" s="180" t="s">
        <v>152</v>
      </c>
      <c r="D354" s="223"/>
      <c r="E354" s="181">
        <v>366101.139</v>
      </c>
      <c r="F354" s="181">
        <v>27671.7</v>
      </c>
      <c r="G354" s="181">
        <v>25904.11</v>
      </c>
      <c r="H354" s="181">
        <v>33501.375</v>
      </c>
      <c r="I354" s="181">
        <v>35538.324</v>
      </c>
      <c r="J354" s="181">
        <v>35468.08</v>
      </c>
      <c r="K354" s="181">
        <v>38688.36</v>
      </c>
      <c r="L354" s="181">
        <v>41716.72</v>
      </c>
      <c r="M354" s="181">
        <v>13171.222</v>
      </c>
      <c r="N354" s="181">
        <v>34548.79</v>
      </c>
      <c r="O354" s="181">
        <v>26569.09</v>
      </c>
      <c r="P354" s="181">
        <v>30989.723</v>
      </c>
      <c r="Q354" s="181">
        <v>22333.645</v>
      </c>
      <c r="S354" s="122"/>
      <c r="T354" s="123"/>
      <c r="U354" s="122"/>
      <c r="V354" s="122"/>
      <c r="W354" s="122"/>
      <c r="X354" s="122"/>
      <c r="Y354" s="122"/>
      <c r="Z354" s="122"/>
      <c r="AA354" s="122"/>
      <c r="AB354" s="122"/>
      <c r="AC354" s="123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</row>
    <row r="355" spans="1:59" ht="12.75">
      <c r="A355" s="165"/>
      <c r="B355" s="175"/>
      <c r="C355" s="180" t="s">
        <v>153</v>
      </c>
      <c r="D355" s="223"/>
      <c r="E355" s="181">
        <v>928057.1375</v>
      </c>
      <c r="F355" s="181">
        <v>6847.7925</v>
      </c>
      <c r="G355" s="181">
        <v>0</v>
      </c>
      <c r="H355" s="181">
        <v>28667.215</v>
      </c>
      <c r="I355" s="181">
        <v>79269.86</v>
      </c>
      <c r="J355" s="181">
        <v>62197.14</v>
      </c>
      <c r="K355" s="181">
        <v>58397.58</v>
      </c>
      <c r="L355" s="181">
        <v>79096.49</v>
      </c>
      <c r="M355" s="181">
        <v>78516.15</v>
      </c>
      <c r="N355" s="181">
        <v>88599.32</v>
      </c>
      <c r="O355" s="181">
        <v>154358.28</v>
      </c>
      <c r="P355" s="181">
        <v>135325.36</v>
      </c>
      <c r="Q355" s="181">
        <v>156781.95</v>
      </c>
      <c r="S355" s="122"/>
      <c r="T355" s="123"/>
      <c r="U355" s="122"/>
      <c r="V355" s="122"/>
      <c r="W355" s="122"/>
      <c r="X355" s="122"/>
      <c r="Y355" s="122"/>
      <c r="Z355" s="122"/>
      <c r="AA355" s="122"/>
      <c r="AB355" s="122"/>
      <c r="AC355" s="123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2"/>
      <c r="AZ355" s="122"/>
      <c r="BA355" s="122"/>
      <c r="BB355" s="122"/>
      <c r="BC355" s="122"/>
      <c r="BD355" s="122"/>
      <c r="BE355" s="122"/>
      <c r="BF355" s="122"/>
      <c r="BG355" s="122"/>
    </row>
    <row r="356" spans="1:59" ht="12.75">
      <c r="A356" s="165"/>
      <c r="B356" s="175"/>
      <c r="C356" s="180" t="s">
        <v>154</v>
      </c>
      <c r="D356" s="223"/>
      <c r="E356" s="181">
        <v>0</v>
      </c>
      <c r="F356" s="181">
        <v>0</v>
      </c>
      <c r="G356" s="181">
        <v>0</v>
      </c>
      <c r="H356" s="181">
        <v>0</v>
      </c>
      <c r="I356" s="181">
        <v>0</v>
      </c>
      <c r="J356" s="181">
        <v>0</v>
      </c>
      <c r="K356" s="181">
        <v>0</v>
      </c>
      <c r="L356" s="181">
        <v>0</v>
      </c>
      <c r="M356" s="181">
        <v>0</v>
      </c>
      <c r="N356" s="181">
        <v>0</v>
      </c>
      <c r="O356" s="181">
        <v>0</v>
      </c>
      <c r="P356" s="181">
        <v>0</v>
      </c>
      <c r="Q356" s="181">
        <v>0</v>
      </c>
      <c r="S356" s="122"/>
      <c r="T356" s="123"/>
      <c r="U356" s="122"/>
      <c r="V356" s="122"/>
      <c r="W356" s="122"/>
      <c r="X356" s="122"/>
      <c r="Y356" s="122"/>
      <c r="Z356" s="122"/>
      <c r="AA356" s="122"/>
      <c r="AB356" s="122"/>
      <c r="AC356" s="123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</row>
    <row r="357" spans="1:59" ht="12.75">
      <c r="A357" s="165"/>
      <c r="B357" s="175"/>
      <c r="C357" s="176" t="s">
        <v>161</v>
      </c>
      <c r="D357" s="224"/>
      <c r="E357" s="183">
        <v>0</v>
      </c>
      <c r="F357" s="183">
        <v>0</v>
      </c>
      <c r="G357" s="183">
        <v>0</v>
      </c>
      <c r="H357" s="183">
        <v>0</v>
      </c>
      <c r="I357" s="183">
        <v>0</v>
      </c>
      <c r="J357" s="183">
        <v>0</v>
      </c>
      <c r="K357" s="183">
        <v>0</v>
      </c>
      <c r="L357" s="183">
        <v>0</v>
      </c>
      <c r="M357" s="183">
        <v>0</v>
      </c>
      <c r="N357" s="183">
        <v>0</v>
      </c>
      <c r="O357" s="183">
        <v>0</v>
      </c>
      <c r="P357" s="183">
        <v>0</v>
      </c>
      <c r="Q357" s="183">
        <v>0</v>
      </c>
      <c r="S357" s="122"/>
      <c r="T357" s="123"/>
      <c r="U357" s="122"/>
      <c r="V357" s="122"/>
      <c r="W357" s="122"/>
      <c r="X357" s="122"/>
      <c r="Y357" s="122"/>
      <c r="Z357" s="122"/>
      <c r="AA357" s="122"/>
      <c r="AB357" s="122"/>
      <c r="AC357" s="123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</row>
    <row r="358" spans="1:59" ht="12.75">
      <c r="A358" s="165"/>
      <c r="B358" s="175"/>
      <c r="C358" s="176"/>
      <c r="D358" s="224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S358" s="122"/>
      <c r="T358" s="123"/>
      <c r="U358" s="122"/>
      <c r="V358" s="122"/>
      <c r="W358" s="122"/>
      <c r="X358" s="122"/>
      <c r="Y358" s="122"/>
      <c r="Z358" s="122"/>
      <c r="AA358" s="122"/>
      <c r="AB358" s="122"/>
      <c r="AC358" s="123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</row>
    <row r="359" spans="1:59" ht="12.75">
      <c r="A359" s="165"/>
      <c r="B359" s="175" t="s">
        <v>162</v>
      </c>
      <c r="C359" s="176"/>
      <c r="D359" s="175"/>
      <c r="E359" s="184">
        <v>8231583.049499999</v>
      </c>
      <c r="F359" s="184">
        <v>747343.8825</v>
      </c>
      <c r="G359" s="184">
        <v>723940.89</v>
      </c>
      <c r="H359" s="184">
        <v>842106.15</v>
      </c>
      <c r="I359" s="184">
        <v>884659.3439999999</v>
      </c>
      <c r="J359" s="184">
        <v>774002.64</v>
      </c>
      <c r="K359" s="184">
        <v>808746.71</v>
      </c>
      <c r="L359" s="184">
        <v>798637.2239999999</v>
      </c>
      <c r="M359" s="184">
        <v>537325.1020000001</v>
      </c>
      <c r="N359" s="184">
        <v>528303.2</v>
      </c>
      <c r="O359" s="184">
        <v>514522.9770000001</v>
      </c>
      <c r="P359" s="184">
        <v>538865.983</v>
      </c>
      <c r="Q359" s="184">
        <v>533128.947</v>
      </c>
      <c r="S359" s="122"/>
      <c r="T359" s="123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</row>
    <row r="360" spans="1:59" ht="12.75">
      <c r="A360" s="165"/>
      <c r="B360" s="175"/>
      <c r="C360" s="176"/>
      <c r="D360" s="175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S360" s="122"/>
      <c r="T360" s="123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22"/>
      <c r="AZ360" s="122"/>
      <c r="BA360" s="122"/>
      <c r="BB360" s="122"/>
      <c r="BC360" s="122"/>
      <c r="BD360" s="122"/>
      <c r="BE360" s="122"/>
      <c r="BF360" s="122"/>
      <c r="BG360" s="122"/>
    </row>
    <row r="361" spans="1:59" ht="15.75">
      <c r="A361" s="178" t="s">
        <v>163</v>
      </c>
      <c r="B361" s="175"/>
      <c r="C361" s="176"/>
      <c r="D361" s="175"/>
      <c r="E361" s="184">
        <v>15819048.696477398</v>
      </c>
      <c r="F361" s="184">
        <v>1493493.3640055</v>
      </c>
      <c r="G361" s="184">
        <v>1466217.1010065</v>
      </c>
      <c r="H361" s="184">
        <v>1549098.6248217002</v>
      </c>
      <c r="I361" s="184">
        <v>1634480.8385222</v>
      </c>
      <c r="J361" s="184">
        <v>1545974.3938353</v>
      </c>
      <c r="K361" s="184">
        <v>1621730.6731583</v>
      </c>
      <c r="L361" s="184">
        <v>1432745.3756354</v>
      </c>
      <c r="M361" s="184">
        <v>1096541.0893629002</v>
      </c>
      <c r="N361" s="184">
        <v>1132478.4360699998</v>
      </c>
      <c r="O361" s="184">
        <v>963787.827665</v>
      </c>
      <c r="P361" s="184">
        <v>978170.6216893</v>
      </c>
      <c r="Q361" s="184">
        <v>904330.3507053</v>
      </c>
      <c r="S361" s="122"/>
      <c r="T361" s="123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</row>
    <row r="362" spans="1:59" ht="12.75">
      <c r="A362" s="165"/>
      <c r="B362" s="175"/>
      <c r="C362" s="176"/>
      <c r="D362" s="175"/>
      <c r="E362" s="211" t="s">
        <v>305</v>
      </c>
      <c r="F362" s="211" t="s">
        <v>305</v>
      </c>
      <c r="G362" s="211" t="s">
        <v>305</v>
      </c>
      <c r="H362" s="211" t="s">
        <v>305</v>
      </c>
      <c r="I362" s="211" t="s">
        <v>305</v>
      </c>
      <c r="J362" s="211" t="s">
        <v>305</v>
      </c>
      <c r="K362" s="211" t="s">
        <v>305</v>
      </c>
      <c r="L362" s="211" t="s">
        <v>305</v>
      </c>
      <c r="M362" s="211" t="s">
        <v>305</v>
      </c>
      <c r="N362" s="211" t="s">
        <v>305</v>
      </c>
      <c r="O362" s="211" t="s">
        <v>305</v>
      </c>
      <c r="P362" s="211" t="s">
        <v>305</v>
      </c>
      <c r="Q362" s="211" t="s">
        <v>305</v>
      </c>
      <c r="S362" s="122"/>
      <c r="T362" s="123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</row>
    <row r="363" spans="1:59" ht="15.75">
      <c r="A363" s="178" t="s">
        <v>319</v>
      </c>
      <c r="B363" s="175"/>
      <c r="C363" s="176"/>
      <c r="D363" s="175"/>
      <c r="E363" s="184">
        <v>74063429.36544949</v>
      </c>
      <c r="F363" s="184">
        <v>6810369.639872765</v>
      </c>
      <c r="G363" s="184">
        <v>6733285.8445701</v>
      </c>
      <c r="H363" s="184">
        <v>6211155.2784049</v>
      </c>
      <c r="I363" s="184">
        <v>6145774.097425001</v>
      </c>
      <c r="J363" s="184">
        <v>6196908.505075302</v>
      </c>
      <c r="K363" s="184">
        <v>6847846.37453302</v>
      </c>
      <c r="L363" s="184">
        <v>6659830.97894468</v>
      </c>
      <c r="M363" s="184">
        <v>5799245.452630419</v>
      </c>
      <c r="N363" s="184">
        <v>5881037.80568984</v>
      </c>
      <c r="O363" s="184">
        <v>5473039.863577959</v>
      </c>
      <c r="P363" s="184">
        <v>5552996.7740373</v>
      </c>
      <c r="Q363" s="184">
        <v>5751938.750688195</v>
      </c>
      <c r="S363" s="122"/>
      <c r="T363" s="123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</row>
    <row r="364" spans="1:59" ht="12.75">
      <c r="A364" s="165"/>
      <c r="B364" s="175"/>
      <c r="C364" s="176"/>
      <c r="D364" s="175"/>
      <c r="E364" s="211" t="s">
        <v>305</v>
      </c>
      <c r="F364" s="211" t="s">
        <v>305</v>
      </c>
      <c r="G364" s="211" t="s">
        <v>305</v>
      </c>
      <c r="H364" s="211" t="s">
        <v>305</v>
      </c>
      <c r="I364" s="211" t="s">
        <v>305</v>
      </c>
      <c r="J364" s="211" t="s">
        <v>305</v>
      </c>
      <c r="K364" s="211" t="s">
        <v>305</v>
      </c>
      <c r="L364" s="211" t="s">
        <v>305</v>
      </c>
      <c r="M364" s="211" t="s">
        <v>305</v>
      </c>
      <c r="N364" s="211" t="s">
        <v>305</v>
      </c>
      <c r="O364" s="211" t="s">
        <v>305</v>
      </c>
      <c r="P364" s="211" t="s">
        <v>305</v>
      </c>
      <c r="Q364" s="211" t="s">
        <v>305</v>
      </c>
      <c r="S364" s="122"/>
      <c r="T364" s="123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</row>
    <row r="365" spans="1:59" ht="12.75">
      <c r="A365" s="165"/>
      <c r="B365" s="175"/>
      <c r="C365" s="176"/>
      <c r="D365" s="175"/>
      <c r="E365" s="225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S365" s="122"/>
      <c r="T365" s="123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</row>
    <row r="366" spans="1:59" ht="15.75">
      <c r="A366" s="178" t="s">
        <v>164</v>
      </c>
      <c r="B366" s="175"/>
      <c r="C366" s="176"/>
      <c r="D366" s="175"/>
      <c r="E366" s="199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36"/>
      <c r="S366" s="122"/>
      <c r="T366" s="123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</row>
    <row r="367" spans="1:59" ht="12.75">
      <c r="A367" s="165"/>
      <c r="B367" s="175" t="s">
        <v>165</v>
      </c>
      <c r="C367" s="176"/>
      <c r="D367" s="175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S367" s="122"/>
      <c r="T367" s="123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</row>
    <row r="368" spans="1:59" ht="12.75">
      <c r="A368" s="165"/>
      <c r="B368" s="175"/>
      <c r="C368" s="180" t="s">
        <v>166</v>
      </c>
      <c r="D368" s="175"/>
      <c r="E368" s="181">
        <v>231650</v>
      </c>
      <c r="F368" s="181">
        <v>37500</v>
      </c>
      <c r="G368" s="181">
        <v>37500</v>
      </c>
      <c r="H368" s="181">
        <v>37500</v>
      </c>
      <c r="I368" s="181">
        <v>37500</v>
      </c>
      <c r="J368" s="181">
        <v>10200</v>
      </c>
      <c r="K368" s="181">
        <v>5700</v>
      </c>
      <c r="L368" s="181">
        <v>5700</v>
      </c>
      <c r="M368" s="181">
        <v>5700</v>
      </c>
      <c r="N368" s="181">
        <v>5700</v>
      </c>
      <c r="O368" s="181">
        <v>5700</v>
      </c>
      <c r="P368" s="181">
        <v>27350</v>
      </c>
      <c r="Q368" s="181">
        <v>15600</v>
      </c>
      <c r="S368" s="122"/>
      <c r="T368" s="123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</row>
    <row r="369" spans="1:59" ht="12.75" hidden="1">
      <c r="A369" s="165"/>
      <c r="B369" s="175"/>
      <c r="C369" s="180" t="s">
        <v>167</v>
      </c>
      <c r="D369" s="175"/>
      <c r="E369" s="181">
        <v>0</v>
      </c>
      <c r="F369" s="181">
        <v>0</v>
      </c>
      <c r="G369" s="181">
        <v>0</v>
      </c>
      <c r="H369" s="181">
        <v>0</v>
      </c>
      <c r="I369" s="181">
        <v>0</v>
      </c>
      <c r="J369" s="181">
        <v>0</v>
      </c>
      <c r="K369" s="181">
        <v>0</v>
      </c>
      <c r="L369" s="181">
        <v>0</v>
      </c>
      <c r="M369" s="181">
        <v>0</v>
      </c>
      <c r="N369" s="181">
        <v>0</v>
      </c>
      <c r="O369" s="181">
        <v>0</v>
      </c>
      <c r="P369" s="181">
        <v>0</v>
      </c>
      <c r="Q369" s="181">
        <v>0</v>
      </c>
      <c r="S369" s="122"/>
      <c r="T369" s="123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</row>
    <row r="370" spans="1:59" ht="12.75">
      <c r="A370" s="165"/>
      <c r="B370" s="175"/>
      <c r="C370" s="180" t="s">
        <v>168</v>
      </c>
      <c r="D370" s="175"/>
      <c r="E370" s="181">
        <v>263.00000832</v>
      </c>
      <c r="F370" s="181">
        <v>22.336987008</v>
      </c>
      <c r="G370" s="181">
        <v>22.336987008</v>
      </c>
      <c r="H370" s="181">
        <v>21.61643904</v>
      </c>
      <c r="I370" s="181">
        <v>22.336987008</v>
      </c>
      <c r="J370" s="181">
        <v>21.61643904</v>
      </c>
      <c r="K370" s="181">
        <v>22.336987008</v>
      </c>
      <c r="L370" s="181">
        <v>22.336987008</v>
      </c>
      <c r="M370" s="181">
        <v>20.175343104</v>
      </c>
      <c r="N370" s="181">
        <v>22.336987008</v>
      </c>
      <c r="O370" s="181">
        <v>21.61643904</v>
      </c>
      <c r="P370" s="181">
        <v>22.336987008</v>
      </c>
      <c r="Q370" s="181">
        <v>21.61643904</v>
      </c>
      <c r="S370" s="122"/>
      <c r="T370" s="123"/>
      <c r="U370" s="122"/>
      <c r="V370" s="122"/>
      <c r="W370" s="122"/>
      <c r="X370" s="122"/>
      <c r="Y370" s="122"/>
      <c r="Z370" s="131"/>
      <c r="AA370" s="122"/>
      <c r="AB370" s="131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</row>
    <row r="371" spans="1:59" ht="12.75" hidden="1">
      <c r="A371" s="165"/>
      <c r="B371" s="175"/>
      <c r="C371" s="180" t="s">
        <v>169</v>
      </c>
      <c r="D371" s="175"/>
      <c r="E371" s="181">
        <v>0</v>
      </c>
      <c r="F371" s="181">
        <v>0</v>
      </c>
      <c r="G371" s="181">
        <v>0</v>
      </c>
      <c r="H371" s="181">
        <v>0</v>
      </c>
      <c r="I371" s="181">
        <v>0</v>
      </c>
      <c r="J371" s="181">
        <v>0</v>
      </c>
      <c r="K371" s="181">
        <v>0</v>
      </c>
      <c r="L371" s="181">
        <v>0</v>
      </c>
      <c r="M371" s="181">
        <v>0</v>
      </c>
      <c r="N371" s="181">
        <v>0</v>
      </c>
      <c r="O371" s="181">
        <v>0</v>
      </c>
      <c r="P371" s="181">
        <v>0</v>
      </c>
      <c r="Q371" s="181">
        <v>0</v>
      </c>
      <c r="S371" s="122"/>
      <c r="T371" s="123"/>
      <c r="U371" s="122"/>
      <c r="V371" s="122"/>
      <c r="W371" s="122"/>
      <c r="X371" s="122"/>
      <c r="Y371" s="122"/>
      <c r="Z371" s="131"/>
      <c r="AA371" s="122"/>
      <c r="AB371" s="131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122"/>
      <c r="BB371" s="122"/>
      <c r="BC371" s="122"/>
      <c r="BD371" s="122"/>
      <c r="BE371" s="122"/>
      <c r="BF371" s="122"/>
      <c r="BG371" s="122"/>
    </row>
    <row r="372" spans="1:59" ht="12.75">
      <c r="A372" s="165"/>
      <c r="B372" s="175"/>
      <c r="C372" s="180" t="s">
        <v>170</v>
      </c>
      <c r="D372" s="175"/>
      <c r="E372" s="181">
        <v>111502.70715239999</v>
      </c>
      <c r="F372" s="181">
        <v>9316.741714</v>
      </c>
      <c r="G372" s="181">
        <v>9244.5458062</v>
      </c>
      <c r="H372" s="181">
        <v>8809.537689</v>
      </c>
      <c r="I372" s="181">
        <v>9457.218195</v>
      </c>
      <c r="J372" s="181">
        <v>10545.692625</v>
      </c>
      <c r="K372" s="181">
        <v>7701.946702</v>
      </c>
      <c r="L372" s="181">
        <v>10669.524458</v>
      </c>
      <c r="M372" s="181">
        <v>6963.571006</v>
      </c>
      <c r="N372" s="181">
        <v>12330.256771</v>
      </c>
      <c r="O372" s="181">
        <v>8689.088748</v>
      </c>
      <c r="P372" s="181">
        <v>8067.5029412</v>
      </c>
      <c r="Q372" s="181">
        <v>9707.080497</v>
      </c>
      <c r="S372" s="122"/>
      <c r="T372" s="123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</row>
    <row r="373" spans="1:59" ht="12.75" hidden="1">
      <c r="A373" s="165"/>
      <c r="B373" s="175"/>
      <c r="C373" s="180" t="s">
        <v>171</v>
      </c>
      <c r="D373" s="175"/>
      <c r="E373" s="181">
        <v>0</v>
      </c>
      <c r="F373" s="181">
        <v>0</v>
      </c>
      <c r="G373" s="181">
        <v>0</v>
      </c>
      <c r="H373" s="181">
        <v>0</v>
      </c>
      <c r="I373" s="181">
        <v>0</v>
      </c>
      <c r="J373" s="181">
        <v>0</v>
      </c>
      <c r="K373" s="181">
        <v>0</v>
      </c>
      <c r="L373" s="181">
        <v>0</v>
      </c>
      <c r="M373" s="181">
        <v>0</v>
      </c>
      <c r="N373" s="181">
        <v>0</v>
      </c>
      <c r="O373" s="181">
        <v>0</v>
      </c>
      <c r="P373" s="181">
        <v>0</v>
      </c>
      <c r="Q373" s="181">
        <v>0</v>
      </c>
      <c r="S373" s="122"/>
      <c r="T373" s="123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</row>
    <row r="374" spans="1:59" ht="12.75" hidden="1">
      <c r="A374" s="165"/>
      <c r="B374" s="175"/>
      <c r="C374" s="180" t="s">
        <v>172</v>
      </c>
      <c r="D374" s="175"/>
      <c r="E374" s="181">
        <v>0</v>
      </c>
      <c r="F374" s="181">
        <v>0</v>
      </c>
      <c r="G374" s="181">
        <v>0</v>
      </c>
      <c r="H374" s="181">
        <v>0</v>
      </c>
      <c r="I374" s="181">
        <v>0</v>
      </c>
      <c r="J374" s="181">
        <v>0</v>
      </c>
      <c r="K374" s="181">
        <v>0</v>
      </c>
      <c r="L374" s="181">
        <v>0</v>
      </c>
      <c r="M374" s="181">
        <v>0</v>
      </c>
      <c r="N374" s="181">
        <v>0</v>
      </c>
      <c r="O374" s="181">
        <v>0</v>
      </c>
      <c r="P374" s="181">
        <v>0</v>
      </c>
      <c r="Q374" s="181">
        <v>0</v>
      </c>
      <c r="S374" s="122"/>
      <c r="T374" s="123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22"/>
      <c r="BA374" s="122"/>
      <c r="BB374" s="122"/>
      <c r="BC374" s="122"/>
      <c r="BD374" s="122"/>
      <c r="BE374" s="122"/>
      <c r="BF374" s="122"/>
      <c r="BG374" s="122"/>
    </row>
    <row r="375" spans="1:59" ht="12.75" hidden="1">
      <c r="A375" s="165"/>
      <c r="B375" s="175"/>
      <c r="C375" s="180" t="s">
        <v>173</v>
      </c>
      <c r="D375" s="175"/>
      <c r="E375" s="181">
        <v>0</v>
      </c>
      <c r="F375" s="181">
        <v>0</v>
      </c>
      <c r="G375" s="181">
        <v>0</v>
      </c>
      <c r="H375" s="181">
        <v>0</v>
      </c>
      <c r="I375" s="181">
        <v>0</v>
      </c>
      <c r="J375" s="181">
        <v>0</v>
      </c>
      <c r="K375" s="181">
        <v>0</v>
      </c>
      <c r="L375" s="181">
        <v>0</v>
      </c>
      <c r="M375" s="181">
        <v>0</v>
      </c>
      <c r="N375" s="181">
        <v>0</v>
      </c>
      <c r="O375" s="181">
        <v>0</v>
      </c>
      <c r="P375" s="181">
        <v>0</v>
      </c>
      <c r="Q375" s="181">
        <v>0</v>
      </c>
      <c r="S375" s="122"/>
      <c r="T375" s="123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</row>
    <row r="376" spans="1:59" ht="12.75">
      <c r="A376" s="165"/>
      <c r="B376" s="175"/>
      <c r="C376" s="180" t="s">
        <v>174</v>
      </c>
      <c r="D376" s="175"/>
      <c r="E376" s="181">
        <v>782004.6435899998</v>
      </c>
      <c r="F376" s="181">
        <v>62969.40351</v>
      </c>
      <c r="G376" s="181">
        <v>66736.80372</v>
      </c>
      <c r="H376" s="181">
        <v>64584.0036</v>
      </c>
      <c r="I376" s="181">
        <v>66736.80372</v>
      </c>
      <c r="J376" s="181">
        <v>64584.0036</v>
      </c>
      <c r="K376" s="181">
        <v>66736.80372</v>
      </c>
      <c r="L376" s="181">
        <v>66736.80372</v>
      </c>
      <c r="M376" s="181">
        <v>60278.40336</v>
      </c>
      <c r="N376" s="181">
        <v>66736.80372</v>
      </c>
      <c r="O376" s="181">
        <v>64584.0036</v>
      </c>
      <c r="P376" s="181">
        <v>66736.80372</v>
      </c>
      <c r="Q376" s="181">
        <v>64584.0036</v>
      </c>
      <c r="S376" s="122"/>
      <c r="T376" s="123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/>
      <c r="BE376" s="122"/>
      <c r="BF376" s="122"/>
      <c r="BG376" s="122"/>
    </row>
    <row r="377" spans="1:59" ht="12.75">
      <c r="A377" s="165"/>
      <c r="B377" s="175"/>
      <c r="C377" s="180" t="s">
        <v>175</v>
      </c>
      <c r="D377" s="175"/>
      <c r="E377" s="181">
        <v>62824</v>
      </c>
      <c r="F377" s="181">
        <v>8282.4</v>
      </c>
      <c r="G377" s="181">
        <v>5486.4</v>
      </c>
      <c r="H377" s="181">
        <v>2456</v>
      </c>
      <c r="I377" s="181">
        <v>2731.2</v>
      </c>
      <c r="J377" s="181">
        <v>2155.2</v>
      </c>
      <c r="K377" s="181">
        <v>1442.4</v>
      </c>
      <c r="L377" s="181">
        <v>3479.2</v>
      </c>
      <c r="M377" s="181">
        <v>3456</v>
      </c>
      <c r="N377" s="181">
        <v>5203.2</v>
      </c>
      <c r="O377" s="181">
        <v>7217.6</v>
      </c>
      <c r="P377" s="181">
        <v>10245.6</v>
      </c>
      <c r="Q377" s="181">
        <v>10668.8</v>
      </c>
      <c r="S377" s="122"/>
      <c r="T377" s="123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</row>
    <row r="378" spans="1:59" ht="12.75">
      <c r="A378" s="165"/>
      <c r="B378" s="175"/>
      <c r="C378" s="180" t="s">
        <v>176</v>
      </c>
      <c r="D378" s="175"/>
      <c r="E378" s="181">
        <v>45175.9995</v>
      </c>
      <c r="F378" s="181">
        <v>13939.999896</v>
      </c>
      <c r="G378" s="181">
        <v>13143.000312</v>
      </c>
      <c r="H378" s="181">
        <v>0</v>
      </c>
      <c r="I378" s="181">
        <v>0</v>
      </c>
      <c r="J378" s="181">
        <v>0</v>
      </c>
      <c r="K378" s="181">
        <v>0</v>
      </c>
      <c r="L378" s="181">
        <v>0</v>
      </c>
      <c r="M378" s="181">
        <v>0</v>
      </c>
      <c r="N378" s="181">
        <v>0</v>
      </c>
      <c r="O378" s="181">
        <v>0</v>
      </c>
      <c r="P378" s="181">
        <v>3483.999852</v>
      </c>
      <c r="Q378" s="181">
        <v>14608.99944</v>
      </c>
      <c r="S378" s="122"/>
      <c r="T378" s="123"/>
      <c r="U378" s="122"/>
      <c r="V378" s="122"/>
      <c r="W378" s="122"/>
      <c r="X378" s="122"/>
      <c r="Y378" s="122"/>
      <c r="Z378" s="122"/>
      <c r="AA378" s="122"/>
      <c r="AB378" s="122"/>
      <c r="AC378" s="123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</row>
    <row r="379" spans="1:59" ht="12.75">
      <c r="A379" s="165"/>
      <c r="B379" s="175"/>
      <c r="C379" s="180" t="s">
        <v>177</v>
      </c>
      <c r="D379" s="175"/>
      <c r="E379" s="181">
        <v>86301.99575999999</v>
      </c>
      <c r="F379" s="181">
        <v>7329.758544</v>
      </c>
      <c r="G379" s="181">
        <v>7329.758544</v>
      </c>
      <c r="H379" s="181">
        <v>7093.31472</v>
      </c>
      <c r="I379" s="181">
        <v>7329.758544</v>
      </c>
      <c r="J379" s="181">
        <v>7093.31472</v>
      </c>
      <c r="K379" s="181">
        <v>7329.758544</v>
      </c>
      <c r="L379" s="181">
        <v>7329.758544</v>
      </c>
      <c r="M379" s="181">
        <v>6620.427072</v>
      </c>
      <c r="N379" s="181">
        <v>7329.758544</v>
      </c>
      <c r="O379" s="181">
        <v>7093.31472</v>
      </c>
      <c r="P379" s="181">
        <v>7329.758544</v>
      </c>
      <c r="Q379" s="181">
        <v>7093.31472</v>
      </c>
      <c r="S379" s="122"/>
      <c r="T379" s="123"/>
      <c r="U379" s="122"/>
      <c r="V379" s="122"/>
      <c r="W379" s="122"/>
      <c r="X379" s="122"/>
      <c r="Y379" s="122"/>
      <c r="Z379" s="126"/>
      <c r="AA379" s="122"/>
      <c r="AB379" s="122"/>
      <c r="AC379" s="123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22"/>
      <c r="BB379" s="122"/>
      <c r="BC379" s="122"/>
      <c r="BD379" s="122"/>
      <c r="BE379" s="122"/>
      <c r="BF379" s="122"/>
      <c r="BG379" s="122"/>
    </row>
    <row r="380" spans="1:59" ht="12.75">
      <c r="A380" s="165"/>
      <c r="B380" s="175"/>
      <c r="C380" s="180" t="s">
        <v>178</v>
      </c>
      <c r="D380" s="175"/>
      <c r="E380" s="181">
        <v>87634</v>
      </c>
      <c r="F380" s="181">
        <v>10280</v>
      </c>
      <c r="G380" s="181">
        <v>9560</v>
      </c>
      <c r="H380" s="181">
        <v>7098</v>
      </c>
      <c r="I380" s="181">
        <v>5904</v>
      </c>
      <c r="J380" s="181">
        <v>4734</v>
      </c>
      <c r="K380" s="181">
        <v>6090</v>
      </c>
      <c r="L380" s="181">
        <v>6400</v>
      </c>
      <c r="M380" s="181">
        <v>4992</v>
      </c>
      <c r="N380" s="181">
        <v>5824</v>
      </c>
      <c r="O380" s="181">
        <v>7410</v>
      </c>
      <c r="P380" s="181">
        <v>9346</v>
      </c>
      <c r="Q380" s="181">
        <v>9996</v>
      </c>
      <c r="S380" s="122"/>
      <c r="T380" s="123"/>
      <c r="U380" s="122"/>
      <c r="V380" s="122"/>
      <c r="W380" s="122"/>
      <c r="X380" s="122"/>
      <c r="Y380" s="122"/>
      <c r="Z380" s="122"/>
      <c r="AA380" s="122"/>
      <c r="AB380" s="122"/>
      <c r="AC380" s="123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22"/>
      <c r="AZ380" s="122"/>
      <c r="BA380" s="122"/>
      <c r="BB380" s="122"/>
      <c r="BC380" s="122"/>
      <c r="BD380" s="122"/>
      <c r="BE380" s="122"/>
      <c r="BF380" s="122"/>
      <c r="BG380" s="122"/>
    </row>
    <row r="381" spans="1:59" ht="12.75">
      <c r="A381" s="165"/>
      <c r="B381" s="175"/>
      <c r="C381" s="180" t="s">
        <v>179</v>
      </c>
      <c r="D381" s="175"/>
      <c r="E381" s="181">
        <v>1680850.7946950002</v>
      </c>
      <c r="F381" s="184">
        <v>119381.206235</v>
      </c>
      <c r="G381" s="184">
        <v>158257.36354</v>
      </c>
      <c r="H381" s="184">
        <v>156372.29584</v>
      </c>
      <c r="I381" s="184">
        <v>162658.882305</v>
      </c>
      <c r="J381" s="184">
        <v>161725.83589</v>
      </c>
      <c r="K381" s="184">
        <v>169680.871195</v>
      </c>
      <c r="L381" s="184">
        <v>159997.48223000002</v>
      </c>
      <c r="M381" s="184">
        <v>144791.679205</v>
      </c>
      <c r="N381" s="184">
        <v>165900.339615</v>
      </c>
      <c r="O381" s="184">
        <v>102261.02441</v>
      </c>
      <c r="P381" s="184">
        <v>90488.34578</v>
      </c>
      <c r="Q381" s="184">
        <v>89335.46845</v>
      </c>
      <c r="S381" s="122"/>
      <c r="T381" s="123"/>
      <c r="U381" s="122"/>
      <c r="V381" s="122"/>
      <c r="W381" s="122"/>
      <c r="X381" s="122"/>
      <c r="Y381" s="122"/>
      <c r="Z381" s="122"/>
      <c r="AA381" s="122"/>
      <c r="AB381" s="122"/>
      <c r="AC381" s="123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22"/>
      <c r="AZ381" s="122"/>
      <c r="BA381" s="122"/>
      <c r="BB381" s="122"/>
      <c r="BC381" s="122"/>
      <c r="BD381" s="122"/>
      <c r="BE381" s="122"/>
      <c r="BF381" s="122"/>
      <c r="BG381" s="122"/>
    </row>
    <row r="382" spans="1:59" ht="12.75">
      <c r="A382" s="165"/>
      <c r="B382" s="175"/>
      <c r="C382" s="180" t="s">
        <v>180</v>
      </c>
      <c r="D382" s="175"/>
      <c r="E382" s="181">
        <v>4379.9999087999995</v>
      </c>
      <c r="F382" s="181">
        <v>365.0000016</v>
      </c>
      <c r="G382" s="181">
        <v>365.0000016</v>
      </c>
      <c r="H382" s="181">
        <v>364.999968</v>
      </c>
      <c r="I382" s="181">
        <v>365.0000016</v>
      </c>
      <c r="J382" s="181">
        <v>364.999968</v>
      </c>
      <c r="K382" s="181">
        <v>365.0000016</v>
      </c>
      <c r="L382" s="181">
        <v>365.0000016</v>
      </c>
      <c r="M382" s="181">
        <v>365.0000256</v>
      </c>
      <c r="N382" s="181">
        <v>365.0000016</v>
      </c>
      <c r="O382" s="181">
        <v>364.999968</v>
      </c>
      <c r="P382" s="181">
        <v>365.0000016</v>
      </c>
      <c r="Q382" s="181">
        <v>364.999968</v>
      </c>
      <c r="S382" s="122"/>
      <c r="T382" s="123"/>
      <c r="U382" s="122"/>
      <c r="V382" s="122"/>
      <c r="W382" s="122"/>
      <c r="X382" s="122"/>
      <c r="Y382" s="122"/>
      <c r="Z382" s="122"/>
      <c r="AA382" s="122"/>
      <c r="AB382" s="122"/>
      <c r="AC382" s="123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22"/>
      <c r="AZ382" s="122"/>
      <c r="BA382" s="122"/>
      <c r="BB382" s="122"/>
      <c r="BC382" s="122"/>
      <c r="BD382" s="122"/>
      <c r="BE382" s="122"/>
      <c r="BF382" s="122"/>
      <c r="BG382" s="122"/>
    </row>
    <row r="383" spans="1:59" ht="12.75">
      <c r="A383" s="165"/>
      <c r="B383" s="175"/>
      <c r="C383" s="180" t="s">
        <v>369</v>
      </c>
      <c r="D383" s="175"/>
      <c r="E383" s="181">
        <v>15765.000065600003</v>
      </c>
      <c r="F383" s="181">
        <v>2926.9998864</v>
      </c>
      <c r="G383" s="181">
        <v>1867.0000704</v>
      </c>
      <c r="H383" s="181">
        <v>1334</v>
      </c>
      <c r="I383" s="181">
        <v>2014.0000848</v>
      </c>
      <c r="J383" s="181">
        <v>872.9999712000001</v>
      </c>
      <c r="K383" s="181">
        <v>1081.9999848</v>
      </c>
      <c r="L383" s="181">
        <v>480.9999984</v>
      </c>
      <c r="M383" s="181">
        <v>897.0000384</v>
      </c>
      <c r="N383" s="181">
        <v>620.0000184</v>
      </c>
      <c r="O383" s="181">
        <v>1023.0000144</v>
      </c>
      <c r="P383" s="181">
        <v>1363.9999776</v>
      </c>
      <c r="Q383" s="181">
        <v>1283.0000208</v>
      </c>
      <c r="S383" s="122"/>
      <c r="T383" s="123"/>
      <c r="U383" s="122"/>
      <c r="V383" s="122"/>
      <c r="W383" s="122"/>
      <c r="X383" s="122"/>
      <c r="Y383" s="122"/>
      <c r="Z383" s="122"/>
      <c r="AA383" s="122"/>
      <c r="AB383" s="122"/>
      <c r="AC383" s="123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22"/>
      <c r="AZ383" s="122"/>
      <c r="BA383" s="122"/>
      <c r="BB383" s="122"/>
      <c r="BC383" s="122"/>
      <c r="BD383" s="122"/>
      <c r="BE383" s="122"/>
      <c r="BF383" s="122"/>
      <c r="BG383" s="122"/>
    </row>
    <row r="384" spans="1:59" ht="12.75">
      <c r="A384" s="165"/>
      <c r="B384" s="175"/>
      <c r="C384" s="180" t="s">
        <v>181</v>
      </c>
      <c r="D384" s="175"/>
      <c r="E384" s="181">
        <v>613200</v>
      </c>
      <c r="F384" s="181">
        <v>52080</v>
      </c>
      <c r="G384" s="181">
        <v>52080</v>
      </c>
      <c r="H384" s="181">
        <v>50400</v>
      </c>
      <c r="I384" s="181">
        <v>52080</v>
      </c>
      <c r="J384" s="181">
        <v>50400</v>
      </c>
      <c r="K384" s="181">
        <v>52080</v>
      </c>
      <c r="L384" s="181">
        <v>52080</v>
      </c>
      <c r="M384" s="181">
        <v>47040</v>
      </c>
      <c r="N384" s="181">
        <v>52080</v>
      </c>
      <c r="O384" s="181">
        <v>50400</v>
      </c>
      <c r="P384" s="181">
        <v>52080</v>
      </c>
      <c r="Q384" s="181">
        <v>50400</v>
      </c>
      <c r="S384" s="122"/>
      <c r="T384" s="123"/>
      <c r="U384" s="122"/>
      <c r="V384" s="122"/>
      <c r="W384" s="122"/>
      <c r="X384" s="122"/>
      <c r="Y384" s="122"/>
      <c r="Z384" s="122"/>
      <c r="AA384" s="122"/>
      <c r="AB384" s="122"/>
      <c r="AC384" s="123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</row>
    <row r="385" spans="1:59" ht="12.75" hidden="1">
      <c r="A385" s="165"/>
      <c r="B385" s="175"/>
      <c r="C385" s="180" t="s">
        <v>182</v>
      </c>
      <c r="D385" s="175"/>
      <c r="E385" s="181">
        <v>0</v>
      </c>
      <c r="F385" s="181">
        <v>0</v>
      </c>
      <c r="G385" s="181">
        <v>0</v>
      </c>
      <c r="H385" s="181">
        <v>0</v>
      </c>
      <c r="I385" s="181">
        <v>0</v>
      </c>
      <c r="J385" s="181">
        <v>0</v>
      </c>
      <c r="K385" s="181">
        <v>0</v>
      </c>
      <c r="L385" s="181">
        <v>0</v>
      </c>
      <c r="M385" s="181">
        <v>0</v>
      </c>
      <c r="N385" s="181">
        <v>0</v>
      </c>
      <c r="O385" s="181">
        <v>0</v>
      </c>
      <c r="P385" s="181">
        <v>0</v>
      </c>
      <c r="Q385" s="181">
        <v>0</v>
      </c>
      <c r="S385" s="122"/>
      <c r="T385" s="123"/>
      <c r="U385" s="122"/>
      <c r="V385" s="122"/>
      <c r="W385" s="122"/>
      <c r="X385" s="122"/>
      <c r="Y385" s="122"/>
      <c r="Z385" s="122"/>
      <c r="AA385" s="122"/>
      <c r="AB385" s="122"/>
      <c r="AC385" s="123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</row>
    <row r="386" spans="1:59" ht="12.75">
      <c r="A386" s="165"/>
      <c r="B386" s="175"/>
      <c r="C386" s="180" t="s">
        <v>370</v>
      </c>
      <c r="D386" s="175"/>
      <c r="E386" s="181">
        <v>4000</v>
      </c>
      <c r="F386" s="181">
        <v>0</v>
      </c>
      <c r="G386" s="181">
        <v>0</v>
      </c>
      <c r="H386" s="181">
        <v>0</v>
      </c>
      <c r="I386" s="181">
        <v>0</v>
      </c>
      <c r="J386" s="181">
        <v>0</v>
      </c>
      <c r="K386" s="181">
        <v>0</v>
      </c>
      <c r="L386" s="181">
        <v>0</v>
      </c>
      <c r="M386" s="181">
        <v>0</v>
      </c>
      <c r="N386" s="181">
        <v>0</v>
      </c>
      <c r="O386" s="181">
        <v>0</v>
      </c>
      <c r="P386" s="181">
        <v>0</v>
      </c>
      <c r="Q386" s="181">
        <v>4000</v>
      </c>
      <c r="S386" s="122"/>
      <c r="T386" s="123"/>
      <c r="U386" s="122"/>
      <c r="V386" s="122"/>
      <c r="W386" s="122"/>
      <c r="X386" s="122"/>
      <c r="Y386" s="122"/>
      <c r="Z386" s="122"/>
      <c r="AA386" s="122"/>
      <c r="AB386" s="122"/>
      <c r="AC386" s="123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22"/>
      <c r="AZ386" s="122"/>
      <c r="BA386" s="122"/>
      <c r="BB386" s="122"/>
      <c r="BC386" s="122"/>
      <c r="BD386" s="122"/>
      <c r="BE386" s="122"/>
      <c r="BF386" s="122"/>
      <c r="BG386" s="122"/>
    </row>
    <row r="387" spans="1:59" ht="12.75">
      <c r="A387" s="165"/>
      <c r="B387" s="175"/>
      <c r="C387" s="180" t="s">
        <v>183</v>
      </c>
      <c r="D387" s="175"/>
      <c r="E387" s="181">
        <v>0</v>
      </c>
      <c r="F387" s="181">
        <v>0</v>
      </c>
      <c r="G387" s="181">
        <v>0</v>
      </c>
      <c r="H387" s="181">
        <v>0</v>
      </c>
      <c r="I387" s="181">
        <v>0</v>
      </c>
      <c r="J387" s="181">
        <v>0</v>
      </c>
      <c r="K387" s="181">
        <v>0</v>
      </c>
      <c r="L387" s="181">
        <v>0</v>
      </c>
      <c r="M387" s="181">
        <v>0</v>
      </c>
      <c r="N387" s="181">
        <v>0</v>
      </c>
      <c r="O387" s="181">
        <v>0</v>
      </c>
      <c r="P387" s="181">
        <v>0</v>
      </c>
      <c r="Q387" s="181">
        <v>0</v>
      </c>
      <c r="S387" s="122"/>
      <c r="T387" s="123"/>
      <c r="U387" s="122"/>
      <c r="V387" s="122"/>
      <c r="W387" s="122"/>
      <c r="X387" s="122"/>
      <c r="Y387" s="122"/>
      <c r="Z387" s="122"/>
      <c r="AA387" s="122"/>
      <c r="AB387" s="122"/>
      <c r="AC387" s="123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2"/>
      <c r="AX387" s="122"/>
      <c r="AY387" s="122"/>
      <c r="AZ387" s="122"/>
      <c r="BA387" s="122"/>
      <c r="BB387" s="122"/>
      <c r="BC387" s="122"/>
      <c r="BD387" s="122"/>
      <c r="BE387" s="122"/>
      <c r="BF387" s="122"/>
      <c r="BG387" s="122"/>
    </row>
    <row r="388" spans="1:59" ht="12.75">
      <c r="A388" s="165"/>
      <c r="B388" s="175"/>
      <c r="C388" s="180" t="s">
        <v>184</v>
      </c>
      <c r="D388" s="175"/>
      <c r="E388" s="181">
        <v>0</v>
      </c>
      <c r="F388" s="181">
        <v>0</v>
      </c>
      <c r="G388" s="181">
        <v>0</v>
      </c>
      <c r="H388" s="181">
        <v>0</v>
      </c>
      <c r="I388" s="181">
        <v>0</v>
      </c>
      <c r="J388" s="181">
        <v>0</v>
      </c>
      <c r="K388" s="181">
        <v>0</v>
      </c>
      <c r="L388" s="181">
        <v>0</v>
      </c>
      <c r="M388" s="181">
        <v>0</v>
      </c>
      <c r="N388" s="181">
        <v>0</v>
      </c>
      <c r="O388" s="181">
        <v>0</v>
      </c>
      <c r="P388" s="181">
        <v>0</v>
      </c>
      <c r="Q388" s="181">
        <v>0</v>
      </c>
      <c r="S388" s="122"/>
      <c r="T388" s="123"/>
      <c r="U388" s="122"/>
      <c r="V388" s="122"/>
      <c r="W388" s="122"/>
      <c r="X388" s="122"/>
      <c r="Y388" s="122"/>
      <c r="Z388" s="122"/>
      <c r="AA388" s="122"/>
      <c r="AB388" s="122"/>
      <c r="AC388" s="123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2"/>
      <c r="AX388" s="122"/>
      <c r="AY388" s="122"/>
      <c r="AZ388" s="122"/>
      <c r="BA388" s="122"/>
      <c r="BB388" s="122"/>
      <c r="BC388" s="122"/>
      <c r="BD388" s="122"/>
      <c r="BE388" s="122"/>
      <c r="BF388" s="122"/>
      <c r="BG388" s="122"/>
    </row>
    <row r="389" spans="1:59" ht="12.75">
      <c r="A389" s="165"/>
      <c r="B389" s="175"/>
      <c r="C389" s="180" t="s">
        <v>185</v>
      </c>
      <c r="D389" s="175"/>
      <c r="E389" s="181">
        <v>245600</v>
      </c>
      <c r="F389" s="181">
        <v>20800</v>
      </c>
      <c r="G389" s="181">
        <v>20800</v>
      </c>
      <c r="H389" s="181">
        <v>20000</v>
      </c>
      <c r="I389" s="181">
        <v>21600</v>
      </c>
      <c r="J389" s="181">
        <v>19200</v>
      </c>
      <c r="K389" s="181">
        <v>20800</v>
      </c>
      <c r="L389" s="181">
        <v>20000</v>
      </c>
      <c r="M389" s="181">
        <v>19200</v>
      </c>
      <c r="N389" s="181">
        <v>21600</v>
      </c>
      <c r="O389" s="181">
        <v>20800</v>
      </c>
      <c r="P389" s="181">
        <v>20000</v>
      </c>
      <c r="Q389" s="181">
        <v>20800</v>
      </c>
      <c r="S389" s="122"/>
      <c r="T389" s="123"/>
      <c r="U389" s="122"/>
      <c r="V389" s="122"/>
      <c r="W389" s="122"/>
      <c r="X389" s="122"/>
      <c r="Y389" s="122"/>
      <c r="Z389" s="122"/>
      <c r="AA389" s="122"/>
      <c r="AB389" s="122"/>
      <c r="AC389" s="123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22"/>
      <c r="AZ389" s="122"/>
      <c r="BA389" s="122"/>
      <c r="BB389" s="122"/>
      <c r="BC389" s="122"/>
      <c r="BD389" s="122"/>
      <c r="BE389" s="122"/>
      <c r="BF389" s="122"/>
      <c r="BG389" s="122"/>
    </row>
    <row r="390" spans="1:59" ht="12.75" hidden="1">
      <c r="A390" s="165"/>
      <c r="B390" s="175"/>
      <c r="C390" s="180" t="s">
        <v>186</v>
      </c>
      <c r="D390" s="175"/>
      <c r="E390" s="181">
        <v>0</v>
      </c>
      <c r="F390" s="181">
        <v>0</v>
      </c>
      <c r="G390" s="181">
        <v>0</v>
      </c>
      <c r="H390" s="181">
        <v>0</v>
      </c>
      <c r="I390" s="181">
        <v>0</v>
      </c>
      <c r="J390" s="181">
        <v>0</v>
      </c>
      <c r="K390" s="181">
        <v>0</v>
      </c>
      <c r="L390" s="181">
        <v>0</v>
      </c>
      <c r="M390" s="181">
        <v>0</v>
      </c>
      <c r="N390" s="181">
        <v>0</v>
      </c>
      <c r="O390" s="181">
        <v>0</v>
      </c>
      <c r="P390" s="181">
        <v>0</v>
      </c>
      <c r="Q390" s="181">
        <v>0</v>
      </c>
      <c r="S390" s="122"/>
      <c r="T390" s="123"/>
      <c r="U390" s="122"/>
      <c r="V390" s="122"/>
      <c r="W390" s="122"/>
      <c r="X390" s="122"/>
      <c r="Y390" s="122"/>
      <c r="Z390" s="122"/>
      <c r="AA390" s="122"/>
      <c r="AB390" s="122"/>
      <c r="AC390" s="123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22"/>
      <c r="AZ390" s="122"/>
      <c r="BA390" s="122"/>
      <c r="BB390" s="122"/>
      <c r="BC390" s="122"/>
      <c r="BD390" s="122"/>
      <c r="BE390" s="122"/>
      <c r="BF390" s="122"/>
      <c r="BG390" s="122"/>
    </row>
    <row r="391" spans="1:59" ht="12.75" hidden="1">
      <c r="A391" s="165"/>
      <c r="B391" s="175"/>
      <c r="C391" s="180" t="s">
        <v>187</v>
      </c>
      <c r="D391" s="175"/>
      <c r="E391" s="181">
        <v>0</v>
      </c>
      <c r="F391" s="181">
        <v>0</v>
      </c>
      <c r="G391" s="181">
        <v>0</v>
      </c>
      <c r="H391" s="181">
        <v>0</v>
      </c>
      <c r="I391" s="181">
        <v>0</v>
      </c>
      <c r="J391" s="181">
        <v>0</v>
      </c>
      <c r="K391" s="181">
        <v>0</v>
      </c>
      <c r="L391" s="181">
        <v>0</v>
      </c>
      <c r="M391" s="181">
        <v>0</v>
      </c>
      <c r="N391" s="181">
        <v>0</v>
      </c>
      <c r="O391" s="181">
        <v>0</v>
      </c>
      <c r="P391" s="181">
        <v>0</v>
      </c>
      <c r="Q391" s="181">
        <v>0</v>
      </c>
      <c r="S391" s="122"/>
      <c r="T391" s="123"/>
      <c r="U391" s="122"/>
      <c r="V391" s="122"/>
      <c r="W391" s="122"/>
      <c r="X391" s="122"/>
      <c r="Y391" s="122"/>
      <c r="Z391" s="122"/>
      <c r="AA391" s="122"/>
      <c r="AB391" s="122"/>
      <c r="AC391" s="123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22"/>
      <c r="AZ391" s="122"/>
      <c r="BA391" s="122"/>
      <c r="BB391" s="122"/>
      <c r="BC391" s="122"/>
      <c r="BD391" s="122"/>
      <c r="BE391" s="122"/>
      <c r="BF391" s="122"/>
      <c r="BG391" s="122"/>
    </row>
    <row r="392" spans="1:59" ht="12.75" hidden="1">
      <c r="A392" s="165"/>
      <c r="B392" s="175"/>
      <c r="C392" s="180" t="s">
        <v>188</v>
      </c>
      <c r="D392" s="175"/>
      <c r="E392" s="181">
        <v>0</v>
      </c>
      <c r="F392" s="181">
        <v>0</v>
      </c>
      <c r="G392" s="181">
        <v>0</v>
      </c>
      <c r="H392" s="181">
        <v>0</v>
      </c>
      <c r="I392" s="181">
        <v>0</v>
      </c>
      <c r="J392" s="181">
        <v>0</v>
      </c>
      <c r="K392" s="181">
        <v>0</v>
      </c>
      <c r="L392" s="181">
        <v>0</v>
      </c>
      <c r="M392" s="181">
        <v>0</v>
      </c>
      <c r="N392" s="181">
        <v>0</v>
      </c>
      <c r="O392" s="181">
        <v>0</v>
      </c>
      <c r="P392" s="181">
        <v>0</v>
      </c>
      <c r="Q392" s="181">
        <v>0</v>
      </c>
      <c r="S392" s="122"/>
      <c r="T392" s="123"/>
      <c r="U392" s="122"/>
      <c r="V392" s="123"/>
      <c r="W392" s="122"/>
      <c r="X392" s="122"/>
      <c r="Y392" s="122"/>
      <c r="Z392" s="122"/>
      <c r="AA392" s="122"/>
      <c r="AB392" s="122"/>
      <c r="AC392" s="122"/>
      <c r="AD392" s="123"/>
      <c r="AE392" s="123"/>
      <c r="AF392" s="123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2"/>
      <c r="AX392" s="122"/>
      <c r="AY392" s="122"/>
      <c r="AZ392" s="122"/>
      <c r="BA392" s="122"/>
      <c r="BB392" s="122"/>
      <c r="BC392" s="122"/>
      <c r="BD392" s="122"/>
      <c r="BE392" s="122"/>
      <c r="BF392" s="122"/>
      <c r="BG392" s="122"/>
    </row>
    <row r="393" spans="1:59" ht="12.75">
      <c r="A393" s="165"/>
      <c r="B393" s="175"/>
      <c r="C393" s="180" t="s">
        <v>189</v>
      </c>
      <c r="D393" s="175"/>
      <c r="E393" s="181">
        <v>0</v>
      </c>
      <c r="F393" s="181">
        <v>0</v>
      </c>
      <c r="G393" s="181">
        <v>0</v>
      </c>
      <c r="H393" s="181">
        <v>0</v>
      </c>
      <c r="I393" s="181">
        <v>0</v>
      </c>
      <c r="J393" s="181">
        <v>0</v>
      </c>
      <c r="K393" s="181">
        <v>0</v>
      </c>
      <c r="L393" s="181">
        <v>0</v>
      </c>
      <c r="M393" s="181">
        <v>0</v>
      </c>
      <c r="N393" s="181">
        <v>0</v>
      </c>
      <c r="O393" s="181">
        <v>0</v>
      </c>
      <c r="P393" s="181">
        <v>0</v>
      </c>
      <c r="Q393" s="181">
        <v>0</v>
      </c>
      <c r="S393" s="122"/>
      <c r="T393" s="123"/>
      <c r="U393" s="123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  <c r="BA393" s="122"/>
      <c r="BB393" s="122"/>
      <c r="BC393" s="122"/>
      <c r="BD393" s="122"/>
      <c r="BE393" s="122"/>
      <c r="BF393" s="122"/>
      <c r="BG393" s="122"/>
    </row>
    <row r="394" spans="1:59" ht="12.75">
      <c r="A394" s="165"/>
      <c r="B394" s="175"/>
      <c r="C394" s="180" t="s">
        <v>190</v>
      </c>
      <c r="D394" s="175"/>
      <c r="E394" s="181">
        <v>0</v>
      </c>
      <c r="F394" s="181">
        <v>0</v>
      </c>
      <c r="G394" s="181">
        <v>0</v>
      </c>
      <c r="H394" s="181">
        <v>0</v>
      </c>
      <c r="I394" s="181">
        <v>0</v>
      </c>
      <c r="J394" s="181">
        <v>0</v>
      </c>
      <c r="K394" s="181">
        <v>0</v>
      </c>
      <c r="L394" s="181">
        <v>0</v>
      </c>
      <c r="M394" s="181">
        <v>0</v>
      </c>
      <c r="N394" s="181">
        <v>0</v>
      </c>
      <c r="O394" s="181">
        <v>0</v>
      </c>
      <c r="P394" s="181">
        <v>0</v>
      </c>
      <c r="Q394" s="181">
        <v>0</v>
      </c>
      <c r="S394" s="122"/>
      <c r="T394" s="123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</row>
    <row r="395" spans="1:59" ht="12.75">
      <c r="A395" s="165"/>
      <c r="B395" s="175"/>
      <c r="C395" s="180" t="s">
        <v>191</v>
      </c>
      <c r="D395" s="175"/>
      <c r="E395" s="181">
        <v>12000</v>
      </c>
      <c r="F395" s="181">
        <v>1014</v>
      </c>
      <c r="G395" s="181">
        <v>1014</v>
      </c>
      <c r="H395" s="181">
        <v>990</v>
      </c>
      <c r="I395" s="181">
        <v>1014</v>
      </c>
      <c r="J395" s="181">
        <v>990</v>
      </c>
      <c r="K395" s="181">
        <v>1014</v>
      </c>
      <c r="L395" s="181">
        <v>1014</v>
      </c>
      <c r="M395" s="181">
        <v>942</v>
      </c>
      <c r="N395" s="181">
        <v>1014</v>
      </c>
      <c r="O395" s="181">
        <v>990</v>
      </c>
      <c r="P395" s="181">
        <v>1014</v>
      </c>
      <c r="Q395" s="181">
        <v>990</v>
      </c>
      <c r="S395" s="122"/>
      <c r="T395" s="123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</row>
    <row r="396" spans="1:59" ht="12.75">
      <c r="A396" s="165"/>
      <c r="B396" s="175"/>
      <c r="C396" s="180" t="s">
        <v>192</v>
      </c>
      <c r="D396" s="175"/>
      <c r="E396" s="181">
        <v>142099.387778</v>
      </c>
      <c r="F396" s="181">
        <v>5577.177836</v>
      </c>
      <c r="G396" s="181">
        <v>6736.204684</v>
      </c>
      <c r="H396" s="181">
        <v>8749.732416</v>
      </c>
      <c r="I396" s="181">
        <v>12538.195287</v>
      </c>
      <c r="J396" s="181">
        <v>17058.026196</v>
      </c>
      <c r="K396" s="181">
        <v>17570.69571</v>
      </c>
      <c r="L396" s="181">
        <v>17329.087546</v>
      </c>
      <c r="M396" s="181">
        <v>13686.354896</v>
      </c>
      <c r="N396" s="181">
        <v>13830.494233</v>
      </c>
      <c r="O396" s="181">
        <v>10837.339146</v>
      </c>
      <c r="P396" s="181">
        <v>10363.125706</v>
      </c>
      <c r="Q396" s="181">
        <v>7822.954122</v>
      </c>
      <c r="S396" s="122"/>
      <c r="T396" s="123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22"/>
      <c r="AZ396" s="122"/>
      <c r="BA396" s="122"/>
      <c r="BB396" s="122"/>
      <c r="BC396" s="122"/>
      <c r="BD396" s="122"/>
      <c r="BE396" s="122"/>
      <c r="BF396" s="122"/>
      <c r="BG396" s="122"/>
    </row>
    <row r="397" spans="1:59" ht="12.75">
      <c r="A397" s="165"/>
      <c r="B397" s="175"/>
      <c r="C397" s="180" t="s">
        <v>193</v>
      </c>
      <c r="D397" s="175"/>
      <c r="E397" s="181">
        <v>153791.99664</v>
      </c>
      <c r="F397" s="181">
        <v>13061.786016</v>
      </c>
      <c r="G397" s="181">
        <v>13061.786016</v>
      </c>
      <c r="H397" s="181">
        <v>12640.43808</v>
      </c>
      <c r="I397" s="181">
        <v>13061.786016</v>
      </c>
      <c r="J397" s="181">
        <v>12640.43808</v>
      </c>
      <c r="K397" s="181">
        <v>13061.786016</v>
      </c>
      <c r="L397" s="181">
        <v>13061.786016</v>
      </c>
      <c r="M397" s="181">
        <v>11797.742208</v>
      </c>
      <c r="N397" s="181">
        <v>13061.786016</v>
      </c>
      <c r="O397" s="181">
        <v>12640.43808</v>
      </c>
      <c r="P397" s="181">
        <v>13061.786016</v>
      </c>
      <c r="Q397" s="181">
        <v>12640.43808</v>
      </c>
      <c r="S397" s="122"/>
      <c r="T397" s="123"/>
      <c r="U397" s="122"/>
      <c r="V397" s="122"/>
      <c r="W397" s="122"/>
      <c r="X397" s="122"/>
      <c r="Y397" s="122"/>
      <c r="Z397" s="122"/>
      <c r="AA397" s="122"/>
      <c r="AB397" s="122"/>
      <c r="AC397" s="123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22"/>
      <c r="AZ397" s="122"/>
      <c r="BA397" s="122"/>
      <c r="BB397" s="122"/>
      <c r="BC397" s="122"/>
      <c r="BD397" s="122"/>
      <c r="BE397" s="122"/>
      <c r="BF397" s="122"/>
      <c r="BG397" s="122"/>
    </row>
    <row r="398" spans="1:59" ht="12.75">
      <c r="A398" s="165"/>
      <c r="B398" s="175"/>
      <c r="C398" s="180" t="s">
        <v>194</v>
      </c>
      <c r="D398" s="175"/>
      <c r="E398" s="181">
        <v>8098.0001052</v>
      </c>
      <c r="F398" s="181">
        <v>497.0000352</v>
      </c>
      <c r="G398" s="181">
        <v>433.9999752</v>
      </c>
      <c r="H398" s="181">
        <v>410.999976</v>
      </c>
      <c r="I398" s="181">
        <v>1606.0000368</v>
      </c>
      <c r="J398" s="181">
        <v>522</v>
      </c>
      <c r="K398" s="181">
        <v>796.00002</v>
      </c>
      <c r="L398" s="181">
        <v>823.0000032</v>
      </c>
      <c r="M398" s="181">
        <v>694.0000032</v>
      </c>
      <c r="N398" s="181">
        <v>707.9999976</v>
      </c>
      <c r="O398" s="181">
        <v>624.000024</v>
      </c>
      <c r="P398" s="181">
        <v>535.0000212</v>
      </c>
      <c r="Q398" s="181">
        <v>448.0000128</v>
      </c>
      <c r="S398" s="122"/>
      <c r="T398" s="123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</row>
    <row r="399" spans="1:59" ht="12.75">
      <c r="A399" s="165"/>
      <c r="B399" s="175"/>
      <c r="C399" s="180" t="s">
        <v>195</v>
      </c>
      <c r="D399" s="175"/>
      <c r="E399" s="181">
        <v>0</v>
      </c>
      <c r="F399" s="181">
        <v>0</v>
      </c>
      <c r="G399" s="181">
        <v>0</v>
      </c>
      <c r="H399" s="181">
        <v>0</v>
      </c>
      <c r="I399" s="181">
        <v>0</v>
      </c>
      <c r="J399" s="181">
        <v>0</v>
      </c>
      <c r="K399" s="181">
        <v>0</v>
      </c>
      <c r="L399" s="181">
        <v>0</v>
      </c>
      <c r="M399" s="181">
        <v>0</v>
      </c>
      <c r="N399" s="181">
        <v>0</v>
      </c>
      <c r="O399" s="181">
        <v>0</v>
      </c>
      <c r="P399" s="181">
        <v>0</v>
      </c>
      <c r="Q399" s="181">
        <v>0</v>
      </c>
      <c r="S399" s="122"/>
      <c r="T399" s="123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22"/>
      <c r="AZ399" s="122"/>
      <c r="BA399" s="122"/>
      <c r="BB399" s="122"/>
      <c r="BC399" s="122"/>
      <c r="BD399" s="122"/>
      <c r="BE399" s="122"/>
      <c r="BF399" s="122"/>
      <c r="BG399" s="122"/>
    </row>
    <row r="400" spans="1:59" ht="12.75">
      <c r="A400" s="165"/>
      <c r="B400" s="175"/>
      <c r="C400" s="180" t="s">
        <v>196</v>
      </c>
      <c r="D400" s="175"/>
      <c r="E400" s="181">
        <v>18553.380129</v>
      </c>
      <c r="F400" s="181">
        <v>0</v>
      </c>
      <c r="G400" s="181">
        <v>0</v>
      </c>
      <c r="H400" s="181">
        <v>0</v>
      </c>
      <c r="I400" s="181">
        <v>0</v>
      </c>
      <c r="J400" s="181">
        <v>0</v>
      </c>
      <c r="K400" s="181">
        <v>0</v>
      </c>
      <c r="L400" s="181">
        <v>0</v>
      </c>
      <c r="M400" s="181">
        <v>0</v>
      </c>
      <c r="N400" s="181">
        <v>0</v>
      </c>
      <c r="O400" s="181">
        <v>0</v>
      </c>
      <c r="P400" s="181">
        <v>0</v>
      </c>
      <c r="Q400" s="181">
        <v>18553.380129</v>
      </c>
      <c r="S400" s="122"/>
      <c r="T400" s="123"/>
      <c r="U400" s="122"/>
      <c r="V400" s="122"/>
      <c r="W400" s="122"/>
      <c r="X400" s="122"/>
      <c r="Y400" s="122"/>
      <c r="Z400" s="122"/>
      <c r="AA400" s="122"/>
      <c r="AB400" s="122"/>
      <c r="AC400" s="123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</row>
    <row r="401" spans="1:59" ht="12.75">
      <c r="A401" s="165"/>
      <c r="B401" s="175"/>
      <c r="C401" s="180" t="s">
        <v>197</v>
      </c>
      <c r="D401" s="175"/>
      <c r="E401" s="181">
        <v>182999</v>
      </c>
      <c r="F401" s="181">
        <v>13846</v>
      </c>
      <c r="G401" s="181">
        <v>14187.25</v>
      </c>
      <c r="H401" s="181">
        <v>13370</v>
      </c>
      <c r="I401" s="181">
        <v>13118</v>
      </c>
      <c r="J401" s="181">
        <v>12005</v>
      </c>
      <c r="K401" s="181">
        <v>19146.75</v>
      </c>
      <c r="L401" s="181">
        <v>18264</v>
      </c>
      <c r="M401" s="181">
        <v>14934</v>
      </c>
      <c r="N401" s="181">
        <v>16704</v>
      </c>
      <c r="O401" s="181">
        <v>16491</v>
      </c>
      <c r="P401" s="181">
        <v>15690</v>
      </c>
      <c r="Q401" s="181">
        <v>15243</v>
      </c>
      <c r="S401" s="122"/>
      <c r="T401" s="123"/>
      <c r="U401" s="122"/>
      <c r="V401" s="122"/>
      <c r="W401" s="122"/>
      <c r="X401" s="122"/>
      <c r="Y401" s="122"/>
      <c r="Z401" s="122"/>
      <c r="AA401" s="122"/>
      <c r="AB401" s="122"/>
      <c r="AC401" s="123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2"/>
      <c r="AX401" s="122"/>
      <c r="AY401" s="122"/>
      <c r="AZ401" s="122"/>
      <c r="BA401" s="122"/>
      <c r="BB401" s="122"/>
      <c r="BC401" s="122"/>
      <c r="BD401" s="122"/>
      <c r="BE401" s="122"/>
      <c r="BF401" s="122"/>
      <c r="BG401" s="122"/>
    </row>
    <row r="402" spans="1:59" ht="12.75">
      <c r="A402" s="165"/>
      <c r="B402" s="175"/>
      <c r="C402" s="180" t="s">
        <v>198</v>
      </c>
      <c r="D402" s="175"/>
      <c r="E402" s="181">
        <v>0</v>
      </c>
      <c r="F402" s="181">
        <v>0</v>
      </c>
      <c r="G402" s="181">
        <v>0</v>
      </c>
      <c r="H402" s="181">
        <v>0</v>
      </c>
      <c r="I402" s="181">
        <v>0</v>
      </c>
      <c r="J402" s="181">
        <v>0</v>
      </c>
      <c r="K402" s="181">
        <v>0</v>
      </c>
      <c r="L402" s="181">
        <v>0</v>
      </c>
      <c r="M402" s="181">
        <v>0</v>
      </c>
      <c r="N402" s="181">
        <v>0</v>
      </c>
      <c r="O402" s="181">
        <v>0</v>
      </c>
      <c r="P402" s="181">
        <v>0</v>
      </c>
      <c r="Q402" s="181">
        <v>0</v>
      </c>
      <c r="S402" s="122"/>
      <c r="T402" s="123"/>
      <c r="U402" s="122"/>
      <c r="V402" s="122"/>
      <c r="W402" s="122"/>
      <c r="X402" s="123"/>
      <c r="Y402" s="122"/>
      <c r="Z402" s="122"/>
      <c r="AA402" s="122"/>
      <c r="AB402" s="123"/>
      <c r="AC402" s="122"/>
      <c r="AD402" s="123"/>
      <c r="AE402" s="123"/>
      <c r="AF402" s="123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122"/>
      <c r="AZ402" s="122"/>
      <c r="BA402" s="122"/>
      <c r="BB402" s="122"/>
      <c r="BC402" s="122"/>
      <c r="BD402" s="122"/>
      <c r="BE402" s="122"/>
      <c r="BF402" s="122"/>
      <c r="BG402" s="122"/>
    </row>
    <row r="403" spans="1:59" ht="12.75">
      <c r="A403" s="165"/>
      <c r="B403" s="175"/>
      <c r="C403" s="180"/>
      <c r="D403" s="175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S403" s="122"/>
      <c r="T403" s="123"/>
      <c r="U403" s="122"/>
      <c r="V403" s="122"/>
      <c r="W403" s="122"/>
      <c r="X403" s="122"/>
      <c r="Y403" s="122"/>
      <c r="Z403" s="122"/>
      <c r="AA403" s="122"/>
      <c r="AB403" s="123"/>
      <c r="AC403" s="122"/>
      <c r="AD403" s="123"/>
      <c r="AE403" s="123"/>
      <c r="AF403" s="123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2"/>
      <c r="AX403" s="122"/>
      <c r="AY403" s="122"/>
      <c r="AZ403" s="122"/>
      <c r="BA403" s="122"/>
      <c r="BB403" s="122"/>
      <c r="BC403" s="122"/>
      <c r="BD403" s="122"/>
      <c r="BE403" s="122"/>
      <c r="BF403" s="122"/>
      <c r="BG403" s="122"/>
    </row>
    <row r="404" spans="1:59" ht="12.75" hidden="1">
      <c r="A404" s="165"/>
      <c r="B404" s="175"/>
      <c r="C404" s="180"/>
      <c r="D404" s="175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S404" s="122"/>
      <c r="T404" s="123"/>
      <c r="U404" s="122"/>
      <c r="V404" s="122"/>
      <c r="W404" s="122"/>
      <c r="X404" s="122"/>
      <c r="Y404" s="122"/>
      <c r="Z404" s="122"/>
      <c r="AA404" s="122"/>
      <c r="AB404" s="123"/>
      <c r="AC404" s="122"/>
      <c r="AD404" s="123"/>
      <c r="AE404" s="123"/>
      <c r="AF404" s="123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22"/>
      <c r="AZ404" s="122"/>
      <c r="BA404" s="122"/>
      <c r="BB404" s="122"/>
      <c r="BC404" s="122"/>
      <c r="BD404" s="122"/>
      <c r="BE404" s="122"/>
      <c r="BF404" s="122"/>
      <c r="BG404" s="122"/>
    </row>
    <row r="405" spans="1:59" ht="12.75">
      <c r="A405" s="165"/>
      <c r="B405" s="175"/>
      <c r="C405" s="180"/>
      <c r="D405" s="175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S405" s="122"/>
      <c r="T405" s="123"/>
      <c r="U405" s="122"/>
      <c r="V405" s="123"/>
      <c r="W405" s="122"/>
      <c r="X405" s="122"/>
      <c r="Y405" s="122"/>
      <c r="Z405" s="122"/>
      <c r="AA405" s="122"/>
      <c r="AB405" s="122"/>
      <c r="AC405" s="122"/>
      <c r="AD405" s="123"/>
      <c r="AE405" s="123"/>
      <c r="AF405" s="123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22"/>
      <c r="AZ405" s="122"/>
      <c r="BA405" s="122"/>
      <c r="BB405" s="122"/>
      <c r="BC405" s="122"/>
      <c r="BD405" s="122"/>
      <c r="BE405" s="122"/>
      <c r="BF405" s="122"/>
      <c r="BG405" s="122"/>
    </row>
    <row r="406" spans="1:59" ht="12.75">
      <c r="A406" s="165"/>
      <c r="B406" s="196"/>
      <c r="C406" s="180" t="s">
        <v>199</v>
      </c>
      <c r="D406" s="175"/>
      <c r="E406" s="183">
        <v>176895.57671599998</v>
      </c>
      <c r="F406" s="183">
        <v>14710.5949</v>
      </c>
      <c r="G406" s="183">
        <v>13806.959929</v>
      </c>
      <c r="H406" s="183">
        <v>12842.408463</v>
      </c>
      <c r="I406" s="183">
        <v>11118.767113</v>
      </c>
      <c r="J406" s="183">
        <v>14535.24486</v>
      </c>
      <c r="K406" s="183">
        <v>11586.56559</v>
      </c>
      <c r="L406" s="183">
        <v>13111.790456</v>
      </c>
      <c r="M406" s="183">
        <v>10346.238673</v>
      </c>
      <c r="N406" s="183">
        <v>20599.39585</v>
      </c>
      <c r="O406" s="183">
        <v>19833.174027</v>
      </c>
      <c r="P406" s="183">
        <v>19334.025286</v>
      </c>
      <c r="Q406" s="183">
        <v>15070.411569</v>
      </c>
      <c r="S406" s="122"/>
      <c r="T406" s="123"/>
      <c r="U406" s="123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22"/>
      <c r="AZ406" s="122"/>
      <c r="BA406" s="122"/>
      <c r="BB406" s="122"/>
      <c r="BC406" s="122"/>
      <c r="BD406" s="122"/>
      <c r="BE406" s="122"/>
      <c r="BF406" s="122"/>
      <c r="BG406" s="122"/>
    </row>
    <row r="407" spans="1:59" ht="12.75">
      <c r="A407" s="165"/>
      <c r="B407" s="175"/>
      <c r="C407" s="180"/>
      <c r="D407" s="175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S407" s="122"/>
      <c r="T407" s="123"/>
      <c r="U407" s="123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</row>
    <row r="408" spans="1:59" ht="12.75">
      <c r="A408" s="165"/>
      <c r="B408" s="175" t="s">
        <v>201</v>
      </c>
      <c r="C408" s="180"/>
      <c r="D408" s="175"/>
      <c r="E408" s="181">
        <v>4665589.482048321</v>
      </c>
      <c r="F408" s="181">
        <v>393900.405561208</v>
      </c>
      <c r="G408" s="181">
        <v>431632.409585408</v>
      </c>
      <c r="H408" s="181">
        <v>405037.34719103994</v>
      </c>
      <c r="I408" s="181">
        <v>420855.948290208</v>
      </c>
      <c r="J408" s="181">
        <v>389648.37234923994</v>
      </c>
      <c r="K408" s="181">
        <v>402206.91447040805</v>
      </c>
      <c r="L408" s="181">
        <v>396864.7699602081</v>
      </c>
      <c r="M408" s="181">
        <v>352724.591830304</v>
      </c>
      <c r="N408" s="181">
        <v>409629.371753608</v>
      </c>
      <c r="O408" s="181">
        <v>336980.5991764399</v>
      </c>
      <c r="P408" s="181">
        <v>356877.2848326081</v>
      </c>
      <c r="Q408" s="181">
        <v>369231.46704763995</v>
      </c>
      <c r="S408" s="122"/>
      <c r="T408" s="123"/>
      <c r="U408" s="123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2"/>
      <c r="AX408" s="122"/>
      <c r="AY408" s="122"/>
      <c r="AZ408" s="122"/>
      <c r="BA408" s="122"/>
      <c r="BB408" s="122"/>
      <c r="BC408" s="122"/>
      <c r="BD408" s="122"/>
      <c r="BE408" s="122"/>
      <c r="BF408" s="122"/>
      <c r="BG408" s="122"/>
    </row>
    <row r="409" spans="1:59" ht="12.75">
      <c r="A409" s="165"/>
      <c r="B409" s="175"/>
      <c r="C409" s="180"/>
      <c r="D409" s="175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S409" s="122"/>
      <c r="T409" s="123"/>
      <c r="U409" s="123"/>
      <c r="V409" s="122"/>
      <c r="W409" s="122"/>
      <c r="X409" s="122"/>
      <c r="Y409" s="122"/>
      <c r="Z409" s="122"/>
      <c r="AA409" s="122"/>
      <c r="AB409" s="122"/>
      <c r="AC409" s="123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2"/>
      <c r="AX409" s="122"/>
      <c r="AY409" s="122"/>
      <c r="AZ409" s="122"/>
      <c r="BA409" s="122"/>
      <c r="BB409" s="122"/>
      <c r="BC409" s="122"/>
      <c r="BD409" s="122"/>
      <c r="BE409" s="122"/>
      <c r="BF409" s="122"/>
      <c r="BG409" s="122"/>
    </row>
    <row r="410" spans="1:59" ht="12.75">
      <c r="A410" s="165"/>
      <c r="B410" s="175" t="s">
        <v>202</v>
      </c>
      <c r="C410" s="180"/>
      <c r="D410" s="175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S410" s="122"/>
      <c r="T410" s="123"/>
      <c r="U410" s="123"/>
      <c r="V410" s="122"/>
      <c r="W410" s="122"/>
      <c r="X410" s="122"/>
      <c r="Y410" s="122"/>
      <c r="Z410" s="122"/>
      <c r="AA410" s="122"/>
      <c r="AB410" s="122"/>
      <c r="AC410" s="123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2"/>
      <c r="AX410" s="122"/>
      <c r="AY410" s="122"/>
      <c r="AZ410" s="122"/>
      <c r="BA410" s="122"/>
      <c r="BB410" s="122"/>
      <c r="BC410" s="122"/>
      <c r="BD410" s="122"/>
      <c r="BE410" s="122"/>
      <c r="BF410" s="122"/>
      <c r="BG410" s="122"/>
    </row>
    <row r="411" spans="1:59" ht="12.75">
      <c r="A411" s="165"/>
      <c r="B411" s="196"/>
      <c r="C411" s="180" t="s">
        <v>203</v>
      </c>
      <c r="D411" s="175"/>
      <c r="E411" s="181">
        <v>62400</v>
      </c>
      <c r="F411" s="181">
        <v>31200</v>
      </c>
      <c r="G411" s="181">
        <v>31200</v>
      </c>
      <c r="H411" s="181">
        <v>0</v>
      </c>
      <c r="I411" s="181">
        <v>0</v>
      </c>
      <c r="J411" s="181">
        <v>0</v>
      </c>
      <c r="K411" s="181">
        <v>0</v>
      </c>
      <c r="L411" s="181">
        <v>0</v>
      </c>
      <c r="M411" s="181">
        <v>0</v>
      </c>
      <c r="N411" s="181">
        <v>0</v>
      </c>
      <c r="O411" s="181">
        <v>0</v>
      </c>
      <c r="P411" s="181">
        <v>0</v>
      </c>
      <c r="Q411" s="181">
        <v>0</v>
      </c>
      <c r="S411" s="122"/>
      <c r="T411" s="123"/>
      <c r="U411" s="123"/>
      <c r="V411" s="122"/>
      <c r="W411" s="122"/>
      <c r="X411" s="122"/>
      <c r="Y411" s="122"/>
      <c r="Z411" s="122"/>
      <c r="AA411" s="122"/>
      <c r="AB411" s="122"/>
      <c r="AC411" s="123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2"/>
      <c r="AX411" s="122"/>
      <c r="AY411" s="122"/>
      <c r="AZ411" s="122"/>
      <c r="BA411" s="122"/>
      <c r="BB411" s="122"/>
      <c r="BC411" s="122"/>
      <c r="BD411" s="122"/>
      <c r="BE411" s="122"/>
      <c r="BF411" s="122"/>
      <c r="BG411" s="122"/>
    </row>
    <row r="412" spans="1:59" ht="12.75">
      <c r="A412" s="165"/>
      <c r="B412" s="196"/>
      <c r="C412" s="180" t="s">
        <v>204</v>
      </c>
      <c r="D412" s="175"/>
      <c r="E412" s="181">
        <v>20800</v>
      </c>
      <c r="F412" s="181">
        <v>10400</v>
      </c>
      <c r="G412" s="181">
        <v>10400</v>
      </c>
      <c r="H412" s="181">
        <v>0</v>
      </c>
      <c r="I412" s="181">
        <v>0</v>
      </c>
      <c r="J412" s="181">
        <v>0</v>
      </c>
      <c r="K412" s="181">
        <v>0</v>
      </c>
      <c r="L412" s="181">
        <v>0</v>
      </c>
      <c r="M412" s="181">
        <v>0</v>
      </c>
      <c r="N412" s="181">
        <v>0</v>
      </c>
      <c r="O412" s="181">
        <v>0</v>
      </c>
      <c r="P412" s="181">
        <v>0</v>
      </c>
      <c r="Q412" s="181">
        <v>0</v>
      </c>
      <c r="S412" s="122"/>
      <c r="T412" s="123"/>
      <c r="U412" s="122"/>
      <c r="V412" s="122"/>
      <c r="W412" s="122"/>
      <c r="X412" s="122"/>
      <c r="Y412" s="122"/>
      <c r="Z412" s="122"/>
      <c r="AA412" s="122"/>
      <c r="AB412" s="122"/>
      <c r="AC412" s="123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22"/>
      <c r="AZ412" s="122"/>
      <c r="BA412" s="122"/>
      <c r="BB412" s="122"/>
      <c r="BC412" s="122"/>
      <c r="BD412" s="122"/>
      <c r="BE412" s="122"/>
      <c r="BF412" s="122"/>
      <c r="BG412" s="122"/>
    </row>
    <row r="413" spans="1:59" ht="12.75" hidden="1">
      <c r="A413" s="165"/>
      <c r="B413" s="196"/>
      <c r="C413" s="180"/>
      <c r="D413" s="175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S413" s="122"/>
      <c r="T413" s="123"/>
      <c r="U413" s="122"/>
      <c r="V413" s="122"/>
      <c r="W413" s="122"/>
      <c r="X413" s="122"/>
      <c r="Y413" s="122"/>
      <c r="Z413" s="122"/>
      <c r="AA413" s="122"/>
      <c r="AB413" s="122"/>
      <c r="AC413" s="123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22"/>
      <c r="AZ413" s="122"/>
      <c r="BA413" s="122"/>
      <c r="BB413" s="122"/>
      <c r="BC413" s="122"/>
      <c r="BD413" s="122"/>
      <c r="BE413" s="122"/>
      <c r="BF413" s="122"/>
      <c r="BG413" s="122"/>
    </row>
    <row r="414" spans="1:59" ht="12.75" hidden="1">
      <c r="A414" s="165"/>
      <c r="B414" s="196"/>
      <c r="C414" s="180"/>
      <c r="D414" s="175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S414" s="122"/>
      <c r="T414" s="123"/>
      <c r="U414" s="122"/>
      <c r="V414" s="122"/>
      <c r="W414" s="122"/>
      <c r="X414" s="122"/>
      <c r="Y414" s="122"/>
      <c r="Z414" s="122"/>
      <c r="AA414" s="122"/>
      <c r="AB414" s="122"/>
      <c r="AC414" s="123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22"/>
      <c r="AZ414" s="122"/>
      <c r="BA414" s="122"/>
      <c r="BB414" s="122"/>
      <c r="BC414" s="122"/>
      <c r="BD414" s="122"/>
      <c r="BE414" s="122"/>
      <c r="BF414" s="122"/>
      <c r="BG414" s="122"/>
    </row>
    <row r="415" spans="1:59" ht="12.75" hidden="1">
      <c r="A415" s="165"/>
      <c r="B415" s="196"/>
      <c r="C415" s="180"/>
      <c r="D415" s="175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S415" s="122"/>
      <c r="T415" s="123"/>
      <c r="U415" s="122"/>
      <c r="V415" s="122"/>
      <c r="W415" s="122"/>
      <c r="X415" s="122"/>
      <c r="Y415" s="122"/>
      <c r="Z415" s="122"/>
      <c r="AA415" s="122"/>
      <c r="AB415" s="122"/>
      <c r="AC415" s="123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22"/>
      <c r="AZ415" s="122"/>
      <c r="BA415" s="122"/>
      <c r="BB415" s="122"/>
      <c r="BC415" s="122"/>
      <c r="BD415" s="122"/>
      <c r="BE415" s="122"/>
      <c r="BF415" s="122"/>
      <c r="BG415" s="122"/>
    </row>
    <row r="416" spans="1:59" ht="12.75" hidden="1">
      <c r="A416" s="165"/>
      <c r="B416" s="196"/>
      <c r="C416" s="180" t="s">
        <v>205</v>
      </c>
      <c r="D416" s="175"/>
      <c r="E416" s="181">
        <v>0</v>
      </c>
      <c r="F416" s="181">
        <v>0</v>
      </c>
      <c r="G416" s="181">
        <v>0</v>
      </c>
      <c r="H416" s="181">
        <v>0</v>
      </c>
      <c r="I416" s="181">
        <v>0</v>
      </c>
      <c r="J416" s="181">
        <v>0</v>
      </c>
      <c r="K416" s="181">
        <v>0</v>
      </c>
      <c r="L416" s="181">
        <v>0</v>
      </c>
      <c r="M416" s="181">
        <v>0</v>
      </c>
      <c r="N416" s="181">
        <v>0</v>
      </c>
      <c r="O416" s="181">
        <v>0</v>
      </c>
      <c r="P416" s="181">
        <v>0</v>
      </c>
      <c r="Q416" s="181">
        <v>0</v>
      </c>
      <c r="S416" s="122"/>
      <c r="T416" s="123"/>
      <c r="U416" s="122"/>
      <c r="V416" s="122"/>
      <c r="W416" s="122"/>
      <c r="X416" s="122"/>
      <c r="Y416" s="122"/>
      <c r="Z416" s="122"/>
      <c r="AA416" s="122"/>
      <c r="AB416" s="122"/>
      <c r="AC416" s="123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</row>
    <row r="417" spans="1:59" ht="12.75" hidden="1">
      <c r="A417" s="165"/>
      <c r="B417" s="196"/>
      <c r="C417" s="180" t="s">
        <v>206</v>
      </c>
      <c r="D417" s="175"/>
      <c r="E417" s="183">
        <v>0</v>
      </c>
      <c r="F417" s="183">
        <v>0</v>
      </c>
      <c r="G417" s="183">
        <v>0</v>
      </c>
      <c r="H417" s="183">
        <v>0</v>
      </c>
      <c r="I417" s="183">
        <v>0</v>
      </c>
      <c r="J417" s="183">
        <v>0</v>
      </c>
      <c r="K417" s="183">
        <v>0</v>
      </c>
      <c r="L417" s="183">
        <v>0</v>
      </c>
      <c r="M417" s="183">
        <v>0</v>
      </c>
      <c r="N417" s="183">
        <v>0</v>
      </c>
      <c r="O417" s="183">
        <v>0</v>
      </c>
      <c r="P417" s="183">
        <v>0</v>
      </c>
      <c r="Q417" s="183">
        <v>0</v>
      </c>
      <c r="S417" s="122"/>
      <c r="T417" s="123"/>
      <c r="U417" s="122"/>
      <c r="V417" s="122"/>
      <c r="W417" s="122"/>
      <c r="X417" s="122"/>
      <c r="Y417" s="122"/>
      <c r="Z417" s="122"/>
      <c r="AA417" s="122"/>
      <c r="AB417" s="122"/>
      <c r="AC417" s="123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22"/>
      <c r="AZ417" s="122"/>
      <c r="BA417" s="122"/>
      <c r="BB417" s="122"/>
      <c r="BC417" s="122"/>
      <c r="BD417" s="122"/>
      <c r="BE417" s="122"/>
      <c r="BF417" s="122"/>
      <c r="BG417" s="122"/>
    </row>
    <row r="418" spans="1:59" ht="12.75">
      <c r="A418" s="165"/>
      <c r="B418" s="196"/>
      <c r="C418" s="180"/>
      <c r="D418" s="175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S418" s="122"/>
      <c r="T418" s="123"/>
      <c r="U418" s="122"/>
      <c r="V418" s="122"/>
      <c r="W418" s="122"/>
      <c r="X418" s="122"/>
      <c r="Y418" s="122"/>
      <c r="Z418" s="122"/>
      <c r="AA418" s="122"/>
      <c r="AB418" s="122"/>
      <c r="AC418" s="123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</row>
    <row r="419" spans="1:59" s="139" customFormat="1" ht="12.75">
      <c r="A419" s="165"/>
      <c r="B419" s="175" t="s">
        <v>207</v>
      </c>
      <c r="C419" s="180"/>
      <c r="D419" s="175"/>
      <c r="E419" s="181">
        <v>83200</v>
      </c>
      <c r="F419" s="181">
        <v>41600</v>
      </c>
      <c r="G419" s="181">
        <v>41600</v>
      </c>
      <c r="H419" s="181">
        <v>0</v>
      </c>
      <c r="I419" s="181">
        <v>0</v>
      </c>
      <c r="J419" s="181">
        <v>0</v>
      </c>
      <c r="K419" s="181">
        <v>0</v>
      </c>
      <c r="L419" s="181">
        <v>0</v>
      </c>
      <c r="M419" s="181">
        <v>0</v>
      </c>
      <c r="N419" s="181">
        <v>0</v>
      </c>
      <c r="O419" s="181">
        <v>0</v>
      </c>
      <c r="P419" s="181">
        <v>0</v>
      </c>
      <c r="Q419" s="181">
        <v>0</v>
      </c>
      <c r="R419" s="121"/>
      <c r="S419" s="122"/>
      <c r="T419" s="123"/>
      <c r="U419" s="122"/>
      <c r="V419" s="122"/>
      <c r="W419" s="122"/>
      <c r="X419" s="122"/>
      <c r="Y419" s="122"/>
      <c r="Z419" s="122"/>
      <c r="AA419" s="122"/>
      <c r="AB419" s="122"/>
      <c r="AC419" s="123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</row>
    <row r="420" spans="1:59" ht="12.75">
      <c r="A420" s="165"/>
      <c r="B420" s="175"/>
      <c r="C420" s="180"/>
      <c r="D420" s="175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S420" s="122"/>
      <c r="T420" s="123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</row>
    <row r="421" spans="1:59" ht="12.75">
      <c r="A421" s="165"/>
      <c r="B421" s="175" t="s">
        <v>208</v>
      </c>
      <c r="C421" s="197"/>
      <c r="D421" s="175"/>
      <c r="E421" s="227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S421" s="122"/>
      <c r="T421" s="123"/>
      <c r="U421" s="122"/>
      <c r="V421" s="122"/>
      <c r="W421" s="122"/>
      <c r="X421" s="122"/>
      <c r="Y421" s="122"/>
      <c r="Z421" s="122"/>
      <c r="AA421" s="122"/>
      <c r="AB421" s="122"/>
      <c r="AC421" s="123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</row>
    <row r="422" spans="1:59" ht="12.75">
      <c r="A422" s="165"/>
      <c r="B422" s="196"/>
      <c r="C422" s="197" t="s">
        <v>209</v>
      </c>
      <c r="D422" s="175"/>
      <c r="E422" s="181">
        <v>33980.001102</v>
      </c>
      <c r="F422" s="181">
        <v>1263.0000408</v>
      </c>
      <c r="G422" s="181">
        <v>577.9999848</v>
      </c>
      <c r="H422" s="181">
        <v>474.0000192</v>
      </c>
      <c r="I422" s="181">
        <v>442.0000212</v>
      </c>
      <c r="J422" s="181">
        <v>705.9999816</v>
      </c>
      <c r="K422" s="181">
        <v>1758.9999912</v>
      </c>
      <c r="L422" s="181">
        <v>3297.000288</v>
      </c>
      <c r="M422" s="181">
        <v>4001.999904</v>
      </c>
      <c r="N422" s="181">
        <v>4560.9999672</v>
      </c>
      <c r="O422" s="181">
        <v>6189.00048</v>
      </c>
      <c r="P422" s="181">
        <v>6236.000424</v>
      </c>
      <c r="Q422" s="181">
        <v>4473</v>
      </c>
      <c r="S422" s="122"/>
      <c r="T422" s="123"/>
      <c r="U422" s="122"/>
      <c r="V422" s="122"/>
      <c r="W422" s="122"/>
      <c r="X422" s="122"/>
      <c r="Y422" s="122"/>
      <c r="Z422" s="122"/>
      <c r="AA422" s="122"/>
      <c r="AB422" s="122"/>
      <c r="AC422" s="123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</row>
    <row r="423" spans="1:59" ht="12.75">
      <c r="A423" s="165"/>
      <c r="B423" s="196"/>
      <c r="C423" s="197" t="s">
        <v>210</v>
      </c>
      <c r="D423" s="175"/>
      <c r="E423" s="181">
        <v>76372.7295624</v>
      </c>
      <c r="F423" s="181">
        <v>7263.410112</v>
      </c>
      <c r="G423" s="181">
        <v>5681.890056</v>
      </c>
      <c r="H423" s="181">
        <v>5440.319856</v>
      </c>
      <c r="I423" s="181">
        <v>5904.529824</v>
      </c>
      <c r="J423" s="181">
        <v>5810.74056</v>
      </c>
      <c r="K423" s="181">
        <v>5476.3299984</v>
      </c>
      <c r="L423" s="181">
        <v>5271.93006</v>
      </c>
      <c r="M423" s="181">
        <v>4767.39984</v>
      </c>
      <c r="N423" s="181">
        <v>6069.429984</v>
      </c>
      <c r="O423" s="181">
        <v>6669.1296</v>
      </c>
      <c r="P423" s="181">
        <v>8639.129352</v>
      </c>
      <c r="Q423" s="181">
        <v>9378.49032</v>
      </c>
      <c r="S423" s="122"/>
      <c r="T423" s="123"/>
      <c r="U423" s="122"/>
      <c r="V423" s="122"/>
      <c r="W423" s="122"/>
      <c r="X423" s="122"/>
      <c r="Y423" s="122"/>
      <c r="Z423" s="122"/>
      <c r="AA423" s="122"/>
      <c r="AB423" s="122"/>
      <c r="AC423" s="123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22"/>
      <c r="AZ423" s="122"/>
      <c r="BA423" s="122"/>
      <c r="BB423" s="122"/>
      <c r="BC423" s="122"/>
      <c r="BD423" s="122"/>
      <c r="BE423" s="122"/>
      <c r="BF423" s="122"/>
      <c r="BG423" s="122"/>
    </row>
    <row r="424" spans="1:59" ht="12.75">
      <c r="A424" s="165"/>
      <c r="B424" s="196"/>
      <c r="C424" s="197" t="s">
        <v>211</v>
      </c>
      <c r="D424" s="175"/>
      <c r="E424" s="181">
        <v>224626.86223199998</v>
      </c>
      <c r="F424" s="181">
        <v>15542.869776</v>
      </c>
      <c r="G424" s="181">
        <v>14781.260040000001</v>
      </c>
      <c r="H424" s="181">
        <v>15168.81024</v>
      </c>
      <c r="I424" s="181">
        <v>15731.049696</v>
      </c>
      <c r="J424" s="181">
        <v>16154.03016</v>
      </c>
      <c r="K424" s="181">
        <v>19781.489856</v>
      </c>
      <c r="L424" s="181">
        <v>21400.400375999998</v>
      </c>
      <c r="M424" s="181">
        <v>19911.730272</v>
      </c>
      <c r="N424" s="181">
        <v>22045.019832</v>
      </c>
      <c r="O424" s="181">
        <v>23087.61036</v>
      </c>
      <c r="P424" s="181">
        <v>22161.900744</v>
      </c>
      <c r="Q424" s="181">
        <v>18860.690880000002</v>
      </c>
      <c r="S424" s="122"/>
      <c r="T424" s="123"/>
      <c r="U424" s="122"/>
      <c r="V424" s="122"/>
      <c r="W424" s="122"/>
      <c r="X424" s="122"/>
      <c r="Y424" s="122"/>
      <c r="Z424" s="122"/>
      <c r="AA424" s="122"/>
      <c r="AB424" s="122"/>
      <c r="AC424" s="123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2"/>
      <c r="AX424" s="122"/>
      <c r="AY424" s="122"/>
      <c r="AZ424" s="122"/>
      <c r="BA424" s="122"/>
      <c r="BB424" s="122"/>
      <c r="BC424" s="122"/>
      <c r="BD424" s="122"/>
      <c r="BE424" s="122"/>
      <c r="BF424" s="122"/>
      <c r="BG424" s="122"/>
    </row>
    <row r="425" spans="1:59" ht="12.75">
      <c r="A425" s="165"/>
      <c r="B425" s="196"/>
      <c r="C425" s="197" t="s">
        <v>212</v>
      </c>
      <c r="D425" s="175"/>
      <c r="E425" s="181">
        <v>17184.99988176</v>
      </c>
      <c r="F425" s="181">
        <v>1910.99997984</v>
      </c>
      <c r="G425" s="181">
        <v>1782.0000369600002</v>
      </c>
      <c r="H425" s="181">
        <v>1800.9999936</v>
      </c>
      <c r="I425" s="181">
        <v>1952.9999107200001</v>
      </c>
      <c r="J425" s="181">
        <v>1701.9999936</v>
      </c>
      <c r="K425" s="181">
        <v>1444.99996944</v>
      </c>
      <c r="L425" s="181">
        <v>896.0000184</v>
      </c>
      <c r="M425" s="181">
        <v>997.0000319999999</v>
      </c>
      <c r="N425" s="181">
        <v>949.9999848</v>
      </c>
      <c r="O425" s="181">
        <v>1170.0000144</v>
      </c>
      <c r="P425" s="181">
        <v>1319.999964</v>
      </c>
      <c r="Q425" s="181">
        <v>1257.999984</v>
      </c>
      <c r="S425" s="122"/>
      <c r="T425" s="123"/>
      <c r="U425" s="122"/>
      <c r="V425" s="122"/>
      <c r="W425" s="122"/>
      <c r="X425" s="122"/>
      <c r="Y425" s="122"/>
      <c r="Z425" s="122"/>
      <c r="AA425" s="122"/>
      <c r="AB425" s="131"/>
      <c r="AC425" s="123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2"/>
      <c r="AX425" s="122"/>
      <c r="AY425" s="122"/>
      <c r="AZ425" s="122"/>
      <c r="BA425" s="122"/>
      <c r="BB425" s="122"/>
      <c r="BC425" s="122"/>
      <c r="BD425" s="122"/>
      <c r="BE425" s="122"/>
      <c r="BF425" s="122"/>
      <c r="BG425" s="122"/>
    </row>
    <row r="426" spans="1:59" ht="12.75">
      <c r="A426" s="165"/>
      <c r="B426" s="196"/>
      <c r="C426" s="197" t="s">
        <v>213</v>
      </c>
      <c r="D426" s="175"/>
      <c r="E426" s="181">
        <v>20282.0000652</v>
      </c>
      <c r="F426" s="181">
        <v>2819.000004</v>
      </c>
      <c r="G426" s="181">
        <v>2738.0001288</v>
      </c>
      <c r="H426" s="181">
        <v>2486.999952</v>
      </c>
      <c r="I426" s="181">
        <v>1629.0000156</v>
      </c>
      <c r="J426" s="181">
        <v>1059.999984</v>
      </c>
      <c r="K426" s="181">
        <v>995.0000064</v>
      </c>
      <c r="L426" s="181">
        <v>1086.999996</v>
      </c>
      <c r="M426" s="181">
        <v>999.0000384</v>
      </c>
      <c r="N426" s="181">
        <v>1047.9999624</v>
      </c>
      <c r="O426" s="181">
        <v>1206.0000072</v>
      </c>
      <c r="P426" s="181">
        <v>1861.0000104</v>
      </c>
      <c r="Q426" s="181">
        <v>2352.99996</v>
      </c>
      <c r="S426" s="122"/>
      <c r="T426" s="123"/>
      <c r="U426" s="122"/>
      <c r="V426" s="122"/>
      <c r="W426" s="122"/>
      <c r="X426" s="122"/>
      <c r="Y426" s="122"/>
      <c r="Z426" s="122"/>
      <c r="AA426" s="122"/>
      <c r="AB426" s="131"/>
      <c r="AC426" s="123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2"/>
      <c r="AX426" s="122"/>
      <c r="AY426" s="122"/>
      <c r="AZ426" s="122"/>
      <c r="BA426" s="122"/>
      <c r="BB426" s="122"/>
      <c r="BC426" s="122"/>
      <c r="BD426" s="122"/>
      <c r="BE426" s="122"/>
      <c r="BF426" s="122"/>
      <c r="BG426" s="122"/>
    </row>
    <row r="427" spans="1:59" ht="12.75">
      <c r="A427" s="165"/>
      <c r="B427" s="196"/>
      <c r="C427" s="197" t="s">
        <v>214</v>
      </c>
      <c r="D427" s="175"/>
      <c r="E427" s="181">
        <v>11389.9998912</v>
      </c>
      <c r="F427" s="181">
        <v>1976.999952</v>
      </c>
      <c r="G427" s="181">
        <v>1969.0000176</v>
      </c>
      <c r="H427" s="181">
        <v>1738.999944</v>
      </c>
      <c r="I427" s="181">
        <v>739.0000224</v>
      </c>
      <c r="J427" s="181">
        <v>155.0000016</v>
      </c>
      <c r="K427" s="181">
        <v>148.00000656</v>
      </c>
      <c r="L427" s="181">
        <v>159.00000192</v>
      </c>
      <c r="M427" s="181">
        <v>147</v>
      </c>
      <c r="N427" s="181">
        <v>143.99999472</v>
      </c>
      <c r="O427" s="181">
        <v>559.000008</v>
      </c>
      <c r="P427" s="181">
        <v>1820.0000304</v>
      </c>
      <c r="Q427" s="181">
        <v>1833.999912</v>
      </c>
      <c r="S427" s="122"/>
      <c r="T427" s="123"/>
      <c r="U427" s="122"/>
      <c r="V427" s="122"/>
      <c r="W427" s="122"/>
      <c r="X427" s="122"/>
      <c r="Y427" s="122"/>
      <c r="Z427" s="122"/>
      <c r="AA427" s="122"/>
      <c r="AB427" s="122"/>
      <c r="AC427" s="123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122"/>
      <c r="AS427" s="122"/>
      <c r="AT427" s="122"/>
      <c r="AU427" s="122"/>
      <c r="AV427" s="122"/>
      <c r="AW427" s="122"/>
      <c r="AX427" s="122"/>
      <c r="AY427" s="122"/>
      <c r="AZ427" s="122"/>
      <c r="BA427" s="122"/>
      <c r="BB427" s="122"/>
      <c r="BC427" s="122"/>
      <c r="BD427" s="122"/>
      <c r="BE427" s="122"/>
      <c r="BF427" s="122"/>
      <c r="BG427" s="122"/>
    </row>
    <row r="428" spans="1:59" ht="12.75">
      <c r="A428" s="165"/>
      <c r="B428" s="175"/>
      <c r="C428" s="197" t="s">
        <v>215</v>
      </c>
      <c r="D428" s="175"/>
      <c r="E428" s="181">
        <v>171477</v>
      </c>
      <c r="F428" s="181">
        <v>14563.8</v>
      </c>
      <c r="G428" s="181">
        <v>14563.8</v>
      </c>
      <c r="H428" s="181">
        <v>14094</v>
      </c>
      <c r="I428" s="181">
        <v>14563.8</v>
      </c>
      <c r="J428" s="181">
        <v>14094</v>
      </c>
      <c r="K428" s="181">
        <v>14563.8</v>
      </c>
      <c r="L428" s="181">
        <v>14563.8</v>
      </c>
      <c r="M428" s="181">
        <v>13154.4</v>
      </c>
      <c r="N428" s="181">
        <v>14563.8</v>
      </c>
      <c r="O428" s="181">
        <v>14094</v>
      </c>
      <c r="P428" s="181">
        <v>14563.8</v>
      </c>
      <c r="Q428" s="181">
        <v>14094</v>
      </c>
      <c r="S428" s="122"/>
      <c r="T428" s="123"/>
      <c r="U428" s="122"/>
      <c r="V428" s="122"/>
      <c r="W428" s="122"/>
      <c r="X428" s="122"/>
      <c r="Y428" s="122"/>
      <c r="Z428" s="122"/>
      <c r="AA428" s="122"/>
      <c r="AB428" s="122"/>
      <c r="AC428" s="123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2"/>
      <c r="AX428" s="122"/>
      <c r="AY428" s="122"/>
      <c r="AZ428" s="122"/>
      <c r="BA428" s="122"/>
      <c r="BB428" s="122"/>
      <c r="BC428" s="122"/>
      <c r="BD428" s="122"/>
      <c r="BE428" s="122"/>
      <c r="BF428" s="122"/>
      <c r="BG428" s="122"/>
    </row>
    <row r="429" spans="1:59" ht="12.75" hidden="1">
      <c r="A429" s="165"/>
      <c r="B429" s="175"/>
      <c r="C429" s="197" t="s">
        <v>371</v>
      </c>
      <c r="D429" s="175"/>
      <c r="E429" s="181">
        <v>0</v>
      </c>
      <c r="F429" s="181">
        <v>0</v>
      </c>
      <c r="G429" s="181">
        <v>0</v>
      </c>
      <c r="H429" s="181">
        <v>0</v>
      </c>
      <c r="I429" s="181">
        <v>0</v>
      </c>
      <c r="J429" s="181">
        <v>0</v>
      </c>
      <c r="K429" s="181">
        <v>0</v>
      </c>
      <c r="L429" s="181">
        <v>0</v>
      </c>
      <c r="M429" s="181">
        <v>0</v>
      </c>
      <c r="N429" s="181">
        <v>0</v>
      </c>
      <c r="O429" s="181">
        <v>0</v>
      </c>
      <c r="P429" s="181">
        <v>0</v>
      </c>
      <c r="Q429" s="181">
        <v>0</v>
      </c>
      <c r="S429" s="122"/>
      <c r="T429" s="123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2"/>
      <c r="AX429" s="122"/>
      <c r="AY429" s="122"/>
      <c r="AZ429" s="122"/>
      <c r="BA429" s="122"/>
      <c r="BB429" s="122"/>
      <c r="BC429" s="122"/>
      <c r="BD429" s="122"/>
      <c r="BE429" s="122"/>
      <c r="BF429" s="122"/>
      <c r="BG429" s="122"/>
    </row>
    <row r="430" spans="1:59" ht="12.75">
      <c r="A430" s="165"/>
      <c r="B430" s="175"/>
      <c r="C430" s="197" t="s">
        <v>216</v>
      </c>
      <c r="D430" s="175"/>
      <c r="E430" s="181">
        <v>8423.600005679999</v>
      </c>
      <c r="F430" s="181">
        <v>706.2999948</v>
      </c>
      <c r="G430" s="181">
        <v>586.2999744</v>
      </c>
      <c r="H430" s="181">
        <v>711.0999576</v>
      </c>
      <c r="I430" s="181">
        <v>695.7000036</v>
      </c>
      <c r="J430" s="181">
        <v>750.20004</v>
      </c>
      <c r="K430" s="181">
        <v>609.0000096</v>
      </c>
      <c r="L430" s="181">
        <v>779.5000344</v>
      </c>
      <c r="M430" s="181">
        <v>683.5000032</v>
      </c>
      <c r="N430" s="181">
        <v>691.8999864</v>
      </c>
      <c r="O430" s="181">
        <v>775.8</v>
      </c>
      <c r="P430" s="181">
        <v>734.20000968</v>
      </c>
      <c r="Q430" s="181">
        <v>700.099992</v>
      </c>
      <c r="S430" s="122"/>
      <c r="T430" s="123"/>
      <c r="U430" s="122"/>
      <c r="V430" s="122"/>
      <c r="W430" s="122"/>
      <c r="X430" s="122"/>
      <c r="Y430" s="122"/>
      <c r="Z430" s="122"/>
      <c r="AA430" s="122"/>
      <c r="AB430" s="122"/>
      <c r="AC430" s="123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122"/>
      <c r="BF430" s="122"/>
      <c r="BG430" s="122"/>
    </row>
    <row r="431" spans="1:59" ht="12.75" hidden="1">
      <c r="A431" s="165"/>
      <c r="B431" s="175"/>
      <c r="C431" s="197" t="s">
        <v>217</v>
      </c>
      <c r="D431" s="175"/>
      <c r="E431" s="181">
        <v>0</v>
      </c>
      <c r="F431" s="181">
        <v>0</v>
      </c>
      <c r="G431" s="181">
        <v>0</v>
      </c>
      <c r="H431" s="181">
        <v>0</v>
      </c>
      <c r="I431" s="181">
        <v>0</v>
      </c>
      <c r="J431" s="181">
        <v>0</v>
      </c>
      <c r="K431" s="181">
        <v>0</v>
      </c>
      <c r="L431" s="181">
        <v>0</v>
      </c>
      <c r="M431" s="181">
        <v>0</v>
      </c>
      <c r="N431" s="181">
        <v>0</v>
      </c>
      <c r="O431" s="181">
        <v>0</v>
      </c>
      <c r="P431" s="181">
        <v>0</v>
      </c>
      <c r="Q431" s="181">
        <v>0</v>
      </c>
      <c r="S431" s="122"/>
      <c r="T431" s="123"/>
      <c r="U431" s="117"/>
      <c r="V431" s="122"/>
      <c r="W431" s="123"/>
      <c r="X431" s="122"/>
      <c r="Y431" s="122"/>
      <c r="Z431" s="122"/>
      <c r="AA431" s="122"/>
      <c r="AB431" s="122"/>
      <c r="AC431" s="123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122"/>
      <c r="AS431" s="122"/>
      <c r="AT431" s="122"/>
      <c r="AU431" s="122"/>
      <c r="AV431" s="122"/>
      <c r="AW431" s="122"/>
      <c r="AX431" s="122"/>
      <c r="AY431" s="122"/>
      <c r="AZ431" s="122"/>
      <c r="BA431" s="122"/>
      <c r="BB431" s="122"/>
      <c r="BC431" s="122"/>
      <c r="BD431" s="122"/>
      <c r="BE431" s="122"/>
      <c r="BF431" s="122"/>
      <c r="BG431" s="122"/>
    </row>
    <row r="432" spans="1:59" ht="12.75">
      <c r="A432" s="165"/>
      <c r="B432" s="175"/>
      <c r="C432" s="197" t="s">
        <v>218</v>
      </c>
      <c r="D432" s="175"/>
      <c r="E432" s="181">
        <v>67071.6</v>
      </c>
      <c r="F432" s="181">
        <v>5866.8</v>
      </c>
      <c r="G432" s="181">
        <v>6003.6</v>
      </c>
      <c r="H432" s="181">
        <v>5695.2</v>
      </c>
      <c r="I432" s="181">
        <v>5935.2</v>
      </c>
      <c r="J432" s="181">
        <v>5763.6</v>
      </c>
      <c r="K432" s="181">
        <v>4528.8</v>
      </c>
      <c r="L432" s="181">
        <v>6003.6</v>
      </c>
      <c r="M432" s="181">
        <v>5352</v>
      </c>
      <c r="N432" s="181">
        <v>5866.8</v>
      </c>
      <c r="O432" s="181">
        <v>5695.2</v>
      </c>
      <c r="P432" s="181">
        <v>4665.6</v>
      </c>
      <c r="Q432" s="181">
        <v>5695.2</v>
      </c>
      <c r="S432" s="122"/>
      <c r="T432" s="123"/>
      <c r="U432" s="122"/>
      <c r="V432" s="122"/>
      <c r="W432" s="123"/>
      <c r="X432" s="122"/>
      <c r="Y432" s="123"/>
      <c r="Z432" s="123"/>
      <c r="AA432" s="122"/>
      <c r="AB432" s="122"/>
      <c r="AC432" s="123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122"/>
      <c r="AS432" s="122"/>
      <c r="AT432" s="122"/>
      <c r="AU432" s="122"/>
      <c r="AV432" s="122"/>
      <c r="AW432" s="122"/>
      <c r="AX432" s="122"/>
      <c r="AY432" s="122"/>
      <c r="AZ432" s="122"/>
      <c r="BA432" s="122"/>
      <c r="BB432" s="122"/>
      <c r="BC432" s="122"/>
      <c r="BD432" s="122"/>
      <c r="BE432" s="122"/>
      <c r="BF432" s="122"/>
      <c r="BG432" s="122"/>
    </row>
    <row r="433" spans="1:59" ht="12.75">
      <c r="A433" s="165"/>
      <c r="B433" s="175"/>
      <c r="C433" s="197" t="s">
        <v>219</v>
      </c>
      <c r="D433" s="175"/>
      <c r="E433" s="181">
        <v>648960</v>
      </c>
      <c r="F433" s="181">
        <v>19968</v>
      </c>
      <c r="G433" s="181">
        <v>47616</v>
      </c>
      <c r="H433" s="181">
        <v>46080</v>
      </c>
      <c r="I433" s="181">
        <v>47616</v>
      </c>
      <c r="J433" s="181">
        <v>69120</v>
      </c>
      <c r="K433" s="181">
        <v>71424</v>
      </c>
      <c r="L433" s="181">
        <v>71424</v>
      </c>
      <c r="M433" s="181">
        <v>64512</v>
      </c>
      <c r="N433" s="181">
        <v>71424</v>
      </c>
      <c r="O433" s="181">
        <v>46080</v>
      </c>
      <c r="P433" s="181">
        <v>47616</v>
      </c>
      <c r="Q433" s="181">
        <v>46080</v>
      </c>
      <c r="S433" s="122"/>
      <c r="T433" s="123"/>
      <c r="U433" s="122"/>
      <c r="V433" s="122"/>
      <c r="W433" s="123"/>
      <c r="X433" s="122"/>
      <c r="Y433" s="122"/>
      <c r="Z433" s="122"/>
      <c r="AA433" s="122"/>
      <c r="AB433" s="122"/>
      <c r="AC433" s="123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2"/>
      <c r="AX433" s="122"/>
      <c r="AY433" s="122"/>
      <c r="AZ433" s="122"/>
      <c r="BA433" s="122"/>
      <c r="BB433" s="122"/>
      <c r="BC433" s="122"/>
      <c r="BD433" s="122"/>
      <c r="BE433" s="122"/>
      <c r="BF433" s="122"/>
      <c r="BG433" s="122"/>
    </row>
    <row r="434" spans="1:59" ht="12.75">
      <c r="A434" s="165"/>
      <c r="B434" s="175"/>
      <c r="C434" s="197" t="s">
        <v>220</v>
      </c>
      <c r="D434" s="175"/>
      <c r="E434" s="181">
        <v>80956</v>
      </c>
      <c r="F434" s="181">
        <v>13764</v>
      </c>
      <c r="G434" s="181">
        <v>13579</v>
      </c>
      <c r="H434" s="181">
        <v>13135</v>
      </c>
      <c r="I434" s="181">
        <v>13579</v>
      </c>
      <c r="J434" s="181">
        <v>13320</v>
      </c>
      <c r="K434" s="181">
        <v>13579</v>
      </c>
      <c r="L434" s="181">
        <v>0</v>
      </c>
      <c r="M434" s="181">
        <v>0</v>
      </c>
      <c r="N434" s="181">
        <v>0</v>
      </c>
      <c r="O434" s="181">
        <v>0</v>
      </c>
      <c r="P434" s="181">
        <v>0</v>
      </c>
      <c r="Q434" s="181">
        <v>0</v>
      </c>
      <c r="S434" s="122"/>
      <c r="T434" s="123"/>
      <c r="U434" s="122"/>
      <c r="V434" s="122"/>
      <c r="W434" s="123"/>
      <c r="X434" s="123"/>
      <c r="Y434" s="122"/>
      <c r="Z434" s="122"/>
      <c r="AA434" s="122"/>
      <c r="AB434" s="122"/>
      <c r="AC434" s="123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2"/>
      <c r="AX434" s="122"/>
      <c r="AY434" s="122"/>
      <c r="AZ434" s="122"/>
      <c r="BA434" s="122"/>
      <c r="BB434" s="122"/>
      <c r="BC434" s="122"/>
      <c r="BD434" s="122"/>
      <c r="BE434" s="122"/>
      <c r="BF434" s="122"/>
      <c r="BG434" s="122"/>
    </row>
    <row r="435" spans="1:59" ht="12.75">
      <c r="A435" s="165"/>
      <c r="B435" s="175"/>
      <c r="C435" s="197" t="s">
        <v>221</v>
      </c>
      <c r="D435" s="175"/>
      <c r="E435" s="181">
        <v>151795.77181200002</v>
      </c>
      <c r="F435" s="181">
        <v>6376.373595</v>
      </c>
      <c r="G435" s="181">
        <v>8227.077899</v>
      </c>
      <c r="H435" s="181">
        <v>10957.053939</v>
      </c>
      <c r="I435" s="181">
        <v>13580.591226</v>
      </c>
      <c r="J435" s="181">
        <v>15787.098561</v>
      </c>
      <c r="K435" s="181">
        <v>19306.037964</v>
      </c>
      <c r="L435" s="181">
        <v>19721.044782</v>
      </c>
      <c r="M435" s="181">
        <v>13197.880269</v>
      </c>
      <c r="N435" s="181">
        <v>15011.976978</v>
      </c>
      <c r="O435" s="181">
        <v>12392.130303</v>
      </c>
      <c r="P435" s="181">
        <v>10117.323859</v>
      </c>
      <c r="Q435" s="181">
        <v>7121.182437</v>
      </c>
      <c r="S435" s="122"/>
      <c r="T435" s="123"/>
      <c r="U435" s="122"/>
      <c r="V435" s="122"/>
      <c r="W435" s="122"/>
      <c r="X435" s="122"/>
      <c r="Y435" s="122"/>
      <c r="Z435" s="122"/>
      <c r="AA435" s="122"/>
      <c r="AB435" s="122"/>
      <c r="AC435" s="123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2"/>
      <c r="AX435" s="122"/>
      <c r="AY435" s="122"/>
      <c r="AZ435" s="122"/>
      <c r="BA435" s="122"/>
      <c r="BB435" s="122"/>
      <c r="BC435" s="122"/>
      <c r="BD435" s="122"/>
      <c r="BE435" s="122"/>
      <c r="BF435" s="122"/>
      <c r="BG435" s="122"/>
    </row>
    <row r="436" spans="1:59" ht="12.75">
      <c r="A436" s="165"/>
      <c r="B436" s="175"/>
      <c r="C436" s="197" t="s">
        <v>222</v>
      </c>
      <c r="D436" s="175"/>
      <c r="E436" s="181">
        <v>189638.2279924</v>
      </c>
      <c r="F436" s="181">
        <v>9239.4396144</v>
      </c>
      <c r="G436" s="181">
        <v>10202.425008</v>
      </c>
      <c r="H436" s="181">
        <v>11714.851305</v>
      </c>
      <c r="I436" s="181">
        <v>14775.72713</v>
      </c>
      <c r="J436" s="181">
        <v>18562.514859</v>
      </c>
      <c r="K436" s="181">
        <v>23238.920174</v>
      </c>
      <c r="L436" s="181">
        <v>25448.084826</v>
      </c>
      <c r="M436" s="181">
        <v>16514.933347</v>
      </c>
      <c r="N436" s="181">
        <v>18403.385137</v>
      </c>
      <c r="O436" s="181">
        <v>14973.686037</v>
      </c>
      <c r="P436" s="181">
        <v>15817.559203</v>
      </c>
      <c r="Q436" s="181">
        <v>10746.701352</v>
      </c>
      <c r="S436" s="122"/>
      <c r="T436" s="123"/>
      <c r="U436" s="122"/>
      <c r="V436" s="122"/>
      <c r="W436" s="123"/>
      <c r="X436" s="123"/>
      <c r="Y436" s="122"/>
      <c r="Z436" s="122"/>
      <c r="AA436" s="122"/>
      <c r="AB436" s="122"/>
      <c r="AC436" s="123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2"/>
      <c r="AX436" s="122"/>
      <c r="AY436" s="122"/>
      <c r="AZ436" s="122"/>
      <c r="BA436" s="122"/>
      <c r="BB436" s="122"/>
      <c r="BC436" s="122"/>
      <c r="BD436" s="122"/>
      <c r="BE436" s="122"/>
      <c r="BF436" s="122"/>
      <c r="BG436" s="122"/>
    </row>
    <row r="437" spans="1:59" ht="12.75">
      <c r="A437" s="165"/>
      <c r="B437" s="175"/>
      <c r="C437" s="197" t="s">
        <v>223</v>
      </c>
      <c r="D437" s="175"/>
      <c r="E437" s="181">
        <v>111235.0306</v>
      </c>
      <c r="F437" s="181">
        <v>13434.653648</v>
      </c>
      <c r="G437" s="181">
        <v>10351.101544</v>
      </c>
      <c r="H437" s="181">
        <v>8330.13792</v>
      </c>
      <c r="I437" s="181">
        <v>8407.175234</v>
      </c>
      <c r="J437" s="181">
        <v>9667.249692</v>
      </c>
      <c r="K437" s="181">
        <v>3331.5231239</v>
      </c>
      <c r="L437" s="181">
        <v>6333.3494541</v>
      </c>
      <c r="M437" s="181">
        <v>6991.623838</v>
      </c>
      <c r="N437" s="181">
        <v>8957.608584</v>
      </c>
      <c r="O437" s="181">
        <v>11024.896443</v>
      </c>
      <c r="P437" s="181">
        <v>11339.777159</v>
      </c>
      <c r="Q437" s="181">
        <v>13065.93396</v>
      </c>
      <c r="S437" s="122"/>
      <c r="T437" s="123"/>
      <c r="U437" s="122"/>
      <c r="V437" s="122"/>
      <c r="W437" s="123"/>
      <c r="X437" s="123"/>
      <c r="Y437" s="123"/>
      <c r="Z437" s="123"/>
      <c r="AA437" s="122"/>
      <c r="AB437" s="122"/>
      <c r="AC437" s="123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2"/>
      <c r="AX437" s="122"/>
      <c r="AY437" s="122"/>
      <c r="AZ437" s="122"/>
      <c r="BA437" s="122"/>
      <c r="BB437" s="122"/>
      <c r="BC437" s="122"/>
      <c r="BD437" s="122"/>
      <c r="BE437" s="122"/>
      <c r="BF437" s="122"/>
      <c r="BG437" s="122"/>
    </row>
    <row r="438" spans="1:59" ht="12.75">
      <c r="A438" s="165"/>
      <c r="B438" s="175"/>
      <c r="C438" s="180" t="s">
        <v>224</v>
      </c>
      <c r="D438" s="175"/>
      <c r="E438" s="181">
        <v>74460</v>
      </c>
      <c r="F438" s="181">
        <v>6324</v>
      </c>
      <c r="G438" s="181">
        <v>6324</v>
      </c>
      <c r="H438" s="181">
        <v>6120</v>
      </c>
      <c r="I438" s="181">
        <v>6324</v>
      </c>
      <c r="J438" s="181">
        <v>6120</v>
      </c>
      <c r="K438" s="181">
        <v>6324</v>
      </c>
      <c r="L438" s="181">
        <v>6324</v>
      </c>
      <c r="M438" s="181">
        <v>5712</v>
      </c>
      <c r="N438" s="181">
        <v>6324</v>
      </c>
      <c r="O438" s="181">
        <v>6120</v>
      </c>
      <c r="P438" s="181">
        <v>6324</v>
      </c>
      <c r="Q438" s="181">
        <v>6120</v>
      </c>
      <c r="S438" s="122"/>
      <c r="T438" s="123"/>
      <c r="U438" s="122"/>
      <c r="V438" s="122"/>
      <c r="W438" s="122"/>
      <c r="X438" s="122"/>
      <c r="Y438" s="122"/>
      <c r="Z438" s="122"/>
      <c r="AA438" s="122"/>
      <c r="AB438" s="122"/>
      <c r="AC438" s="123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  <c r="AX438" s="122"/>
      <c r="AY438" s="122"/>
      <c r="AZ438" s="122"/>
      <c r="BA438" s="122"/>
      <c r="BB438" s="122"/>
      <c r="BC438" s="122"/>
      <c r="BD438" s="122"/>
      <c r="BE438" s="122"/>
      <c r="BF438" s="122"/>
      <c r="BG438" s="122"/>
    </row>
    <row r="439" spans="1:59" ht="12.75">
      <c r="A439" s="165"/>
      <c r="B439" s="175"/>
      <c r="C439" s="180" t="s">
        <v>225</v>
      </c>
      <c r="D439" s="175"/>
      <c r="E439" s="181">
        <v>51422.2732602</v>
      </c>
      <c r="F439" s="181">
        <v>4742.0393318</v>
      </c>
      <c r="G439" s="181">
        <v>5467.8790656</v>
      </c>
      <c r="H439" s="181">
        <v>5038.074108</v>
      </c>
      <c r="I439" s="181">
        <v>4442.7115216</v>
      </c>
      <c r="J439" s="181">
        <v>4818.594924</v>
      </c>
      <c r="K439" s="181">
        <v>4973.9298262</v>
      </c>
      <c r="L439" s="181">
        <v>3194.4824132</v>
      </c>
      <c r="M439" s="181">
        <v>3603.3645664</v>
      </c>
      <c r="N439" s="181">
        <v>3339.4201048</v>
      </c>
      <c r="O439" s="181">
        <v>3443.0279781</v>
      </c>
      <c r="P439" s="181">
        <v>3650.1825757</v>
      </c>
      <c r="Q439" s="181">
        <v>4708.5668448</v>
      </c>
      <c r="S439" s="122"/>
      <c r="T439" s="123"/>
      <c r="U439" s="122"/>
      <c r="V439" s="122"/>
      <c r="W439" s="123"/>
      <c r="X439" s="122"/>
      <c r="Y439" s="123"/>
      <c r="Z439" s="123"/>
      <c r="AA439" s="122"/>
      <c r="AB439" s="122"/>
      <c r="AC439" s="123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22"/>
      <c r="AZ439" s="122"/>
      <c r="BA439" s="122"/>
      <c r="BB439" s="122"/>
      <c r="BC439" s="122"/>
      <c r="BD439" s="122"/>
      <c r="BE439" s="122"/>
      <c r="BF439" s="122"/>
      <c r="BG439" s="122"/>
    </row>
    <row r="440" spans="1:59" ht="12.75">
      <c r="A440" s="165"/>
      <c r="B440" s="175"/>
      <c r="C440" s="197" t="s">
        <v>226</v>
      </c>
      <c r="D440" s="175"/>
      <c r="E440" s="181">
        <v>385059.84</v>
      </c>
      <c r="F440" s="181">
        <v>34700.16</v>
      </c>
      <c r="G440" s="181">
        <v>34700.16</v>
      </c>
      <c r="H440" s="181">
        <v>33580.8</v>
      </c>
      <c r="I440" s="181">
        <v>26864.64</v>
      </c>
      <c r="J440" s="181">
        <v>33580.8</v>
      </c>
      <c r="K440" s="181">
        <v>34700.16</v>
      </c>
      <c r="L440" s="181">
        <v>34700.16</v>
      </c>
      <c r="M440" s="181">
        <v>31342.08</v>
      </c>
      <c r="N440" s="181">
        <v>19029.12</v>
      </c>
      <c r="O440" s="181">
        <v>33580.8</v>
      </c>
      <c r="P440" s="181">
        <v>34700.16</v>
      </c>
      <c r="Q440" s="181">
        <v>33580.8</v>
      </c>
      <c r="S440" s="122"/>
      <c r="T440" s="123"/>
      <c r="U440" s="122"/>
      <c r="V440" s="122"/>
      <c r="W440" s="122"/>
      <c r="X440" s="122"/>
      <c r="Y440" s="122"/>
      <c r="Z440" s="122"/>
      <c r="AA440" s="122"/>
      <c r="AB440" s="122"/>
      <c r="AC440" s="123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122"/>
      <c r="AS440" s="122"/>
      <c r="AT440" s="122"/>
      <c r="AU440" s="122"/>
      <c r="AV440" s="122"/>
      <c r="AW440" s="122"/>
      <c r="AX440" s="122"/>
      <c r="AY440" s="122"/>
      <c r="AZ440" s="122"/>
      <c r="BA440" s="122"/>
      <c r="BB440" s="122"/>
      <c r="BC440" s="122"/>
      <c r="BD440" s="122"/>
      <c r="BE440" s="122"/>
      <c r="BF440" s="122"/>
      <c r="BG440" s="122"/>
    </row>
    <row r="441" spans="1:59" ht="12.75">
      <c r="A441" s="165"/>
      <c r="B441" s="175"/>
      <c r="C441" s="197" t="s">
        <v>227</v>
      </c>
      <c r="D441" s="175"/>
      <c r="E441" s="181">
        <v>91290</v>
      </c>
      <c r="F441" s="181">
        <v>15810</v>
      </c>
      <c r="G441" s="181">
        <v>15810</v>
      </c>
      <c r="H441" s="181">
        <v>15300</v>
      </c>
      <c r="I441" s="181">
        <v>13260</v>
      </c>
      <c r="J441" s="181">
        <v>15300</v>
      </c>
      <c r="K441" s="181">
        <v>15810</v>
      </c>
      <c r="L441" s="181">
        <v>0</v>
      </c>
      <c r="M441" s="181">
        <v>0</v>
      </c>
      <c r="N441" s="181">
        <v>0</v>
      </c>
      <c r="O441" s="181">
        <v>0</v>
      </c>
      <c r="P441" s="181">
        <v>0</v>
      </c>
      <c r="Q441" s="181">
        <v>0</v>
      </c>
      <c r="S441" s="122"/>
      <c r="T441" s="123"/>
      <c r="U441" s="122"/>
      <c r="V441" s="122"/>
      <c r="W441" s="122"/>
      <c r="X441" s="122"/>
      <c r="Y441" s="122"/>
      <c r="Z441" s="122"/>
      <c r="AA441" s="122"/>
      <c r="AB441" s="122"/>
      <c r="AC441" s="123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2"/>
      <c r="AX441" s="122"/>
      <c r="AY441" s="122"/>
      <c r="AZ441" s="122"/>
      <c r="BA441" s="122"/>
      <c r="BB441" s="122"/>
      <c r="BC441" s="122"/>
      <c r="BD441" s="122"/>
      <c r="BE441" s="122"/>
      <c r="BF441" s="122"/>
      <c r="BG441" s="122"/>
    </row>
    <row r="442" spans="1:59" ht="12.75">
      <c r="A442" s="165"/>
      <c r="B442" s="175"/>
      <c r="C442" s="197" t="s">
        <v>228</v>
      </c>
      <c r="D442" s="175"/>
      <c r="E442" s="181">
        <v>88320</v>
      </c>
      <c r="F442" s="181">
        <v>14880</v>
      </c>
      <c r="G442" s="181">
        <v>14880</v>
      </c>
      <c r="H442" s="181">
        <v>14400</v>
      </c>
      <c r="I442" s="181">
        <v>14880</v>
      </c>
      <c r="J442" s="181">
        <v>14400</v>
      </c>
      <c r="K442" s="181">
        <v>14880</v>
      </c>
      <c r="L442" s="181">
        <v>0</v>
      </c>
      <c r="M442" s="181">
        <v>0</v>
      </c>
      <c r="N442" s="181">
        <v>0</v>
      </c>
      <c r="O442" s="181">
        <v>0</v>
      </c>
      <c r="P442" s="181">
        <v>0</v>
      </c>
      <c r="Q442" s="181">
        <v>0</v>
      </c>
      <c r="S442" s="122"/>
      <c r="T442" s="123"/>
      <c r="U442" s="122"/>
      <c r="V442" s="122"/>
      <c r="W442" s="122"/>
      <c r="X442" s="122"/>
      <c r="Y442" s="122"/>
      <c r="Z442" s="122"/>
      <c r="AA442" s="122"/>
      <c r="AB442" s="122"/>
      <c r="AC442" s="123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2"/>
      <c r="AX442" s="122"/>
      <c r="AY442" s="122"/>
      <c r="AZ442" s="122"/>
      <c r="BA442" s="122"/>
      <c r="BB442" s="122"/>
      <c r="BC442" s="122"/>
      <c r="BD442" s="122"/>
      <c r="BE442" s="122"/>
      <c r="BF442" s="122"/>
      <c r="BG442" s="122"/>
    </row>
    <row r="443" spans="1:59" ht="12.75" hidden="1">
      <c r="A443" s="165"/>
      <c r="B443" s="175"/>
      <c r="C443" s="197"/>
      <c r="D443" s="175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36"/>
      <c r="S443" s="122"/>
      <c r="T443" s="123"/>
      <c r="U443" s="122"/>
      <c r="V443" s="122"/>
      <c r="W443" s="123"/>
      <c r="X443" s="129"/>
      <c r="Y443" s="122"/>
      <c r="Z443" s="122"/>
      <c r="AA443" s="122"/>
      <c r="AB443" s="122"/>
      <c r="AC443" s="123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2"/>
      <c r="AX443" s="122"/>
      <c r="AY443" s="122"/>
      <c r="AZ443" s="122"/>
      <c r="BA443" s="122"/>
      <c r="BB443" s="122"/>
      <c r="BC443" s="122"/>
      <c r="BD443" s="122"/>
      <c r="BE443" s="122"/>
      <c r="BF443" s="122"/>
      <c r="BG443" s="122"/>
    </row>
    <row r="444" spans="1:59" s="130" customFormat="1" ht="12.75" hidden="1">
      <c r="A444" s="165"/>
      <c r="B444" s="175"/>
      <c r="C444" s="197"/>
      <c r="D444" s="175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28"/>
      <c r="S444" s="122"/>
      <c r="T444" s="123"/>
      <c r="U444" s="122"/>
      <c r="V444" s="122"/>
      <c r="W444" s="122"/>
      <c r="X444" s="122"/>
      <c r="Y444" s="123"/>
      <c r="Z444" s="123"/>
      <c r="AA444" s="122"/>
      <c r="AB444" s="122"/>
      <c r="AC444" s="123"/>
      <c r="AD444" s="122"/>
      <c r="AE444" s="122"/>
      <c r="AF444" s="122"/>
      <c r="AG444" s="122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/>
      <c r="AX444" s="129"/>
      <c r="AY444" s="129"/>
      <c r="AZ444" s="129"/>
      <c r="BA444" s="129"/>
      <c r="BB444" s="129"/>
      <c r="BC444" s="129"/>
      <c r="BD444" s="129"/>
      <c r="BE444" s="129"/>
      <c r="BF444" s="129"/>
      <c r="BG444" s="129"/>
    </row>
    <row r="445" spans="1:59" s="130" customFormat="1" ht="12.75" hidden="1">
      <c r="A445" s="165"/>
      <c r="B445" s="175"/>
      <c r="C445" s="197"/>
      <c r="D445" s="175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21"/>
      <c r="S445" s="129"/>
      <c r="T445" s="123"/>
      <c r="U445" s="122"/>
      <c r="V445" s="122"/>
      <c r="W445" s="122"/>
      <c r="X445" s="122"/>
      <c r="Y445" s="122"/>
      <c r="Z445" s="122"/>
      <c r="AA445" s="122"/>
      <c r="AB445" s="122"/>
      <c r="AC445" s="123"/>
      <c r="AD445" s="122"/>
      <c r="AE445" s="122"/>
      <c r="AF445" s="122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  <c r="BG445" s="129"/>
    </row>
    <row r="446" spans="1:59" s="139" customFormat="1" ht="15">
      <c r="A446" s="165"/>
      <c r="B446" s="175"/>
      <c r="C446" s="180" t="s">
        <v>229</v>
      </c>
      <c r="D446" s="175"/>
      <c r="E446" s="228">
        <v>167076</v>
      </c>
      <c r="F446" s="228">
        <v>28458</v>
      </c>
      <c r="G446" s="228">
        <v>27540</v>
      </c>
      <c r="H446" s="228">
        <v>27540</v>
      </c>
      <c r="I446" s="228">
        <v>28458</v>
      </c>
      <c r="J446" s="228">
        <v>26622</v>
      </c>
      <c r="K446" s="228">
        <v>28458</v>
      </c>
      <c r="L446" s="228">
        <v>0</v>
      </c>
      <c r="M446" s="228">
        <v>0</v>
      </c>
      <c r="N446" s="228">
        <v>0</v>
      </c>
      <c r="O446" s="228">
        <v>0</v>
      </c>
      <c r="P446" s="228">
        <v>0</v>
      </c>
      <c r="Q446" s="228">
        <v>0</v>
      </c>
      <c r="R446" s="148"/>
      <c r="S446" s="122"/>
      <c r="T446" s="123"/>
      <c r="U446" s="122"/>
      <c r="V446" s="122"/>
      <c r="W446" s="122"/>
      <c r="X446" s="122"/>
      <c r="Y446" s="122"/>
      <c r="Z446" s="122"/>
      <c r="AA446" s="122"/>
      <c r="AB446" s="122"/>
      <c r="AC446" s="123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2"/>
      <c r="AX446" s="122"/>
      <c r="AY446" s="122"/>
      <c r="AZ446" s="122"/>
      <c r="BA446" s="122"/>
      <c r="BB446" s="122"/>
      <c r="BC446" s="122"/>
      <c r="BD446" s="122"/>
      <c r="BE446" s="122"/>
      <c r="BF446" s="122"/>
      <c r="BG446" s="122"/>
    </row>
    <row r="447" spans="1:59" ht="12.75">
      <c r="A447" s="165"/>
      <c r="B447" s="175"/>
      <c r="C447" s="180"/>
      <c r="D447" s="175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S447" s="122"/>
      <c r="T447" s="123"/>
      <c r="U447" s="122"/>
      <c r="V447" s="122"/>
      <c r="W447" s="122"/>
      <c r="X447" s="122"/>
      <c r="Y447" s="122"/>
      <c r="Z447" s="122"/>
      <c r="AA447" s="122"/>
      <c r="AB447" s="122"/>
      <c r="AC447" s="123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122"/>
      <c r="AS447" s="122"/>
      <c r="AT447" s="122"/>
      <c r="AU447" s="122"/>
      <c r="AV447" s="122"/>
      <c r="AW447" s="122"/>
      <c r="AX447" s="122"/>
      <c r="AY447" s="122"/>
      <c r="AZ447" s="122"/>
      <c r="BA447" s="122"/>
      <c r="BB447" s="122"/>
      <c r="BC447" s="122"/>
      <c r="BD447" s="122"/>
      <c r="BE447" s="122"/>
      <c r="BF447" s="122"/>
      <c r="BG447" s="122"/>
    </row>
    <row r="448" spans="1:59" ht="12.75">
      <c r="A448" s="165"/>
      <c r="B448" s="175" t="s">
        <v>230</v>
      </c>
      <c r="C448" s="197"/>
      <c r="D448" s="196"/>
      <c r="E448" s="181">
        <v>2671021.93640484</v>
      </c>
      <c r="F448" s="181">
        <v>219609.84604863997</v>
      </c>
      <c r="G448" s="181">
        <v>243381.49375516</v>
      </c>
      <c r="H448" s="181">
        <v>239806.3472344</v>
      </c>
      <c r="I448" s="181">
        <v>239781.12460511999</v>
      </c>
      <c r="J448" s="181">
        <v>273493.8287568</v>
      </c>
      <c r="K448" s="181">
        <v>285331.9909257</v>
      </c>
      <c r="L448" s="181">
        <v>220603.35225002002</v>
      </c>
      <c r="M448" s="181">
        <v>191887.91211000003</v>
      </c>
      <c r="N448" s="181">
        <v>198429.46051531998</v>
      </c>
      <c r="O448" s="181">
        <v>187060.28123069997</v>
      </c>
      <c r="P448" s="181">
        <v>191566.63333117997</v>
      </c>
      <c r="Q448" s="181">
        <v>180069.66564179998</v>
      </c>
      <c r="S448" s="122"/>
      <c r="T448" s="123"/>
      <c r="U448" s="117"/>
      <c r="V448" s="122"/>
      <c r="W448" s="122"/>
      <c r="X448" s="122"/>
      <c r="Y448" s="122"/>
      <c r="Z448" s="122"/>
      <c r="AA448" s="122"/>
      <c r="AB448" s="122"/>
      <c r="AC448" s="123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122"/>
      <c r="AS448" s="122"/>
      <c r="AT448" s="122"/>
      <c r="AU448" s="122"/>
      <c r="AV448" s="122"/>
      <c r="AW448" s="122"/>
      <c r="AX448" s="122"/>
      <c r="AY448" s="122"/>
      <c r="AZ448" s="122"/>
      <c r="BA448" s="122"/>
      <c r="BB448" s="122"/>
      <c r="BC448" s="122"/>
      <c r="BD448" s="122"/>
      <c r="BE448" s="122"/>
      <c r="BF448" s="122"/>
      <c r="BG448" s="122"/>
    </row>
    <row r="449" spans="1:59" ht="12.75">
      <c r="A449" s="165"/>
      <c r="B449" s="175"/>
      <c r="C449" s="180"/>
      <c r="D449" s="175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S449" s="122"/>
      <c r="T449" s="123"/>
      <c r="U449" s="122"/>
      <c r="V449" s="122"/>
      <c r="W449" s="122"/>
      <c r="X449" s="122"/>
      <c r="Y449" s="122"/>
      <c r="Z449" s="122"/>
      <c r="AA449" s="122"/>
      <c r="AB449" s="122"/>
      <c r="AC449" s="123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122"/>
      <c r="AS449" s="122"/>
      <c r="AT449" s="122"/>
      <c r="AU449" s="122"/>
      <c r="AV449" s="122"/>
      <c r="AW449" s="122"/>
      <c r="AX449" s="122"/>
      <c r="AY449" s="122"/>
      <c r="AZ449" s="122"/>
      <c r="BA449" s="122"/>
      <c r="BB449" s="122"/>
      <c r="BC449" s="122"/>
      <c r="BD449" s="122"/>
      <c r="BE449" s="122"/>
      <c r="BF449" s="122"/>
      <c r="BG449" s="122"/>
    </row>
    <row r="450" spans="1:59" ht="12.75">
      <c r="A450" s="165"/>
      <c r="B450" s="175" t="s">
        <v>231</v>
      </c>
      <c r="C450" s="180"/>
      <c r="D450" s="175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S450" s="122"/>
      <c r="T450" s="123"/>
      <c r="U450" s="122"/>
      <c r="V450" s="122"/>
      <c r="W450" s="122"/>
      <c r="X450" s="122"/>
      <c r="Y450" s="122"/>
      <c r="Z450" s="122"/>
      <c r="AA450" s="122"/>
      <c r="AB450" s="122"/>
      <c r="AC450" s="123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122"/>
      <c r="AS450" s="122"/>
      <c r="AT450" s="122"/>
      <c r="AU450" s="122"/>
      <c r="AV450" s="122"/>
      <c r="AW450" s="122"/>
      <c r="AX450" s="122"/>
      <c r="AY450" s="122"/>
      <c r="AZ450" s="122"/>
      <c r="BA450" s="122"/>
      <c r="BB450" s="122"/>
      <c r="BC450" s="122"/>
      <c r="BD450" s="122"/>
      <c r="BE450" s="122"/>
      <c r="BF450" s="122"/>
      <c r="BG450" s="122"/>
    </row>
    <row r="451" spans="1:59" s="130" customFormat="1" ht="12.75">
      <c r="A451" s="165"/>
      <c r="B451" s="175"/>
      <c r="C451" s="180" t="s">
        <v>232</v>
      </c>
      <c r="D451" s="175"/>
      <c r="E451" s="181">
        <v>-17227.52</v>
      </c>
      <c r="F451" s="181">
        <v>-1486.08</v>
      </c>
      <c r="G451" s="181">
        <v>-1431.04</v>
      </c>
      <c r="H451" s="181">
        <v>-1431.04</v>
      </c>
      <c r="I451" s="181">
        <v>-1486.08</v>
      </c>
      <c r="J451" s="181">
        <v>-1376</v>
      </c>
      <c r="K451" s="181">
        <v>-1486.08</v>
      </c>
      <c r="L451" s="181">
        <v>-1431.04</v>
      </c>
      <c r="M451" s="181">
        <v>-1320.96</v>
      </c>
      <c r="N451" s="181">
        <v>-1486.08</v>
      </c>
      <c r="O451" s="181">
        <v>-1431.04</v>
      </c>
      <c r="P451" s="181">
        <v>-1431.04</v>
      </c>
      <c r="Q451" s="181">
        <v>-1431.04</v>
      </c>
      <c r="R451" s="121"/>
      <c r="S451" s="122"/>
      <c r="T451" s="123"/>
      <c r="U451" s="122"/>
      <c r="V451" s="122"/>
      <c r="W451" s="123"/>
      <c r="X451" s="123"/>
      <c r="Y451" s="122"/>
      <c r="Z451" s="122"/>
      <c r="AA451" s="122"/>
      <c r="AB451" s="122"/>
      <c r="AC451" s="123"/>
      <c r="AD451" s="122"/>
      <c r="AE451" s="122"/>
      <c r="AF451" s="122"/>
      <c r="AG451" s="122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  <c r="AW451" s="129"/>
      <c r="AX451" s="129"/>
      <c r="AY451" s="129"/>
      <c r="AZ451" s="129"/>
      <c r="BA451" s="129"/>
      <c r="BB451" s="129"/>
      <c r="BC451" s="129"/>
      <c r="BD451" s="129"/>
      <c r="BE451" s="129"/>
      <c r="BF451" s="129"/>
      <c r="BG451" s="129"/>
    </row>
    <row r="452" spans="1:59" s="130" customFormat="1" ht="12.75">
      <c r="A452" s="165"/>
      <c r="B452" s="175"/>
      <c r="C452" s="180" t="s">
        <v>233</v>
      </c>
      <c r="D452" s="175"/>
      <c r="E452" s="181">
        <v>326787.688726</v>
      </c>
      <c r="F452" s="181">
        <v>33034.899302</v>
      </c>
      <c r="G452" s="181">
        <v>25256.005642</v>
      </c>
      <c r="H452" s="181">
        <v>17200.41648</v>
      </c>
      <c r="I452" s="181">
        <v>20508.090512</v>
      </c>
      <c r="J452" s="181">
        <v>22986.120375</v>
      </c>
      <c r="K452" s="181">
        <v>26321.376723</v>
      </c>
      <c r="L452" s="181">
        <v>34267.723861</v>
      </c>
      <c r="M452" s="181">
        <v>24536.964811</v>
      </c>
      <c r="N452" s="181">
        <v>23901.916863</v>
      </c>
      <c r="O452" s="181">
        <v>29707.089144</v>
      </c>
      <c r="P452" s="181">
        <v>34404.779022</v>
      </c>
      <c r="Q452" s="181">
        <v>34662.305991</v>
      </c>
      <c r="R452" s="121"/>
      <c r="S452" s="122"/>
      <c r="T452" s="123"/>
      <c r="U452" s="122"/>
      <c r="V452" s="122"/>
      <c r="W452" s="123"/>
      <c r="X452" s="123"/>
      <c r="Y452" s="122"/>
      <c r="Z452" s="122"/>
      <c r="AA452" s="122"/>
      <c r="AB452" s="122"/>
      <c r="AC452" s="123"/>
      <c r="AD452" s="122"/>
      <c r="AE452" s="122"/>
      <c r="AF452" s="122"/>
      <c r="AG452" s="122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</row>
    <row r="453" spans="1:59" s="130" customFormat="1" ht="12.75">
      <c r="A453" s="165"/>
      <c r="B453" s="175"/>
      <c r="C453" s="180" t="s">
        <v>234</v>
      </c>
      <c r="D453" s="175"/>
      <c r="E453" s="181">
        <v>252522.538489</v>
      </c>
      <c r="F453" s="181">
        <v>26160.154291</v>
      </c>
      <c r="G453" s="181">
        <v>19552.512345</v>
      </c>
      <c r="H453" s="181">
        <v>13030.7027</v>
      </c>
      <c r="I453" s="181">
        <v>15475.678515</v>
      </c>
      <c r="J453" s="181">
        <v>17320.498807</v>
      </c>
      <c r="K453" s="181">
        <v>19884.417618</v>
      </c>
      <c r="L453" s="181">
        <v>26177.898944</v>
      </c>
      <c r="M453" s="181">
        <v>18570.557809</v>
      </c>
      <c r="N453" s="181">
        <v>17955.916619</v>
      </c>
      <c r="O453" s="181">
        <v>23371.782454</v>
      </c>
      <c r="P453" s="181">
        <v>28213.505647</v>
      </c>
      <c r="Q453" s="181">
        <v>26808.91274</v>
      </c>
      <c r="R453" s="121"/>
      <c r="S453" s="122"/>
      <c r="T453" s="123"/>
      <c r="U453" s="122"/>
      <c r="V453" s="122"/>
      <c r="W453" s="123"/>
      <c r="X453" s="123"/>
      <c r="Y453" s="122"/>
      <c r="Z453" s="122"/>
      <c r="AA453" s="122"/>
      <c r="AB453" s="122"/>
      <c r="AC453" s="123"/>
      <c r="AD453" s="122"/>
      <c r="AE453" s="122"/>
      <c r="AF453" s="122"/>
      <c r="AG453" s="122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  <c r="AW453" s="129"/>
      <c r="AX453" s="129"/>
      <c r="AY453" s="129"/>
      <c r="AZ453" s="129"/>
      <c r="BA453" s="129"/>
      <c r="BB453" s="129"/>
      <c r="BC453" s="129"/>
      <c r="BD453" s="129"/>
      <c r="BE453" s="129"/>
      <c r="BF453" s="129"/>
      <c r="BG453" s="129"/>
    </row>
    <row r="454" spans="1:59" ht="12.75">
      <c r="A454" s="165"/>
      <c r="B454" s="175"/>
      <c r="C454" s="180" t="s">
        <v>235</v>
      </c>
      <c r="D454" s="175"/>
      <c r="E454" s="181">
        <v>440688.8712</v>
      </c>
      <c r="F454" s="181">
        <v>46779.5952</v>
      </c>
      <c r="G454" s="181">
        <v>33385.4376</v>
      </c>
      <c r="H454" s="181">
        <v>31147.704</v>
      </c>
      <c r="I454" s="181">
        <v>31786.1352</v>
      </c>
      <c r="J454" s="181">
        <v>31346.856</v>
      </c>
      <c r="K454" s="181">
        <v>32391.7512</v>
      </c>
      <c r="L454" s="181">
        <v>29410.9152</v>
      </c>
      <c r="M454" s="181">
        <v>26744.1888</v>
      </c>
      <c r="N454" s="181">
        <v>29808.36</v>
      </c>
      <c r="O454" s="181">
        <v>42693.264</v>
      </c>
      <c r="P454" s="181">
        <v>53655.048</v>
      </c>
      <c r="Q454" s="181">
        <v>51539.616</v>
      </c>
      <c r="S454" s="122"/>
      <c r="T454" s="123"/>
      <c r="U454" s="122"/>
      <c r="V454" s="122"/>
      <c r="W454" s="123"/>
      <c r="X454" s="123"/>
      <c r="Y454" s="122"/>
      <c r="Z454" s="122"/>
      <c r="AA454" s="122"/>
      <c r="AB454" s="122"/>
      <c r="AC454" s="123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122"/>
      <c r="AS454" s="122"/>
      <c r="AT454" s="122"/>
      <c r="AU454" s="122"/>
      <c r="AV454" s="122"/>
      <c r="AW454" s="122"/>
      <c r="AX454" s="122"/>
      <c r="AY454" s="122"/>
      <c r="AZ454" s="122"/>
      <c r="BA454" s="122"/>
      <c r="BB454" s="122"/>
      <c r="BC454" s="122"/>
      <c r="BD454" s="122"/>
      <c r="BE454" s="122"/>
      <c r="BF454" s="122"/>
      <c r="BG454" s="122"/>
    </row>
    <row r="455" spans="1:59" s="130" customFormat="1" ht="12.75" hidden="1">
      <c r="A455" s="165"/>
      <c r="B455" s="175"/>
      <c r="C455" s="180" t="s">
        <v>236</v>
      </c>
      <c r="D455" s="175"/>
      <c r="E455" s="181">
        <v>0</v>
      </c>
      <c r="F455" s="181">
        <v>0</v>
      </c>
      <c r="G455" s="181">
        <v>0</v>
      </c>
      <c r="H455" s="181">
        <v>0</v>
      </c>
      <c r="I455" s="181">
        <v>0</v>
      </c>
      <c r="J455" s="181">
        <v>0</v>
      </c>
      <c r="K455" s="181">
        <v>0</v>
      </c>
      <c r="L455" s="181">
        <v>0</v>
      </c>
      <c r="M455" s="181">
        <v>0</v>
      </c>
      <c r="N455" s="181">
        <v>0</v>
      </c>
      <c r="O455" s="181">
        <v>0</v>
      </c>
      <c r="P455" s="181">
        <v>0</v>
      </c>
      <c r="Q455" s="181">
        <v>0</v>
      </c>
      <c r="R455" s="121"/>
      <c r="S455" s="122"/>
      <c r="T455" s="123"/>
      <c r="U455" s="122"/>
      <c r="V455" s="122"/>
      <c r="W455" s="122"/>
      <c r="X455" s="122"/>
      <c r="Y455" s="122"/>
      <c r="Z455" s="126"/>
      <c r="AA455" s="122"/>
      <c r="AB455" s="122"/>
      <c r="AC455" s="123"/>
      <c r="AD455" s="122"/>
      <c r="AE455" s="122"/>
      <c r="AF455" s="122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  <c r="AW455" s="129"/>
      <c r="AX455" s="129"/>
      <c r="AY455" s="129"/>
      <c r="AZ455" s="129"/>
      <c r="BA455" s="129"/>
      <c r="BB455" s="129"/>
      <c r="BC455" s="129"/>
      <c r="BD455" s="129"/>
      <c r="BE455" s="129"/>
      <c r="BF455" s="129"/>
      <c r="BG455" s="129"/>
    </row>
    <row r="456" spans="1:59" s="130" customFormat="1" ht="12.75">
      <c r="A456" s="165"/>
      <c r="B456" s="175"/>
      <c r="C456" s="180" t="s">
        <v>237</v>
      </c>
      <c r="D456" s="175"/>
      <c r="E456" s="181">
        <v>0</v>
      </c>
      <c r="F456" s="181">
        <v>0</v>
      </c>
      <c r="G456" s="181">
        <v>0</v>
      </c>
      <c r="H456" s="181">
        <v>0</v>
      </c>
      <c r="I456" s="181">
        <v>0</v>
      </c>
      <c r="J456" s="181">
        <v>0</v>
      </c>
      <c r="K456" s="181">
        <v>0</v>
      </c>
      <c r="L456" s="181">
        <v>0</v>
      </c>
      <c r="M456" s="181">
        <v>0</v>
      </c>
      <c r="N456" s="181">
        <v>0</v>
      </c>
      <c r="O456" s="181">
        <v>0</v>
      </c>
      <c r="P456" s="181">
        <v>0</v>
      </c>
      <c r="Q456" s="181">
        <v>0</v>
      </c>
      <c r="R456" s="121"/>
      <c r="S456" s="129"/>
      <c r="T456" s="123"/>
      <c r="U456" s="122"/>
      <c r="V456" s="122"/>
      <c r="W456" s="122"/>
      <c r="X456" s="122"/>
      <c r="Y456" s="122"/>
      <c r="Z456" s="126"/>
      <c r="AA456" s="122"/>
      <c r="AB456" s="122"/>
      <c r="AC456" s="123"/>
      <c r="AD456" s="122"/>
      <c r="AE456" s="122"/>
      <c r="AF456" s="122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129"/>
      <c r="AY456" s="129"/>
      <c r="AZ456" s="129"/>
      <c r="BA456" s="129"/>
      <c r="BB456" s="129"/>
      <c r="BC456" s="129"/>
      <c r="BD456" s="129"/>
      <c r="BE456" s="129"/>
      <c r="BF456" s="129"/>
      <c r="BG456" s="129"/>
    </row>
    <row r="457" spans="1:59" ht="12.75">
      <c r="A457" s="165"/>
      <c r="B457" s="175"/>
      <c r="C457" s="180" t="s">
        <v>238</v>
      </c>
      <c r="D457" s="175"/>
      <c r="E457" s="181">
        <v>351166.8088159</v>
      </c>
      <c r="F457" s="181">
        <v>83819.45082730001</v>
      </c>
      <c r="G457" s="181">
        <v>61158.7238169</v>
      </c>
      <c r="H457" s="181">
        <v>44818.909726</v>
      </c>
      <c r="I457" s="181">
        <v>53179.4164953</v>
      </c>
      <c r="J457" s="181">
        <v>28808.161943</v>
      </c>
      <c r="K457" s="181">
        <v>32920.786978000004</v>
      </c>
      <c r="L457" s="181">
        <v>9817.7655773</v>
      </c>
      <c r="M457" s="181">
        <v>7106.876693</v>
      </c>
      <c r="N457" s="181">
        <v>6888.2976106999995</v>
      </c>
      <c r="O457" s="181">
        <v>7041.245206199999</v>
      </c>
      <c r="P457" s="181">
        <v>7576.2221885</v>
      </c>
      <c r="Q457" s="181">
        <v>8030.9517537</v>
      </c>
      <c r="S457" s="122"/>
      <c r="T457" s="123"/>
      <c r="U457" s="122"/>
      <c r="V457" s="122"/>
      <c r="W457" s="122"/>
      <c r="X457" s="122"/>
      <c r="Y457" s="122"/>
      <c r="Z457" s="122"/>
      <c r="AA457" s="122"/>
      <c r="AB457" s="122"/>
      <c r="AC457" s="123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2"/>
      <c r="AX457" s="122"/>
      <c r="AY457" s="122"/>
      <c r="AZ457" s="122"/>
      <c r="BA457" s="122"/>
      <c r="BB457" s="122"/>
      <c r="BC457" s="122"/>
      <c r="BD457" s="122"/>
      <c r="BE457" s="122"/>
      <c r="BF457" s="122"/>
      <c r="BG457" s="122"/>
    </row>
    <row r="458" spans="1:59" ht="12.75" hidden="1">
      <c r="A458" s="165"/>
      <c r="B458" s="175"/>
      <c r="C458" s="180"/>
      <c r="D458" s="175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S458" s="122"/>
      <c r="T458" s="123"/>
      <c r="U458" s="122"/>
      <c r="V458" s="122"/>
      <c r="W458" s="122"/>
      <c r="X458" s="122"/>
      <c r="Y458" s="122"/>
      <c r="Z458" s="122"/>
      <c r="AA458" s="122"/>
      <c r="AB458" s="122"/>
      <c r="AC458" s="123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122"/>
      <c r="AS458" s="122"/>
      <c r="AT458" s="122"/>
      <c r="AU458" s="122"/>
      <c r="AV458" s="122"/>
      <c r="AW458" s="122"/>
      <c r="AX458" s="122"/>
      <c r="AY458" s="122"/>
      <c r="AZ458" s="122"/>
      <c r="BA458" s="122"/>
      <c r="BB458" s="122"/>
      <c r="BC458" s="122"/>
      <c r="BD458" s="122"/>
      <c r="BE458" s="122"/>
      <c r="BF458" s="122"/>
      <c r="BG458" s="122"/>
    </row>
    <row r="459" spans="1:59" ht="12.75">
      <c r="A459" s="165"/>
      <c r="B459" s="175"/>
      <c r="C459" s="180" t="s">
        <v>239</v>
      </c>
      <c r="D459" s="175"/>
      <c r="E459" s="181">
        <v>0</v>
      </c>
      <c r="F459" s="181">
        <v>0</v>
      </c>
      <c r="G459" s="181">
        <v>0</v>
      </c>
      <c r="H459" s="181">
        <v>0</v>
      </c>
      <c r="I459" s="181">
        <v>0</v>
      </c>
      <c r="J459" s="181">
        <v>0</v>
      </c>
      <c r="K459" s="181">
        <v>0</v>
      </c>
      <c r="L459" s="181">
        <v>0</v>
      </c>
      <c r="M459" s="181">
        <v>0</v>
      </c>
      <c r="N459" s="181">
        <v>0</v>
      </c>
      <c r="O459" s="181">
        <v>0</v>
      </c>
      <c r="P459" s="181">
        <v>0</v>
      </c>
      <c r="Q459" s="181">
        <v>0</v>
      </c>
      <c r="S459" s="122"/>
      <c r="T459" s="123"/>
      <c r="U459" s="129"/>
      <c r="V459" s="129"/>
      <c r="W459" s="129"/>
      <c r="X459" s="122"/>
      <c r="Y459" s="129"/>
      <c r="Z459" s="129"/>
      <c r="AA459" s="129"/>
      <c r="AB459" s="129"/>
      <c r="AC459" s="123"/>
      <c r="AD459" s="129"/>
      <c r="AE459" s="129"/>
      <c r="AF459" s="129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122"/>
      <c r="AS459" s="122"/>
      <c r="AT459" s="122"/>
      <c r="AU459" s="122"/>
      <c r="AV459" s="122"/>
      <c r="AW459" s="122"/>
      <c r="AX459" s="122"/>
      <c r="AY459" s="122"/>
      <c r="AZ459" s="122"/>
      <c r="BA459" s="122"/>
      <c r="BB459" s="122"/>
      <c r="BC459" s="122"/>
      <c r="BD459" s="122"/>
      <c r="BE459" s="122"/>
      <c r="BF459" s="122"/>
      <c r="BG459" s="122"/>
    </row>
    <row r="460" spans="1:59" ht="15">
      <c r="A460" s="165"/>
      <c r="B460" s="175"/>
      <c r="C460" s="180" t="s">
        <v>240</v>
      </c>
      <c r="D460" s="175"/>
      <c r="E460" s="228">
        <v>0</v>
      </c>
      <c r="F460" s="228">
        <v>0</v>
      </c>
      <c r="G460" s="228">
        <v>0</v>
      </c>
      <c r="H460" s="228">
        <v>0</v>
      </c>
      <c r="I460" s="228">
        <v>0</v>
      </c>
      <c r="J460" s="228">
        <v>0</v>
      </c>
      <c r="K460" s="228">
        <v>0</v>
      </c>
      <c r="L460" s="228">
        <v>0</v>
      </c>
      <c r="M460" s="228">
        <v>0</v>
      </c>
      <c r="N460" s="228">
        <v>0</v>
      </c>
      <c r="O460" s="228">
        <v>0</v>
      </c>
      <c r="P460" s="228">
        <v>0</v>
      </c>
      <c r="Q460" s="228">
        <v>0</v>
      </c>
      <c r="S460" s="122"/>
      <c r="T460" s="123"/>
      <c r="U460" s="122"/>
      <c r="V460" s="122"/>
      <c r="W460" s="122"/>
      <c r="X460" s="122"/>
      <c r="Y460" s="122"/>
      <c r="Z460" s="122"/>
      <c r="AA460" s="122"/>
      <c r="AB460" s="122"/>
      <c r="AC460" s="123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122"/>
      <c r="AS460" s="122"/>
      <c r="AT460" s="122"/>
      <c r="AU460" s="122"/>
      <c r="AV460" s="122"/>
      <c r="AW460" s="122"/>
      <c r="AX460" s="122"/>
      <c r="AY460" s="122"/>
      <c r="AZ460" s="122"/>
      <c r="BA460" s="122"/>
      <c r="BB460" s="122"/>
      <c r="BC460" s="122"/>
      <c r="BD460" s="122"/>
      <c r="BE460" s="122"/>
      <c r="BF460" s="122"/>
      <c r="BG460" s="122"/>
    </row>
    <row r="461" spans="1:59" ht="12.75">
      <c r="A461" s="165"/>
      <c r="B461" s="175"/>
      <c r="C461" s="180"/>
      <c r="D461" s="175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S461" s="122"/>
      <c r="T461" s="123"/>
      <c r="U461" s="117"/>
      <c r="V461" s="122"/>
      <c r="W461" s="122"/>
      <c r="X461" s="122"/>
      <c r="Y461" s="122"/>
      <c r="Z461" s="122"/>
      <c r="AA461" s="122"/>
      <c r="AB461" s="122"/>
      <c r="AC461" s="123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2"/>
      <c r="AX461" s="122"/>
      <c r="AY461" s="122"/>
      <c r="AZ461" s="122"/>
      <c r="BA461" s="122"/>
      <c r="BB461" s="122"/>
      <c r="BC461" s="122"/>
      <c r="BD461" s="122"/>
      <c r="BE461" s="122"/>
      <c r="BF461" s="122"/>
      <c r="BG461" s="122"/>
    </row>
    <row r="462" spans="1:59" ht="12.75">
      <c r="A462" s="165"/>
      <c r="B462" s="175" t="s">
        <v>241</v>
      </c>
      <c r="C462" s="180"/>
      <c r="D462" s="175"/>
      <c r="E462" s="181">
        <v>1353938.3872309</v>
      </c>
      <c r="F462" s="181">
        <v>188308.0196203</v>
      </c>
      <c r="G462" s="181">
        <v>137921.6394039</v>
      </c>
      <c r="H462" s="181">
        <v>104766.692906</v>
      </c>
      <c r="I462" s="181">
        <v>119463.2407223</v>
      </c>
      <c r="J462" s="181">
        <v>99085.637125</v>
      </c>
      <c r="K462" s="181">
        <v>110032.252519</v>
      </c>
      <c r="L462" s="181">
        <v>98243.2635823</v>
      </c>
      <c r="M462" s="181">
        <v>75637.628113</v>
      </c>
      <c r="N462" s="181">
        <v>77068.4110927</v>
      </c>
      <c r="O462" s="181">
        <v>101382.34080420001</v>
      </c>
      <c r="P462" s="181">
        <v>122418.51485750002</v>
      </c>
      <c r="Q462" s="181">
        <v>119610.74648470001</v>
      </c>
      <c r="S462" s="122"/>
      <c r="T462" s="123"/>
      <c r="U462" s="122"/>
      <c r="V462" s="122"/>
      <c r="W462" s="122"/>
      <c r="X462" s="122"/>
      <c r="Y462" s="122"/>
      <c r="Z462" s="122"/>
      <c r="AA462" s="122"/>
      <c r="AB462" s="122"/>
      <c r="AC462" s="123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122"/>
      <c r="AS462" s="122"/>
      <c r="AT462" s="122"/>
      <c r="AU462" s="122"/>
      <c r="AV462" s="122"/>
      <c r="AW462" s="122"/>
      <c r="AX462" s="122"/>
      <c r="AY462" s="122"/>
      <c r="AZ462" s="122"/>
      <c r="BA462" s="122"/>
      <c r="BB462" s="122"/>
      <c r="BC462" s="122"/>
      <c r="BD462" s="122"/>
      <c r="BE462" s="122"/>
      <c r="BF462" s="122"/>
      <c r="BG462" s="122"/>
    </row>
    <row r="463" spans="1:59" ht="12.75">
      <c r="A463" s="165"/>
      <c r="B463" s="175"/>
      <c r="C463" s="180"/>
      <c r="D463" s="175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S463" s="122"/>
      <c r="T463" s="123"/>
      <c r="U463" s="122"/>
      <c r="V463" s="122"/>
      <c r="W463" s="122"/>
      <c r="X463" s="122"/>
      <c r="Y463" s="122"/>
      <c r="Z463" s="122"/>
      <c r="AA463" s="122"/>
      <c r="AB463" s="122"/>
      <c r="AC463" s="123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122"/>
      <c r="AS463" s="122"/>
      <c r="AT463" s="122"/>
      <c r="AU463" s="122"/>
      <c r="AV463" s="122"/>
      <c r="AW463" s="122"/>
      <c r="AX463" s="122"/>
      <c r="AY463" s="122"/>
      <c r="AZ463" s="122"/>
      <c r="BA463" s="122"/>
      <c r="BB463" s="122"/>
      <c r="BC463" s="122"/>
      <c r="BD463" s="122"/>
      <c r="BE463" s="122"/>
      <c r="BF463" s="122"/>
      <c r="BG463" s="122"/>
    </row>
    <row r="464" spans="1:59" ht="12.75">
      <c r="A464" s="165"/>
      <c r="B464" s="175" t="s">
        <v>242</v>
      </c>
      <c r="C464" s="176"/>
      <c r="D464" s="175"/>
      <c r="E464" s="181">
        <v>8773749.80568406</v>
      </c>
      <c r="F464" s="181">
        <v>843418.271230148</v>
      </c>
      <c r="G464" s="181">
        <v>854535.542744468</v>
      </c>
      <c r="H464" s="181">
        <v>749610.3873314399</v>
      </c>
      <c r="I464" s="181">
        <v>780100.3136176281</v>
      </c>
      <c r="J464" s="181">
        <v>762227.8382310399</v>
      </c>
      <c r="K464" s="181">
        <v>797571.157915108</v>
      </c>
      <c r="L464" s="181">
        <v>715711.3857925282</v>
      </c>
      <c r="M464" s="181">
        <v>620250.132053304</v>
      </c>
      <c r="N464" s="181">
        <v>685127.2433616279</v>
      </c>
      <c r="O464" s="181">
        <v>625423.2212113399</v>
      </c>
      <c r="P464" s="181">
        <v>670862.433021288</v>
      </c>
      <c r="Q464" s="181">
        <v>668911.8791741399</v>
      </c>
      <c r="S464" s="122"/>
      <c r="T464" s="123"/>
      <c r="U464" s="122"/>
      <c r="V464" s="122"/>
      <c r="W464" s="122"/>
      <c r="X464" s="122"/>
      <c r="Y464" s="122"/>
      <c r="Z464" s="122"/>
      <c r="AA464" s="122"/>
      <c r="AB464" s="122"/>
      <c r="AC464" s="123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122"/>
      <c r="AS464" s="122"/>
      <c r="AT464" s="122"/>
      <c r="AU464" s="122"/>
      <c r="AV464" s="122"/>
      <c r="AW464" s="122"/>
      <c r="AX464" s="122"/>
      <c r="AY464" s="122"/>
      <c r="AZ464" s="122"/>
      <c r="BA464" s="122"/>
      <c r="BB464" s="122"/>
      <c r="BC464" s="122"/>
      <c r="BD464" s="122"/>
      <c r="BE464" s="122"/>
      <c r="BF464" s="122"/>
      <c r="BG464" s="122"/>
    </row>
    <row r="465" spans="1:59" ht="12.75">
      <c r="A465" s="165"/>
      <c r="B465" s="175"/>
      <c r="C465" s="176"/>
      <c r="D465" s="175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S465" s="122"/>
      <c r="T465" s="123"/>
      <c r="U465" s="122"/>
      <c r="V465" s="122"/>
      <c r="W465" s="122"/>
      <c r="X465" s="122"/>
      <c r="Y465" s="122"/>
      <c r="Z465" s="122"/>
      <c r="AA465" s="122"/>
      <c r="AB465" s="122"/>
      <c r="AC465" s="123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2"/>
      <c r="AX465" s="122"/>
      <c r="AY465" s="122"/>
      <c r="AZ465" s="122"/>
      <c r="BA465" s="122"/>
      <c r="BB465" s="122"/>
      <c r="BC465" s="122"/>
      <c r="BD465" s="122"/>
      <c r="BE465" s="122"/>
      <c r="BF465" s="122"/>
      <c r="BG465" s="122"/>
    </row>
    <row r="466" spans="1:59" ht="12.75">
      <c r="A466" s="165"/>
      <c r="B466" s="175" t="s">
        <v>243</v>
      </c>
      <c r="C466" s="176"/>
      <c r="D466" s="175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S466" s="122"/>
      <c r="T466" s="123"/>
      <c r="U466" s="122"/>
      <c r="V466" s="122"/>
      <c r="W466" s="122"/>
      <c r="X466" s="122"/>
      <c r="Y466" s="122"/>
      <c r="Z466" s="122"/>
      <c r="AA466" s="122"/>
      <c r="AB466" s="122"/>
      <c r="AC466" s="123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2"/>
      <c r="AX466" s="122"/>
      <c r="AY466" s="122"/>
      <c r="AZ466" s="122"/>
      <c r="BA466" s="122"/>
      <c r="BB466" s="122"/>
      <c r="BC466" s="122"/>
      <c r="BD466" s="122"/>
      <c r="BE466" s="122"/>
      <c r="BF466" s="122"/>
      <c r="BG466" s="122"/>
    </row>
    <row r="467" spans="1:59" ht="12.75">
      <c r="A467" s="165"/>
      <c r="B467" s="175"/>
      <c r="C467" s="180" t="s">
        <v>244</v>
      </c>
      <c r="D467" s="175"/>
      <c r="E467" s="181">
        <v>-268153.00156</v>
      </c>
      <c r="F467" s="181">
        <v>-17742.77132</v>
      </c>
      <c r="G467" s="181">
        <v>-17742.77132</v>
      </c>
      <c r="H467" s="181">
        <v>-37310.02168</v>
      </c>
      <c r="I467" s="181">
        <v>-36877.269960000005</v>
      </c>
      <c r="J467" s="181">
        <v>-38175.52272</v>
      </c>
      <c r="K467" s="181">
        <v>-17742.77132</v>
      </c>
      <c r="L467" s="181">
        <v>-18608.27236</v>
      </c>
      <c r="M467" s="181">
        <v>-15579.01872</v>
      </c>
      <c r="N467" s="181">
        <v>-16877.27028</v>
      </c>
      <c r="O467" s="181">
        <v>-16444.51976</v>
      </c>
      <c r="P467" s="181">
        <v>-18608.27236</v>
      </c>
      <c r="Q467" s="181">
        <v>-16444.51976</v>
      </c>
      <c r="S467" s="122"/>
      <c r="T467" s="123"/>
      <c r="U467" s="122"/>
      <c r="V467" s="122"/>
      <c r="W467" s="122"/>
      <c r="X467" s="122"/>
      <c r="Y467" s="122"/>
      <c r="Z467" s="122"/>
      <c r="AA467" s="122"/>
      <c r="AB467" s="122"/>
      <c r="AC467" s="123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2"/>
      <c r="AX467" s="122"/>
      <c r="AY467" s="122"/>
      <c r="AZ467" s="122"/>
      <c r="BA467" s="122"/>
      <c r="BB467" s="122"/>
      <c r="BC467" s="122"/>
      <c r="BD467" s="122"/>
      <c r="BE467" s="122"/>
      <c r="BF467" s="122"/>
      <c r="BG467" s="122"/>
    </row>
    <row r="468" spans="1:59" ht="12.75">
      <c r="A468" s="165"/>
      <c r="B468" s="175"/>
      <c r="C468" s="180" t="s">
        <v>245</v>
      </c>
      <c r="D468" s="175"/>
      <c r="E468" s="181">
        <v>429.7855199999467</v>
      </c>
      <c r="F468" s="181">
        <v>-142510.04074</v>
      </c>
      <c r="G468" s="181">
        <v>-142540.07454</v>
      </c>
      <c r="H468" s="181">
        <v>-68780.05186</v>
      </c>
      <c r="I468" s="181">
        <v>78285</v>
      </c>
      <c r="J468" s="181">
        <v>137775</v>
      </c>
      <c r="K468" s="181">
        <v>142665</v>
      </c>
      <c r="L468" s="181">
        <v>142575</v>
      </c>
      <c r="M468" s="181">
        <v>68850</v>
      </c>
      <c r="N468" s="181">
        <v>0</v>
      </c>
      <c r="O468" s="181">
        <v>0</v>
      </c>
      <c r="P468" s="181">
        <v>-77920.04826</v>
      </c>
      <c r="Q468" s="181">
        <v>-137969.99908</v>
      </c>
      <c r="S468" s="122"/>
      <c r="T468" s="123"/>
      <c r="U468" s="122"/>
      <c r="V468" s="122"/>
      <c r="W468" s="122"/>
      <c r="X468" s="122"/>
      <c r="Y468" s="122"/>
      <c r="Z468" s="122"/>
      <c r="AA468" s="122"/>
      <c r="AB468" s="122"/>
      <c r="AC468" s="123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2"/>
      <c r="AX468" s="122"/>
      <c r="AY468" s="122"/>
      <c r="AZ468" s="122"/>
      <c r="BA468" s="122"/>
      <c r="BB468" s="122"/>
      <c r="BC468" s="122"/>
      <c r="BD468" s="122"/>
      <c r="BE468" s="122"/>
      <c r="BF468" s="122"/>
      <c r="BG468" s="122"/>
    </row>
    <row r="469" spans="1:59" ht="12.75">
      <c r="A469" s="165"/>
      <c r="B469" s="175"/>
      <c r="C469" s="180" t="s">
        <v>246</v>
      </c>
      <c r="D469" s="175"/>
      <c r="E469" s="181">
        <v>0</v>
      </c>
      <c r="F469" s="181">
        <v>0</v>
      </c>
      <c r="G469" s="181">
        <v>0</v>
      </c>
      <c r="H469" s="181">
        <v>0</v>
      </c>
      <c r="I469" s="181">
        <v>0</v>
      </c>
      <c r="J469" s="181">
        <v>0</v>
      </c>
      <c r="K469" s="181">
        <v>0</v>
      </c>
      <c r="L469" s="181">
        <v>0</v>
      </c>
      <c r="M469" s="181">
        <v>0</v>
      </c>
      <c r="N469" s="181">
        <v>0</v>
      </c>
      <c r="O469" s="181">
        <v>0</v>
      </c>
      <c r="P469" s="181">
        <v>0</v>
      </c>
      <c r="Q469" s="181">
        <v>0</v>
      </c>
      <c r="S469" s="122"/>
      <c r="T469" s="123"/>
      <c r="U469" s="122"/>
      <c r="V469" s="122"/>
      <c r="W469" s="122"/>
      <c r="X469" s="122"/>
      <c r="Y469" s="122"/>
      <c r="Z469" s="122"/>
      <c r="AA469" s="122"/>
      <c r="AB469" s="122"/>
      <c r="AC469" s="123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122"/>
      <c r="AS469" s="122"/>
      <c r="AT469" s="122"/>
      <c r="AU469" s="122"/>
      <c r="AV469" s="122"/>
      <c r="AW469" s="122"/>
      <c r="AX469" s="122"/>
      <c r="AY469" s="122"/>
      <c r="AZ469" s="122"/>
      <c r="BA469" s="122"/>
      <c r="BB469" s="122"/>
      <c r="BC469" s="122"/>
      <c r="BD469" s="122"/>
      <c r="BE469" s="122"/>
      <c r="BF469" s="122"/>
      <c r="BG469" s="122"/>
    </row>
    <row r="470" spans="1:59" ht="12.75">
      <c r="A470" s="165"/>
      <c r="B470" s="175"/>
      <c r="C470" s="180" t="s">
        <v>247</v>
      </c>
      <c r="D470" s="175"/>
      <c r="E470" s="181">
        <v>0.007024000020464882</v>
      </c>
      <c r="F470" s="181">
        <v>116666.665248</v>
      </c>
      <c r="G470" s="181">
        <v>0</v>
      </c>
      <c r="H470" s="181">
        <v>-66666.6648</v>
      </c>
      <c r="I470" s="181">
        <v>-66666.66312</v>
      </c>
      <c r="J470" s="181">
        <v>-66666.6648</v>
      </c>
      <c r="K470" s="181">
        <v>0</v>
      </c>
      <c r="L470" s="181">
        <v>0</v>
      </c>
      <c r="M470" s="181">
        <v>0</v>
      </c>
      <c r="N470" s="181">
        <v>-50000</v>
      </c>
      <c r="O470" s="181">
        <v>0</v>
      </c>
      <c r="P470" s="181">
        <v>0</v>
      </c>
      <c r="Q470" s="181">
        <v>133333.334496</v>
      </c>
      <c r="S470" s="122"/>
      <c r="T470" s="123"/>
      <c r="U470" s="122"/>
      <c r="V470" s="122"/>
      <c r="W470" s="122"/>
      <c r="X470" s="122"/>
      <c r="Y470" s="122"/>
      <c r="Z470" s="122"/>
      <c r="AA470" s="122"/>
      <c r="AB470" s="122"/>
      <c r="AC470" s="123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122"/>
      <c r="AS470" s="122"/>
      <c r="AT470" s="122"/>
      <c r="AU470" s="122"/>
      <c r="AV470" s="122"/>
      <c r="AW470" s="122"/>
      <c r="AX470" s="122"/>
      <c r="AY470" s="122"/>
      <c r="AZ470" s="122"/>
      <c r="BA470" s="122"/>
      <c r="BB470" s="122"/>
      <c r="BC470" s="122"/>
      <c r="BD470" s="122"/>
      <c r="BE470" s="122"/>
      <c r="BF470" s="122"/>
      <c r="BG470" s="122"/>
    </row>
    <row r="471" spans="1:59" ht="12.75">
      <c r="A471" s="165"/>
      <c r="B471" s="175"/>
      <c r="C471" s="180" t="s">
        <v>248</v>
      </c>
      <c r="D471" s="175"/>
      <c r="E471" s="181">
        <v>238.86997100000002</v>
      </c>
      <c r="F471" s="181">
        <v>10.213620949999978</v>
      </c>
      <c r="G471" s="181">
        <v>22.044531570000004</v>
      </c>
      <c r="H471" s="181">
        <v>117.27398385000001</v>
      </c>
      <c r="I471" s="181">
        <v>22.671389059999967</v>
      </c>
      <c r="J471" s="181">
        <v>157.84726530000006</v>
      </c>
      <c r="K471" s="181">
        <v>32.142100349999964</v>
      </c>
      <c r="L471" s="181">
        <v>36.406402580000076</v>
      </c>
      <c r="M471" s="181">
        <v>-33.91067643000008</v>
      </c>
      <c r="N471" s="181">
        <v>15.079170930000032</v>
      </c>
      <c r="O471" s="181">
        <v>-94.95652962000003</v>
      </c>
      <c r="P471" s="181">
        <v>18.03793895000001</v>
      </c>
      <c r="Q471" s="181">
        <v>-63.979226489999974</v>
      </c>
      <c r="S471" s="122"/>
      <c r="T471" s="123"/>
      <c r="U471" s="122"/>
      <c r="V471" s="122"/>
      <c r="W471" s="122"/>
      <c r="X471" s="122"/>
      <c r="Y471" s="122"/>
      <c r="Z471" s="122"/>
      <c r="AA471" s="122"/>
      <c r="AB471" s="122"/>
      <c r="AC471" s="123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2"/>
      <c r="AX471" s="122"/>
      <c r="AY471" s="122"/>
      <c r="AZ471" s="122"/>
      <c r="BA471" s="122"/>
      <c r="BB471" s="122"/>
      <c r="BC471" s="122"/>
      <c r="BD471" s="122"/>
      <c r="BE471" s="122"/>
      <c r="BF471" s="122"/>
      <c r="BG471" s="122"/>
    </row>
    <row r="472" spans="1:59" s="130" customFormat="1" ht="12.75">
      <c r="A472" s="165"/>
      <c r="B472" s="175"/>
      <c r="C472" s="180" t="s">
        <v>249</v>
      </c>
      <c r="D472" s="175"/>
      <c r="E472" s="181">
        <v>2229.4502872</v>
      </c>
      <c r="F472" s="181">
        <v>95.32704469999999</v>
      </c>
      <c r="G472" s="181">
        <v>205.74893699999984</v>
      </c>
      <c r="H472" s="181">
        <v>1094.5568753999996</v>
      </c>
      <c r="I472" s="181">
        <v>211.59945920000064</v>
      </c>
      <c r="J472" s="181">
        <v>1473.2408910000004</v>
      </c>
      <c r="K472" s="181">
        <v>299.99263299999984</v>
      </c>
      <c r="L472" s="181">
        <v>339.7926900000002</v>
      </c>
      <c r="M472" s="181">
        <v>-316.4997292999997</v>
      </c>
      <c r="N472" s="181">
        <v>140.7385291999999</v>
      </c>
      <c r="O472" s="181">
        <v>-886.2613920000003</v>
      </c>
      <c r="P472" s="181">
        <v>168.35392699999966</v>
      </c>
      <c r="Q472" s="181">
        <v>-597.1395780000003</v>
      </c>
      <c r="R472" s="121"/>
      <c r="S472" s="122"/>
      <c r="T472" s="123"/>
      <c r="U472" s="122"/>
      <c r="V472" s="122"/>
      <c r="W472" s="129"/>
      <c r="X472" s="122"/>
      <c r="Y472" s="129"/>
      <c r="Z472" s="129"/>
      <c r="AA472" s="122"/>
      <c r="AB472" s="129"/>
      <c r="AC472" s="123"/>
      <c r="AD472" s="129"/>
      <c r="AE472" s="129"/>
      <c r="AF472" s="129"/>
      <c r="AG472" s="122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</row>
    <row r="473" spans="1:59" s="130" customFormat="1" ht="12.75">
      <c r="A473" s="165"/>
      <c r="B473" s="175"/>
      <c r="C473" s="180" t="s">
        <v>250</v>
      </c>
      <c r="D473" s="175"/>
      <c r="E473" s="181">
        <v>1425.0915334699966</v>
      </c>
      <c r="F473" s="181">
        <v>4274.596535999997</v>
      </c>
      <c r="G473" s="181">
        <v>-5699.369198</v>
      </c>
      <c r="H473" s="181">
        <v>2849.7382389999984</v>
      </c>
      <c r="I473" s="181">
        <v>1974.5827559999889</v>
      </c>
      <c r="J473" s="181">
        <v>-13799.972653999997</v>
      </c>
      <c r="K473" s="181">
        <v>15524.997269000014</v>
      </c>
      <c r="L473" s="181">
        <v>-4025.0078349999967</v>
      </c>
      <c r="M473" s="181">
        <v>-3949.088333000007</v>
      </c>
      <c r="N473" s="181">
        <v>3124.5799124699843</v>
      </c>
      <c r="O473" s="181">
        <v>4403.382878000004</v>
      </c>
      <c r="P473" s="181">
        <v>-6384.799556999991</v>
      </c>
      <c r="Q473" s="181">
        <v>3131.4515200000023</v>
      </c>
      <c r="R473" s="121"/>
      <c r="S473" s="129"/>
      <c r="T473" s="123"/>
      <c r="U473" s="122"/>
      <c r="V473" s="122"/>
      <c r="W473" s="122"/>
      <c r="X473" s="122"/>
      <c r="Y473" s="122"/>
      <c r="Z473" s="122"/>
      <c r="AA473" s="122"/>
      <c r="AB473" s="122"/>
      <c r="AC473" s="123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</row>
    <row r="474" spans="1:59" ht="12.75">
      <c r="A474" s="208"/>
      <c r="B474" s="182"/>
      <c r="C474" s="180" t="s">
        <v>251</v>
      </c>
      <c r="D474" s="182"/>
      <c r="E474" s="181">
        <v>39606.590873000096</v>
      </c>
      <c r="F474" s="181">
        <v>3158.3717300000135</v>
      </c>
      <c r="G474" s="181">
        <v>3306.169280000002</v>
      </c>
      <c r="H474" s="181">
        <v>2582.6285019999923</v>
      </c>
      <c r="I474" s="181">
        <v>3026.863560000027</v>
      </c>
      <c r="J474" s="181">
        <v>3537.899470000004</v>
      </c>
      <c r="K474" s="181">
        <v>4195.835720000003</v>
      </c>
      <c r="L474" s="181">
        <v>3920.676050000009</v>
      </c>
      <c r="M474" s="181">
        <v>4086.5954600000114</v>
      </c>
      <c r="N474" s="181">
        <v>3264.3227300000144</v>
      </c>
      <c r="O474" s="181">
        <v>2979.127529999998</v>
      </c>
      <c r="P474" s="181">
        <v>2485.3400570000085</v>
      </c>
      <c r="Q474" s="181">
        <v>3062.760784000013</v>
      </c>
      <c r="S474" s="122"/>
      <c r="T474" s="123"/>
      <c r="U474" s="122"/>
      <c r="V474" s="122"/>
      <c r="W474" s="122"/>
      <c r="X474" s="122"/>
      <c r="Y474" s="122"/>
      <c r="Z474" s="122"/>
      <c r="AA474" s="122"/>
      <c r="AB474" s="122"/>
      <c r="AC474" s="123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122"/>
      <c r="AS474" s="122"/>
      <c r="AT474" s="122"/>
      <c r="AU474" s="122"/>
      <c r="AV474" s="122"/>
      <c r="AW474" s="122"/>
      <c r="AX474" s="122"/>
      <c r="AY474" s="122"/>
      <c r="AZ474" s="122"/>
      <c r="BA474" s="122"/>
      <c r="BB474" s="122"/>
      <c r="BC474" s="122"/>
      <c r="BD474" s="122"/>
      <c r="BE474" s="122"/>
      <c r="BF474" s="122"/>
      <c r="BG474" s="122"/>
    </row>
    <row r="475" spans="1:59" ht="12.75">
      <c r="A475" s="165"/>
      <c r="B475" s="175"/>
      <c r="C475" s="180" t="s">
        <v>252</v>
      </c>
      <c r="D475" s="175"/>
      <c r="E475" s="181">
        <v>-14898.099999999995</v>
      </c>
      <c r="F475" s="181">
        <v>-1232.7000000000007</v>
      </c>
      <c r="G475" s="181">
        <v>-652.3999999999996</v>
      </c>
      <c r="H475" s="181">
        <v>-662</v>
      </c>
      <c r="I475" s="181">
        <v>-474.5</v>
      </c>
      <c r="J475" s="181">
        <v>-1172.5999999999985</v>
      </c>
      <c r="K475" s="181">
        <v>-2346.5</v>
      </c>
      <c r="L475" s="181">
        <v>-1959.5999999999985</v>
      </c>
      <c r="M475" s="181">
        <v>-440.59999999999854</v>
      </c>
      <c r="N475" s="181">
        <v>-476.09999999999854</v>
      </c>
      <c r="O475" s="181">
        <v>-732.4000000000015</v>
      </c>
      <c r="P475" s="181">
        <v>-2336.2999999999993</v>
      </c>
      <c r="Q475" s="181">
        <v>-2412.3999999999996</v>
      </c>
      <c r="S475" s="122"/>
      <c r="T475" s="123"/>
      <c r="U475" s="122"/>
      <c r="V475" s="122"/>
      <c r="W475" s="122"/>
      <c r="X475" s="122"/>
      <c r="Y475" s="122"/>
      <c r="Z475" s="122"/>
      <c r="AA475" s="122"/>
      <c r="AB475" s="122"/>
      <c r="AC475" s="123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122"/>
      <c r="AS475" s="122"/>
      <c r="AT475" s="122"/>
      <c r="AU475" s="122"/>
      <c r="AV475" s="122"/>
      <c r="AW475" s="122"/>
      <c r="AX475" s="122"/>
      <c r="AY475" s="122"/>
      <c r="AZ475" s="122"/>
      <c r="BA475" s="122"/>
      <c r="BB475" s="122"/>
      <c r="BC475" s="122"/>
      <c r="BD475" s="122"/>
      <c r="BE475" s="122"/>
      <c r="BF475" s="122"/>
      <c r="BG475" s="122"/>
    </row>
    <row r="476" spans="1:59" ht="12.75">
      <c r="A476" s="165"/>
      <c r="B476" s="175"/>
      <c r="C476" s="180" t="s">
        <v>253</v>
      </c>
      <c r="D476" s="175"/>
      <c r="E476" s="181">
        <v>1234.80290312</v>
      </c>
      <c r="F476" s="181">
        <v>-53.43117443000011</v>
      </c>
      <c r="G476" s="181">
        <v>66.2562247699999</v>
      </c>
      <c r="H476" s="181">
        <v>191.54012365</v>
      </c>
      <c r="I476" s="181">
        <v>260.3391022300001</v>
      </c>
      <c r="J476" s="181">
        <v>284.24505769999973</v>
      </c>
      <c r="K476" s="181">
        <v>220.01451940000015</v>
      </c>
      <c r="L476" s="181">
        <v>160.27411420000033</v>
      </c>
      <c r="M476" s="181">
        <v>52.936197600000014</v>
      </c>
      <c r="N476" s="181">
        <v>33.3090487300002</v>
      </c>
      <c r="O476" s="181">
        <v>-38.73555667000005</v>
      </c>
      <c r="P476" s="181">
        <v>77.12120852000004</v>
      </c>
      <c r="Q476" s="181">
        <v>-19.06596257999996</v>
      </c>
      <c r="S476" s="122"/>
      <c r="T476" s="123"/>
      <c r="U476" s="117"/>
      <c r="V476" s="122"/>
      <c r="W476" s="122"/>
      <c r="X476" s="122"/>
      <c r="Y476" s="122"/>
      <c r="Z476" s="122"/>
      <c r="AA476" s="122"/>
      <c r="AB476" s="122"/>
      <c r="AC476" s="123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122"/>
      <c r="AS476" s="122"/>
      <c r="AT476" s="122"/>
      <c r="AU476" s="122"/>
      <c r="AV476" s="122"/>
      <c r="AW476" s="122"/>
      <c r="AX476" s="122"/>
      <c r="AY476" s="122"/>
      <c r="AZ476" s="122"/>
      <c r="BA476" s="122"/>
      <c r="BB476" s="122"/>
      <c r="BC476" s="122"/>
      <c r="BD476" s="122"/>
      <c r="BE476" s="122"/>
      <c r="BF476" s="122"/>
      <c r="BG476" s="122"/>
    </row>
    <row r="477" spans="1:59" ht="12.75">
      <c r="A477" s="165"/>
      <c r="B477" s="175"/>
      <c r="C477" s="180" t="s">
        <v>254</v>
      </c>
      <c r="D477" s="175"/>
      <c r="E477" s="181">
        <v>0</v>
      </c>
      <c r="F477" s="181">
        <v>0</v>
      </c>
      <c r="G477" s="181">
        <v>0</v>
      </c>
      <c r="H477" s="181">
        <v>0</v>
      </c>
      <c r="I477" s="181">
        <v>0</v>
      </c>
      <c r="J477" s="181">
        <v>0</v>
      </c>
      <c r="K477" s="181">
        <v>0</v>
      </c>
      <c r="L477" s="181">
        <v>0</v>
      </c>
      <c r="M477" s="181">
        <v>0</v>
      </c>
      <c r="N477" s="181">
        <v>0</v>
      </c>
      <c r="O477" s="181">
        <v>0</v>
      </c>
      <c r="P477" s="181">
        <v>0</v>
      </c>
      <c r="Q477" s="181">
        <v>0</v>
      </c>
      <c r="R477" s="136"/>
      <c r="S477" s="122"/>
      <c r="T477" s="123"/>
      <c r="U477" s="122"/>
      <c r="V477" s="122"/>
      <c r="W477" s="122"/>
      <c r="X477" s="122"/>
      <c r="Y477" s="122"/>
      <c r="Z477" s="122"/>
      <c r="AA477" s="122"/>
      <c r="AB477" s="122"/>
      <c r="AC477" s="123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  <c r="AV477" s="122"/>
      <c r="AW477" s="122"/>
      <c r="AX477" s="122"/>
      <c r="AY477" s="122"/>
      <c r="AZ477" s="122"/>
      <c r="BA477" s="122"/>
      <c r="BB477" s="122"/>
      <c r="BC477" s="122"/>
      <c r="BD477" s="122"/>
      <c r="BE477" s="122"/>
      <c r="BF477" s="122"/>
      <c r="BG477" s="122"/>
    </row>
    <row r="478" spans="1:59" ht="12.75">
      <c r="A478" s="165"/>
      <c r="B478" s="175"/>
      <c r="C478" s="180" t="s">
        <v>255</v>
      </c>
      <c r="D478" s="175"/>
      <c r="E478" s="181">
        <v>-0.4199155999995128</v>
      </c>
      <c r="F478" s="181">
        <v>-2580.2827270000002</v>
      </c>
      <c r="G478" s="181">
        <v>-1074.5487017999994</v>
      </c>
      <c r="H478" s="181">
        <v>1548.5983536000003</v>
      </c>
      <c r="I478" s="181">
        <v>3549.9770754</v>
      </c>
      <c r="J478" s="181">
        <v>3853.6324380000005</v>
      </c>
      <c r="K478" s="181">
        <v>2854.9519440000004</v>
      </c>
      <c r="L478" s="181">
        <v>1240.2306549999994</v>
      </c>
      <c r="M478" s="181">
        <v>-1767.3732300000001</v>
      </c>
      <c r="N478" s="181">
        <v>-2146.167179</v>
      </c>
      <c r="O478" s="181">
        <v>-2224.2617649000003</v>
      </c>
      <c r="P478" s="181">
        <v>-1921.6541510999996</v>
      </c>
      <c r="Q478" s="181">
        <v>-1333.5226278</v>
      </c>
      <c r="R478" s="136"/>
      <c r="S478" s="122"/>
      <c r="T478" s="123"/>
      <c r="U478" s="122"/>
      <c r="V478" s="122"/>
      <c r="W478" s="122"/>
      <c r="X478" s="122"/>
      <c r="Y478" s="122"/>
      <c r="Z478" s="122"/>
      <c r="AA478" s="122"/>
      <c r="AB478" s="122"/>
      <c r="AC478" s="123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22"/>
      <c r="AZ478" s="122"/>
      <c r="BA478" s="122"/>
      <c r="BB478" s="122"/>
      <c r="BC478" s="122"/>
      <c r="BD478" s="122"/>
      <c r="BE478" s="122"/>
      <c r="BF478" s="122"/>
      <c r="BG478" s="122"/>
    </row>
    <row r="479" spans="1:59" ht="12.75">
      <c r="A479" s="165"/>
      <c r="B479" s="175"/>
      <c r="C479" s="180" t="s">
        <v>256</v>
      </c>
      <c r="D479" s="175"/>
      <c r="E479" s="181">
        <v>89</v>
      </c>
      <c r="F479" s="181">
        <v>-10242</v>
      </c>
      <c r="G479" s="181">
        <v>-12546</v>
      </c>
      <c r="H479" s="181">
        <v>-8648</v>
      </c>
      <c r="I479" s="181">
        <v>-12276</v>
      </c>
      <c r="J479" s="181">
        <v>10616</v>
      </c>
      <c r="K479" s="181">
        <v>11998</v>
      </c>
      <c r="L479" s="181">
        <v>11998</v>
      </c>
      <c r="M479" s="181">
        <v>11834</v>
      </c>
      <c r="N479" s="181">
        <v>11998</v>
      </c>
      <c r="O479" s="181">
        <v>11991</v>
      </c>
      <c r="P479" s="181">
        <v>-14034</v>
      </c>
      <c r="Q479" s="181">
        <v>-12600</v>
      </c>
      <c r="S479" s="122"/>
      <c r="T479" s="123"/>
      <c r="U479" s="122"/>
      <c r="V479" s="122"/>
      <c r="W479" s="122"/>
      <c r="X479" s="122"/>
      <c r="Y479" s="122"/>
      <c r="Z479" s="122"/>
      <c r="AA479" s="122"/>
      <c r="AB479" s="122"/>
      <c r="AC479" s="123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122"/>
      <c r="AS479" s="122"/>
      <c r="AT479" s="122"/>
      <c r="AU479" s="122"/>
      <c r="AV479" s="122"/>
      <c r="AW479" s="122"/>
      <c r="AX479" s="122"/>
      <c r="AY479" s="122"/>
      <c r="AZ479" s="122"/>
      <c r="BA479" s="122"/>
      <c r="BB479" s="122"/>
      <c r="BC479" s="122"/>
      <c r="BD479" s="122"/>
      <c r="BE479" s="122"/>
      <c r="BF479" s="122"/>
      <c r="BG479" s="122"/>
    </row>
    <row r="480" spans="1:59" ht="12.75">
      <c r="A480" s="165"/>
      <c r="B480" s="175"/>
      <c r="C480" s="180" t="s">
        <v>257</v>
      </c>
      <c r="D480" s="175"/>
      <c r="E480" s="181">
        <v>14486.350416000005</v>
      </c>
      <c r="F480" s="181">
        <v>-1603.0997529999986</v>
      </c>
      <c r="G480" s="181">
        <v>-5140.043723999997</v>
      </c>
      <c r="H480" s="181">
        <v>-2481.1106849999996</v>
      </c>
      <c r="I480" s="181">
        <v>1374.2656549999992</v>
      </c>
      <c r="J480" s="181">
        <v>6948.696789000001</v>
      </c>
      <c r="K480" s="181">
        <v>489.77774800000043</v>
      </c>
      <c r="L480" s="181">
        <v>1856.505640999996</v>
      </c>
      <c r="M480" s="181">
        <v>-3516.4180449999985</v>
      </c>
      <c r="N480" s="181">
        <v>10717.827726000001</v>
      </c>
      <c r="O480" s="181">
        <v>9052.36119</v>
      </c>
      <c r="P480" s="181">
        <v>-7771.096623000001</v>
      </c>
      <c r="Q480" s="181">
        <v>4558.684497000002</v>
      </c>
      <c r="S480" s="122"/>
      <c r="T480" s="123"/>
      <c r="U480" s="122"/>
      <c r="V480" s="122"/>
      <c r="W480" s="122"/>
      <c r="X480" s="122"/>
      <c r="Y480" s="122"/>
      <c r="Z480" s="122"/>
      <c r="AA480" s="122"/>
      <c r="AB480" s="122"/>
      <c r="AC480" s="123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2"/>
      <c r="AX480" s="122"/>
      <c r="AY480" s="122"/>
      <c r="AZ480" s="122"/>
      <c r="BA480" s="122"/>
      <c r="BB480" s="122"/>
      <c r="BC480" s="122"/>
      <c r="BD480" s="122"/>
      <c r="BE480" s="122"/>
      <c r="BF480" s="122"/>
      <c r="BG480" s="122"/>
    </row>
    <row r="481" spans="1:59" s="139" customFormat="1" ht="12.75">
      <c r="A481" s="165"/>
      <c r="B481" s="175"/>
      <c r="C481" s="180" t="s">
        <v>258</v>
      </c>
      <c r="D481" s="175"/>
      <c r="E481" s="181">
        <v>0</v>
      </c>
      <c r="F481" s="181">
        <v>0</v>
      </c>
      <c r="G481" s="181">
        <v>0</v>
      </c>
      <c r="H481" s="181">
        <v>0</v>
      </c>
      <c r="I481" s="181">
        <v>0</v>
      </c>
      <c r="J481" s="181">
        <v>0</v>
      </c>
      <c r="K481" s="181">
        <v>0</v>
      </c>
      <c r="L481" s="181">
        <v>0</v>
      </c>
      <c r="M481" s="181">
        <v>0</v>
      </c>
      <c r="N481" s="181">
        <v>0</v>
      </c>
      <c r="O481" s="181">
        <v>0</v>
      </c>
      <c r="P481" s="181">
        <v>0</v>
      </c>
      <c r="Q481" s="181">
        <v>0</v>
      </c>
      <c r="R481" s="121"/>
      <c r="S481" s="122"/>
      <c r="T481" s="123"/>
      <c r="U481" s="122"/>
      <c r="V481" s="122"/>
      <c r="W481" s="122"/>
      <c r="X481" s="122"/>
      <c r="Y481" s="122"/>
      <c r="Z481" s="122"/>
      <c r="AA481" s="122"/>
      <c r="AB481" s="122"/>
      <c r="AC481" s="123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122"/>
      <c r="AS481" s="122"/>
      <c r="AT481" s="122"/>
      <c r="AU481" s="122"/>
      <c r="AV481" s="122"/>
      <c r="AW481" s="122"/>
      <c r="AX481" s="122"/>
      <c r="AY481" s="122"/>
      <c r="AZ481" s="122"/>
      <c r="BA481" s="122"/>
      <c r="BB481" s="122"/>
      <c r="BC481" s="122"/>
      <c r="BD481" s="122"/>
      <c r="BE481" s="122"/>
      <c r="BF481" s="122"/>
      <c r="BG481" s="122"/>
    </row>
    <row r="482" spans="1:59" ht="12.75" hidden="1">
      <c r="A482" s="165"/>
      <c r="B482" s="175"/>
      <c r="C482" s="180"/>
      <c r="D482" s="175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S482" s="122"/>
      <c r="T482" s="123"/>
      <c r="U482" s="122"/>
      <c r="V482" s="122"/>
      <c r="W482" s="122"/>
      <c r="X482" s="122"/>
      <c r="Y482" s="122"/>
      <c r="Z482" s="122"/>
      <c r="AA482" s="122"/>
      <c r="AB482" s="122"/>
      <c r="AC482" s="123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2"/>
      <c r="AX482" s="122"/>
      <c r="AY482" s="122"/>
      <c r="AZ482" s="122"/>
      <c r="BA482" s="122"/>
      <c r="BB482" s="122"/>
      <c r="BC482" s="122"/>
      <c r="BD482" s="122"/>
      <c r="BE482" s="122"/>
      <c r="BF482" s="122"/>
      <c r="BG482" s="122"/>
    </row>
    <row r="483" spans="1:59" ht="12.75" hidden="1">
      <c r="A483" s="165"/>
      <c r="B483" s="175"/>
      <c r="C483" s="180"/>
      <c r="D483" s="175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S483" s="122"/>
      <c r="T483" s="123"/>
      <c r="U483" s="122"/>
      <c r="V483" s="122"/>
      <c r="W483" s="122"/>
      <c r="X483" s="122"/>
      <c r="Y483" s="122"/>
      <c r="Z483" s="122"/>
      <c r="AA483" s="122"/>
      <c r="AB483" s="122"/>
      <c r="AC483" s="123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  <c r="AX483" s="122"/>
      <c r="AY483" s="122"/>
      <c r="AZ483" s="122"/>
      <c r="BA483" s="122"/>
      <c r="BB483" s="122"/>
      <c r="BC483" s="122"/>
      <c r="BD483" s="122"/>
      <c r="BE483" s="122"/>
      <c r="BF483" s="122"/>
      <c r="BG483" s="122"/>
    </row>
    <row r="484" spans="1:59" s="130" customFormat="1" ht="12.75" hidden="1">
      <c r="A484" s="165"/>
      <c r="B484" s="175"/>
      <c r="C484" s="180"/>
      <c r="D484" s="175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21"/>
      <c r="S484" s="122"/>
      <c r="T484" s="123"/>
      <c r="U484" s="122"/>
      <c r="V484" s="122"/>
      <c r="W484" s="129"/>
      <c r="X484" s="122"/>
      <c r="Y484" s="129"/>
      <c r="Z484" s="129"/>
      <c r="AA484" s="122"/>
      <c r="AB484" s="129"/>
      <c r="AC484" s="123"/>
      <c r="AD484" s="129"/>
      <c r="AE484" s="129"/>
      <c r="AF484" s="129"/>
      <c r="AG484" s="122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129"/>
      <c r="AY484" s="129"/>
      <c r="AZ484" s="129"/>
      <c r="BA484" s="129"/>
      <c r="BB484" s="129"/>
      <c r="BC484" s="129"/>
      <c r="BD484" s="129"/>
      <c r="BE484" s="129"/>
      <c r="BF484" s="129"/>
      <c r="BG484" s="129"/>
    </row>
    <row r="485" spans="1:59" s="130" customFormat="1" ht="12.75">
      <c r="A485" s="165"/>
      <c r="B485" s="175"/>
      <c r="C485" s="180" t="s">
        <v>259</v>
      </c>
      <c r="D485" s="175"/>
      <c r="E485" s="183">
        <v>0</v>
      </c>
      <c r="F485" s="183">
        <v>0</v>
      </c>
      <c r="G485" s="183">
        <v>0</v>
      </c>
      <c r="H485" s="183">
        <v>0</v>
      </c>
      <c r="I485" s="183">
        <v>0</v>
      </c>
      <c r="J485" s="183">
        <v>0</v>
      </c>
      <c r="K485" s="183">
        <v>0</v>
      </c>
      <c r="L485" s="183">
        <v>0</v>
      </c>
      <c r="M485" s="183">
        <v>0</v>
      </c>
      <c r="N485" s="183">
        <v>0</v>
      </c>
      <c r="O485" s="183">
        <v>0</v>
      </c>
      <c r="P485" s="183">
        <v>0</v>
      </c>
      <c r="Q485" s="183">
        <v>0</v>
      </c>
      <c r="R485" s="121"/>
      <c r="S485" s="129"/>
      <c r="T485" s="123"/>
      <c r="U485" s="122"/>
      <c r="V485" s="122"/>
      <c r="W485" s="122"/>
      <c r="X485" s="122"/>
      <c r="Y485" s="122"/>
      <c r="Z485" s="122"/>
      <c r="AA485" s="122"/>
      <c r="AB485" s="122"/>
      <c r="AC485" s="123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  <c r="AW485" s="129"/>
      <c r="AX485" s="129"/>
      <c r="AY485" s="129"/>
      <c r="AZ485" s="129"/>
      <c r="BA485" s="129"/>
      <c r="BB485" s="129"/>
      <c r="BC485" s="129"/>
      <c r="BD485" s="129"/>
      <c r="BE485" s="129"/>
      <c r="BF485" s="129"/>
      <c r="BG485" s="129"/>
    </row>
    <row r="486" spans="1:59" ht="12.75">
      <c r="A486" s="165"/>
      <c r="B486" s="175"/>
      <c r="C486" s="176"/>
      <c r="D486" s="175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S486" s="122"/>
      <c r="T486" s="123"/>
      <c r="U486" s="122"/>
      <c r="V486" s="122"/>
      <c r="W486" s="122"/>
      <c r="X486" s="122"/>
      <c r="Y486" s="122"/>
      <c r="Z486" s="122"/>
      <c r="AA486" s="122"/>
      <c r="AB486" s="122"/>
      <c r="AC486" s="123"/>
      <c r="AD486" s="122"/>
      <c r="AE486" s="122"/>
      <c r="AF486" s="122"/>
      <c r="AG486" s="122"/>
      <c r="AH486" s="122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122"/>
      <c r="AS486" s="122"/>
      <c r="AT486" s="122"/>
      <c r="AU486" s="122"/>
      <c r="AV486" s="122"/>
      <c r="AW486" s="122"/>
      <c r="AX486" s="122"/>
      <c r="AY486" s="122"/>
      <c r="AZ486" s="122"/>
      <c r="BA486" s="122"/>
      <c r="BB486" s="122"/>
      <c r="BC486" s="122"/>
      <c r="BD486" s="122"/>
      <c r="BE486" s="122"/>
      <c r="BF486" s="122"/>
      <c r="BG486" s="122"/>
    </row>
    <row r="487" spans="1:59" ht="12.75">
      <c r="A487" s="165"/>
      <c r="B487" s="175" t="s">
        <v>260</v>
      </c>
      <c r="C487" s="176"/>
      <c r="D487" s="175"/>
      <c r="E487" s="181">
        <v>-223311.57294780982</v>
      </c>
      <c r="F487" s="181">
        <v>-51759.15153477997</v>
      </c>
      <c r="G487" s="181">
        <v>-181794.98851045998</v>
      </c>
      <c r="H487" s="181">
        <v>-176163.5129475</v>
      </c>
      <c r="I487" s="181">
        <v>-27589.13408310999</v>
      </c>
      <c r="J487" s="181">
        <v>44831.801737</v>
      </c>
      <c r="K487" s="181">
        <v>158191.44061375</v>
      </c>
      <c r="L487" s="181">
        <v>137534.00535778</v>
      </c>
      <c r="M487" s="181">
        <v>59220.62292387001</v>
      </c>
      <c r="N487" s="181">
        <v>-40205.68034167</v>
      </c>
      <c r="O487" s="181">
        <v>8004.736594809998</v>
      </c>
      <c r="P487" s="181">
        <v>-126227.31781962999</v>
      </c>
      <c r="Q487" s="181">
        <v>-27354.39493786999</v>
      </c>
      <c r="S487" s="122"/>
      <c r="T487" s="123"/>
      <c r="U487" s="122"/>
      <c r="V487" s="122"/>
      <c r="W487" s="122"/>
      <c r="X487" s="122"/>
      <c r="Y487" s="122"/>
      <c r="Z487" s="122"/>
      <c r="AA487" s="122"/>
      <c r="AB487" s="122"/>
      <c r="AC487" s="123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22"/>
      <c r="BC487" s="122"/>
      <c r="BD487" s="122"/>
      <c r="BE487" s="122"/>
      <c r="BF487" s="122"/>
      <c r="BG487" s="122"/>
    </row>
    <row r="488" spans="1:59" s="139" customFormat="1" ht="12.75">
      <c r="A488" s="165"/>
      <c r="B488" s="175"/>
      <c r="C488" s="176"/>
      <c r="D488" s="175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21"/>
      <c r="S488" s="123"/>
      <c r="T488" s="123"/>
      <c r="U488" s="117"/>
      <c r="V488" s="122"/>
      <c r="W488" s="122"/>
      <c r="X488" s="122"/>
      <c r="Y488" s="122"/>
      <c r="Z488" s="122"/>
      <c r="AA488" s="122"/>
      <c r="AB488" s="122"/>
      <c r="AC488" s="123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2"/>
      <c r="AX488" s="122"/>
      <c r="AY488" s="122"/>
      <c r="AZ488" s="122"/>
      <c r="BA488" s="122"/>
      <c r="BB488" s="122"/>
      <c r="BC488" s="122"/>
      <c r="BD488" s="122"/>
      <c r="BE488" s="122"/>
      <c r="BF488" s="122"/>
      <c r="BG488" s="122"/>
    </row>
    <row r="489" spans="1:59" s="139" customFormat="1" ht="12.75">
      <c r="A489" s="165"/>
      <c r="B489" s="175" t="s">
        <v>261</v>
      </c>
      <c r="C489" s="176"/>
      <c r="D489" s="175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21"/>
      <c r="S489" s="122"/>
      <c r="T489" s="123"/>
      <c r="U489" s="122"/>
      <c r="V489" s="122"/>
      <c r="W489" s="122"/>
      <c r="X489" s="122"/>
      <c r="Y489" s="122"/>
      <c r="Z489" s="126"/>
      <c r="AA489" s="122"/>
      <c r="AB489" s="122"/>
      <c r="AC489" s="123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2"/>
      <c r="AX489" s="122"/>
      <c r="AY489" s="122"/>
      <c r="AZ489" s="122"/>
      <c r="BA489" s="122"/>
      <c r="BB489" s="122"/>
      <c r="BC489" s="122"/>
      <c r="BD489" s="122"/>
      <c r="BE489" s="122"/>
      <c r="BF489" s="122"/>
      <c r="BG489" s="122"/>
    </row>
    <row r="490" spans="1:59" s="149" customFormat="1" ht="12.75">
      <c r="A490" s="165"/>
      <c r="B490" s="175"/>
      <c r="C490" s="180" t="s">
        <v>147</v>
      </c>
      <c r="D490" s="175"/>
      <c r="E490" s="181">
        <v>23600</v>
      </c>
      <c r="F490" s="181">
        <v>0</v>
      </c>
      <c r="G490" s="181">
        <v>0</v>
      </c>
      <c r="H490" s="181">
        <v>0</v>
      </c>
      <c r="I490" s="181">
        <v>0</v>
      </c>
      <c r="J490" s="181">
        <v>0</v>
      </c>
      <c r="K490" s="181">
        <v>0</v>
      </c>
      <c r="L490" s="181">
        <v>8600</v>
      </c>
      <c r="M490" s="181">
        <v>7200</v>
      </c>
      <c r="N490" s="181">
        <v>7800</v>
      </c>
      <c r="O490" s="181">
        <v>0</v>
      </c>
      <c r="P490" s="181">
        <v>0</v>
      </c>
      <c r="Q490" s="181">
        <v>0</v>
      </c>
      <c r="R490" s="121"/>
      <c r="S490" s="122"/>
      <c r="T490" s="123"/>
      <c r="U490" s="122"/>
      <c r="V490" s="122"/>
      <c r="W490" s="122"/>
      <c r="X490" s="122"/>
      <c r="Y490" s="122"/>
      <c r="Z490" s="122"/>
      <c r="AA490" s="122"/>
      <c r="AB490" s="122"/>
      <c r="AC490" s="123"/>
      <c r="AD490" s="122"/>
      <c r="AE490" s="122"/>
      <c r="AF490" s="122"/>
      <c r="AG490" s="122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</row>
    <row r="491" spans="1:59" s="149" customFormat="1" ht="12.75">
      <c r="A491" s="165"/>
      <c r="B491" s="175"/>
      <c r="C491" s="180" t="s">
        <v>148</v>
      </c>
      <c r="D491" s="175"/>
      <c r="E491" s="181">
        <v>0</v>
      </c>
      <c r="F491" s="181">
        <v>0</v>
      </c>
      <c r="G491" s="181">
        <v>0</v>
      </c>
      <c r="H491" s="181">
        <v>0</v>
      </c>
      <c r="I491" s="181">
        <v>0</v>
      </c>
      <c r="J491" s="181">
        <v>0</v>
      </c>
      <c r="K491" s="181">
        <v>0</v>
      </c>
      <c r="L491" s="181">
        <v>0</v>
      </c>
      <c r="M491" s="181">
        <v>0</v>
      </c>
      <c r="N491" s="181">
        <v>0</v>
      </c>
      <c r="O491" s="181">
        <v>0</v>
      </c>
      <c r="P491" s="181">
        <v>0</v>
      </c>
      <c r="Q491" s="181">
        <v>0</v>
      </c>
      <c r="R491" s="121"/>
      <c r="S491" s="129"/>
      <c r="T491" s="123"/>
      <c r="U491" s="122"/>
      <c r="V491" s="122"/>
      <c r="W491" s="122"/>
      <c r="X491" s="122"/>
      <c r="Y491" s="122"/>
      <c r="Z491" s="126"/>
      <c r="AA491" s="122"/>
      <c r="AB491" s="122"/>
      <c r="AC491" s="123"/>
      <c r="AD491" s="122"/>
      <c r="AE491" s="122"/>
      <c r="AF491" s="122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</row>
    <row r="492" spans="1:59" s="139" customFormat="1" ht="12.75">
      <c r="A492" s="165"/>
      <c r="B492" s="175"/>
      <c r="C492" s="180" t="s">
        <v>149</v>
      </c>
      <c r="D492" s="175"/>
      <c r="E492" s="181">
        <v>31200</v>
      </c>
      <c r="F492" s="181">
        <v>15600</v>
      </c>
      <c r="G492" s="181">
        <v>15600</v>
      </c>
      <c r="H492" s="181">
        <v>0</v>
      </c>
      <c r="I492" s="181">
        <v>0</v>
      </c>
      <c r="J492" s="181">
        <v>0</v>
      </c>
      <c r="K492" s="181">
        <v>0</v>
      </c>
      <c r="L492" s="181">
        <v>0</v>
      </c>
      <c r="M492" s="181">
        <v>0</v>
      </c>
      <c r="N492" s="181">
        <v>0</v>
      </c>
      <c r="O492" s="181">
        <v>0</v>
      </c>
      <c r="P492" s="181">
        <v>0</v>
      </c>
      <c r="Q492" s="181">
        <v>0</v>
      </c>
      <c r="R492" s="121"/>
      <c r="S492" s="122"/>
      <c r="T492" s="123"/>
      <c r="U492" s="122"/>
      <c r="V492" s="122"/>
      <c r="W492" s="122"/>
      <c r="X492" s="122"/>
      <c r="Y492" s="122"/>
      <c r="Z492" s="122"/>
      <c r="AA492" s="122"/>
      <c r="AB492" s="122"/>
      <c r="AC492" s="123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  <c r="AX492" s="122"/>
      <c r="AY492" s="122"/>
      <c r="AZ492" s="122"/>
      <c r="BA492" s="122"/>
      <c r="BB492" s="122"/>
      <c r="BC492" s="122"/>
      <c r="BD492" s="122"/>
      <c r="BE492" s="122"/>
      <c r="BF492" s="122"/>
      <c r="BG492" s="122"/>
    </row>
    <row r="493" spans="1:59" s="139" customFormat="1" ht="12.75">
      <c r="A493" s="165"/>
      <c r="B493" s="175"/>
      <c r="C493" s="180" t="s">
        <v>150</v>
      </c>
      <c r="D493" s="175"/>
      <c r="E493" s="181">
        <v>0</v>
      </c>
      <c r="F493" s="181">
        <v>0</v>
      </c>
      <c r="G493" s="181">
        <v>0</v>
      </c>
      <c r="H493" s="181">
        <v>0</v>
      </c>
      <c r="I493" s="181">
        <v>0</v>
      </c>
      <c r="J493" s="181">
        <v>0</v>
      </c>
      <c r="K493" s="181">
        <v>0</v>
      </c>
      <c r="L493" s="181">
        <v>0</v>
      </c>
      <c r="M493" s="181">
        <v>0</v>
      </c>
      <c r="N493" s="181">
        <v>0</v>
      </c>
      <c r="O493" s="181">
        <v>0</v>
      </c>
      <c r="P493" s="181">
        <v>0</v>
      </c>
      <c r="Q493" s="181">
        <v>0</v>
      </c>
      <c r="R493" s="121"/>
      <c r="S493" s="122"/>
      <c r="T493" s="123"/>
      <c r="U493" s="122"/>
      <c r="V493" s="122"/>
      <c r="W493" s="122"/>
      <c r="X493" s="122"/>
      <c r="Y493" s="122"/>
      <c r="Z493" s="122"/>
      <c r="AA493" s="122"/>
      <c r="AB493" s="122"/>
      <c r="AC493" s="123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2"/>
      <c r="AX493" s="122"/>
      <c r="AY493" s="122"/>
      <c r="AZ493" s="122"/>
      <c r="BA493" s="122"/>
      <c r="BB493" s="122"/>
      <c r="BC493" s="122"/>
      <c r="BD493" s="122"/>
      <c r="BE493" s="122"/>
      <c r="BF493" s="122"/>
      <c r="BG493" s="122"/>
    </row>
    <row r="494" spans="1:59" s="139" customFormat="1" ht="12.75">
      <c r="A494" s="165"/>
      <c r="B494" s="175"/>
      <c r="C494" s="180" t="s">
        <v>151</v>
      </c>
      <c r="D494" s="175"/>
      <c r="E494" s="181">
        <v>757920</v>
      </c>
      <c r="F494" s="181">
        <v>234760</v>
      </c>
      <c r="G494" s="181">
        <v>234760</v>
      </c>
      <c r="H494" s="181">
        <v>166400</v>
      </c>
      <c r="I494" s="181">
        <v>39000</v>
      </c>
      <c r="J494" s="181">
        <v>42000</v>
      </c>
      <c r="K494" s="181">
        <v>41000</v>
      </c>
      <c r="L494" s="181">
        <v>0</v>
      </c>
      <c r="M494" s="181">
        <v>0</v>
      </c>
      <c r="N494" s="181">
        <v>0</v>
      </c>
      <c r="O494" s="181">
        <v>0</v>
      </c>
      <c r="P494" s="181">
        <v>0</v>
      </c>
      <c r="Q494" s="181">
        <v>0</v>
      </c>
      <c r="R494" s="121"/>
      <c r="S494" s="123"/>
      <c r="T494" s="123"/>
      <c r="U494" s="117"/>
      <c r="V494" s="122"/>
      <c r="W494" s="122"/>
      <c r="X494" s="122"/>
      <c r="Y494" s="122"/>
      <c r="Z494" s="122"/>
      <c r="AA494" s="122"/>
      <c r="AB494" s="122"/>
      <c r="AC494" s="123"/>
      <c r="AD494" s="122"/>
      <c r="AE494" s="122"/>
      <c r="AF494" s="122"/>
      <c r="AG494" s="122"/>
      <c r="AH494" s="122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2"/>
      <c r="AX494" s="122"/>
      <c r="AY494" s="122"/>
      <c r="AZ494" s="122"/>
      <c r="BA494" s="122"/>
      <c r="BB494" s="122"/>
      <c r="BC494" s="122"/>
      <c r="BD494" s="122"/>
      <c r="BE494" s="122"/>
      <c r="BF494" s="122"/>
      <c r="BG494" s="122"/>
    </row>
    <row r="495" spans="1:59" ht="12.75">
      <c r="A495" s="165"/>
      <c r="B495" s="175"/>
      <c r="C495" s="180" t="s">
        <v>152</v>
      </c>
      <c r="D495" s="175"/>
      <c r="E495" s="181">
        <v>123200</v>
      </c>
      <c r="F495" s="181">
        <v>41600</v>
      </c>
      <c r="G495" s="181">
        <v>41600</v>
      </c>
      <c r="H495" s="181">
        <v>40000</v>
      </c>
      <c r="I495" s="181">
        <v>0</v>
      </c>
      <c r="J495" s="181">
        <v>0</v>
      </c>
      <c r="K495" s="181">
        <v>0</v>
      </c>
      <c r="L495" s="181">
        <v>0</v>
      </c>
      <c r="M495" s="181">
        <v>0</v>
      </c>
      <c r="N495" s="181">
        <v>0</v>
      </c>
      <c r="O495" s="181">
        <v>0</v>
      </c>
      <c r="P495" s="181">
        <v>0</v>
      </c>
      <c r="Q495" s="181">
        <v>0</v>
      </c>
      <c r="S495" s="122"/>
      <c r="T495" s="123"/>
      <c r="U495" s="122"/>
      <c r="V495" s="122"/>
      <c r="W495" s="122"/>
      <c r="X495" s="122"/>
      <c r="Y495" s="122"/>
      <c r="Z495" s="126"/>
      <c r="AA495" s="122"/>
      <c r="AB495" s="122"/>
      <c r="AC495" s="123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22"/>
      <c r="BC495" s="122"/>
      <c r="BD495" s="122"/>
      <c r="BE495" s="122"/>
      <c r="BF495" s="122"/>
      <c r="BG495" s="122"/>
    </row>
    <row r="496" spans="1:59" ht="12.75">
      <c r="A496" s="165"/>
      <c r="B496" s="175"/>
      <c r="C496" s="180" t="s">
        <v>153</v>
      </c>
      <c r="D496" s="175"/>
      <c r="E496" s="181">
        <v>497000</v>
      </c>
      <c r="F496" s="181">
        <v>101200</v>
      </c>
      <c r="G496" s="181">
        <v>68400</v>
      </c>
      <c r="H496" s="181">
        <v>66000</v>
      </c>
      <c r="I496" s="181">
        <v>49800</v>
      </c>
      <c r="J496" s="181">
        <v>51600</v>
      </c>
      <c r="K496" s="181">
        <v>51400</v>
      </c>
      <c r="L496" s="181">
        <v>18600</v>
      </c>
      <c r="M496" s="181">
        <v>16800</v>
      </c>
      <c r="N496" s="181">
        <v>18600</v>
      </c>
      <c r="O496" s="181">
        <v>18000</v>
      </c>
      <c r="P496" s="181">
        <v>18600</v>
      </c>
      <c r="Q496" s="181">
        <v>18000</v>
      </c>
      <c r="S496" s="122"/>
      <c r="T496" s="123"/>
      <c r="U496" s="122"/>
      <c r="V496" s="122"/>
      <c r="W496" s="122"/>
      <c r="X496" s="122"/>
      <c r="Y496" s="122"/>
      <c r="Z496" s="126"/>
      <c r="AA496" s="122"/>
      <c r="AB496" s="122"/>
      <c r="AC496" s="123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2"/>
      <c r="AX496" s="122"/>
      <c r="AY496" s="122"/>
      <c r="AZ496" s="122"/>
      <c r="BA496" s="122"/>
      <c r="BB496" s="122"/>
      <c r="BC496" s="122"/>
      <c r="BD496" s="122"/>
      <c r="BE496" s="122"/>
      <c r="BF496" s="122"/>
      <c r="BG496" s="122"/>
    </row>
    <row r="497" spans="1:59" ht="12.75" hidden="1">
      <c r="A497" s="165"/>
      <c r="B497" s="175"/>
      <c r="C497" s="180" t="s">
        <v>154</v>
      </c>
      <c r="D497" s="175"/>
      <c r="E497" s="181">
        <v>48800</v>
      </c>
      <c r="F497" s="181">
        <v>8200</v>
      </c>
      <c r="G497" s="181">
        <v>8200</v>
      </c>
      <c r="H497" s="181">
        <v>8000</v>
      </c>
      <c r="I497" s="181">
        <v>7800</v>
      </c>
      <c r="J497" s="181">
        <v>8400</v>
      </c>
      <c r="K497" s="181">
        <v>8200</v>
      </c>
      <c r="L497" s="181">
        <v>0</v>
      </c>
      <c r="M497" s="181">
        <v>0</v>
      </c>
      <c r="N497" s="181">
        <v>0</v>
      </c>
      <c r="O497" s="181">
        <v>0</v>
      </c>
      <c r="P497" s="181">
        <v>0</v>
      </c>
      <c r="Q497" s="181">
        <v>0</v>
      </c>
      <c r="S497" s="122"/>
      <c r="T497" s="123"/>
      <c r="U497" s="122"/>
      <c r="V497" s="122"/>
      <c r="W497" s="122"/>
      <c r="X497" s="122"/>
      <c r="Y497" s="122"/>
      <c r="Z497" s="126"/>
      <c r="AA497" s="122"/>
      <c r="AB497" s="122"/>
      <c r="AC497" s="123"/>
      <c r="AD497" s="122"/>
      <c r="AE497" s="122"/>
      <c r="AF497" s="122"/>
      <c r="AG497" s="122"/>
      <c r="AH497" s="122"/>
      <c r="AI497" s="122"/>
      <c r="AJ497" s="122"/>
      <c r="AK497" s="122"/>
      <c r="AL497" s="122"/>
      <c r="AM497" s="122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2"/>
      <c r="AX497" s="122"/>
      <c r="AY497" s="122"/>
      <c r="AZ497" s="122"/>
      <c r="BA497" s="122"/>
      <c r="BB497" s="122"/>
      <c r="BC497" s="122"/>
      <c r="BD497" s="122"/>
      <c r="BE497" s="122"/>
      <c r="BF497" s="122"/>
      <c r="BG497" s="122"/>
    </row>
    <row r="498" spans="1:59" ht="12.75" hidden="1">
      <c r="A498" s="165"/>
      <c r="B498" s="175"/>
      <c r="C498" s="180" t="s">
        <v>53</v>
      </c>
      <c r="D498" s="175"/>
      <c r="E498" s="181">
        <v>0</v>
      </c>
      <c r="F498" s="181">
        <v>0</v>
      </c>
      <c r="G498" s="181">
        <v>0</v>
      </c>
      <c r="H498" s="181">
        <v>0</v>
      </c>
      <c r="I498" s="181">
        <v>0</v>
      </c>
      <c r="J498" s="181">
        <v>0</v>
      </c>
      <c r="K498" s="181">
        <v>0</v>
      </c>
      <c r="L498" s="181">
        <v>0</v>
      </c>
      <c r="M498" s="181">
        <v>0</v>
      </c>
      <c r="N498" s="181">
        <v>0</v>
      </c>
      <c r="O498" s="181">
        <v>0</v>
      </c>
      <c r="P498" s="181">
        <v>0</v>
      </c>
      <c r="Q498" s="181">
        <v>0</v>
      </c>
      <c r="S498" s="122"/>
      <c r="T498" s="123"/>
      <c r="U498" s="122"/>
      <c r="V498" s="122"/>
      <c r="W498" s="122"/>
      <c r="X498" s="122"/>
      <c r="Y498" s="122"/>
      <c r="Z498" s="126"/>
      <c r="AA498" s="122"/>
      <c r="AB498" s="122"/>
      <c r="AC498" s="123"/>
      <c r="AD498" s="122"/>
      <c r="AE498" s="122"/>
      <c r="AF498" s="122"/>
      <c r="AG498" s="122"/>
      <c r="AH498" s="122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122"/>
      <c r="AS498" s="122"/>
      <c r="AT498" s="122"/>
      <c r="AU498" s="122"/>
      <c r="AV498" s="122"/>
      <c r="AW498" s="122"/>
      <c r="AX498" s="122"/>
      <c r="AY498" s="122"/>
      <c r="AZ498" s="122"/>
      <c r="BA498" s="122"/>
      <c r="BB498" s="122"/>
      <c r="BC498" s="122"/>
      <c r="BD498" s="122"/>
      <c r="BE498" s="122"/>
      <c r="BF498" s="122"/>
      <c r="BG498" s="122"/>
    </row>
    <row r="499" spans="1:59" ht="12.75" hidden="1">
      <c r="A499" s="165"/>
      <c r="B499" s="175"/>
      <c r="C499" s="180" t="s">
        <v>155</v>
      </c>
      <c r="D499" s="175"/>
      <c r="E499" s="181">
        <v>0</v>
      </c>
      <c r="F499" s="181">
        <v>0</v>
      </c>
      <c r="G499" s="181">
        <v>0</v>
      </c>
      <c r="H499" s="181">
        <v>0</v>
      </c>
      <c r="I499" s="181">
        <v>0</v>
      </c>
      <c r="J499" s="181">
        <v>0</v>
      </c>
      <c r="K499" s="181">
        <v>0</v>
      </c>
      <c r="L499" s="181">
        <v>0</v>
      </c>
      <c r="M499" s="181">
        <v>0</v>
      </c>
      <c r="N499" s="181">
        <v>0</v>
      </c>
      <c r="O499" s="181">
        <v>0</v>
      </c>
      <c r="P499" s="181">
        <v>0</v>
      </c>
      <c r="Q499" s="181">
        <v>0</v>
      </c>
      <c r="S499" s="122"/>
      <c r="T499" s="123"/>
      <c r="U499" s="122"/>
      <c r="V499" s="122"/>
      <c r="W499" s="122"/>
      <c r="X499" s="122"/>
      <c r="Y499" s="122"/>
      <c r="Z499" s="122"/>
      <c r="AA499" s="122"/>
      <c r="AB499" s="122"/>
      <c r="AC499" s="123"/>
      <c r="AD499" s="122"/>
      <c r="AE499" s="122"/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  <c r="AX499" s="122"/>
      <c r="AY499" s="122"/>
      <c r="AZ499" s="122"/>
      <c r="BA499" s="122"/>
      <c r="BB499" s="122"/>
      <c r="BC499" s="122"/>
      <c r="BD499" s="122"/>
      <c r="BE499" s="122"/>
      <c r="BF499" s="122"/>
      <c r="BG499" s="122"/>
    </row>
    <row r="500" spans="1:59" ht="12.75" hidden="1">
      <c r="A500" s="165"/>
      <c r="B500" s="175"/>
      <c r="C500" s="180" t="s">
        <v>156</v>
      </c>
      <c r="D500" s="175"/>
      <c r="E500" s="181">
        <v>0</v>
      </c>
      <c r="F500" s="181">
        <v>0</v>
      </c>
      <c r="G500" s="181">
        <v>0</v>
      </c>
      <c r="H500" s="181">
        <v>0</v>
      </c>
      <c r="I500" s="181">
        <v>0</v>
      </c>
      <c r="J500" s="181">
        <v>0</v>
      </c>
      <c r="K500" s="181">
        <v>0</v>
      </c>
      <c r="L500" s="181">
        <v>0</v>
      </c>
      <c r="M500" s="181">
        <v>0</v>
      </c>
      <c r="N500" s="181">
        <v>0</v>
      </c>
      <c r="O500" s="181">
        <v>0</v>
      </c>
      <c r="P500" s="181">
        <v>0</v>
      </c>
      <c r="Q500" s="181">
        <v>0</v>
      </c>
      <c r="S500" s="122"/>
      <c r="T500" s="123"/>
      <c r="U500" s="122"/>
      <c r="V500" s="122"/>
      <c r="W500" s="122"/>
      <c r="X500" s="122"/>
      <c r="Y500" s="122"/>
      <c r="Z500" s="122"/>
      <c r="AA500" s="122"/>
      <c r="AB500" s="122"/>
      <c r="AC500" s="123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  <c r="AX500" s="122"/>
      <c r="AY500" s="122"/>
      <c r="AZ500" s="122"/>
      <c r="BA500" s="122"/>
      <c r="BB500" s="122"/>
      <c r="BC500" s="122"/>
      <c r="BD500" s="122"/>
      <c r="BE500" s="122"/>
      <c r="BF500" s="122"/>
      <c r="BG500" s="122"/>
    </row>
    <row r="501" spans="1:59" ht="12.75" hidden="1">
      <c r="A501" s="165"/>
      <c r="B501" s="175"/>
      <c r="C501" s="180" t="s">
        <v>157</v>
      </c>
      <c r="D501" s="175"/>
      <c r="E501" s="181">
        <v>0</v>
      </c>
      <c r="F501" s="181">
        <v>0</v>
      </c>
      <c r="G501" s="181">
        <v>0</v>
      </c>
      <c r="H501" s="181">
        <v>0</v>
      </c>
      <c r="I501" s="181">
        <v>0</v>
      </c>
      <c r="J501" s="181">
        <v>0</v>
      </c>
      <c r="K501" s="181">
        <v>0</v>
      </c>
      <c r="L501" s="181">
        <v>0</v>
      </c>
      <c r="M501" s="181">
        <v>0</v>
      </c>
      <c r="N501" s="181">
        <v>0</v>
      </c>
      <c r="O501" s="181">
        <v>0</v>
      </c>
      <c r="P501" s="181">
        <v>0</v>
      </c>
      <c r="Q501" s="181">
        <v>0</v>
      </c>
      <c r="S501" s="122"/>
      <c r="T501" s="123"/>
      <c r="U501" s="122"/>
      <c r="V501" s="122"/>
      <c r="W501" s="122"/>
      <c r="X501" s="122"/>
      <c r="Y501" s="122"/>
      <c r="Z501" s="122"/>
      <c r="AA501" s="122"/>
      <c r="AB501" s="122"/>
      <c r="AC501" s="123"/>
      <c r="AD501" s="122"/>
      <c r="AE501" s="122"/>
      <c r="AF501" s="122"/>
      <c r="AG501" s="122"/>
      <c r="AH501" s="122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2"/>
      <c r="AX501" s="122"/>
      <c r="AY501" s="122"/>
      <c r="AZ501" s="122"/>
      <c r="BA501" s="122"/>
      <c r="BB501" s="122"/>
      <c r="BC501" s="122"/>
      <c r="BD501" s="122"/>
      <c r="BE501" s="122"/>
      <c r="BF501" s="122"/>
      <c r="BG501" s="122"/>
    </row>
    <row r="502" spans="1:59" ht="12.75" hidden="1">
      <c r="A502" s="165"/>
      <c r="B502" s="175"/>
      <c r="C502" s="180"/>
      <c r="D502" s="175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S502" s="122"/>
      <c r="T502" s="123"/>
      <c r="U502" s="122"/>
      <c r="V502" s="122"/>
      <c r="W502" s="122"/>
      <c r="X502" s="122"/>
      <c r="Y502" s="122"/>
      <c r="Z502" s="122"/>
      <c r="AA502" s="122"/>
      <c r="AB502" s="122"/>
      <c r="AC502" s="123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2"/>
      <c r="AX502" s="122"/>
      <c r="AY502" s="122"/>
      <c r="AZ502" s="122"/>
      <c r="BA502" s="122"/>
      <c r="BB502" s="122"/>
      <c r="BC502" s="122"/>
      <c r="BD502" s="122"/>
      <c r="BE502" s="122"/>
      <c r="BF502" s="122"/>
      <c r="BG502" s="122"/>
    </row>
    <row r="503" spans="1:59" ht="12.75" hidden="1">
      <c r="A503" s="165"/>
      <c r="B503" s="175"/>
      <c r="C503" s="180"/>
      <c r="D503" s="175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S503" s="122"/>
      <c r="T503" s="123"/>
      <c r="U503" s="122"/>
      <c r="V503" s="122"/>
      <c r="W503" s="122"/>
      <c r="X503" s="122"/>
      <c r="Y503" s="122"/>
      <c r="Z503" s="122"/>
      <c r="AA503" s="122"/>
      <c r="AB503" s="122"/>
      <c r="AC503" s="123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2"/>
      <c r="AX503" s="122"/>
      <c r="AY503" s="122"/>
      <c r="AZ503" s="122"/>
      <c r="BA503" s="122"/>
      <c r="BB503" s="122"/>
      <c r="BC503" s="122"/>
      <c r="BD503" s="122"/>
      <c r="BE503" s="122"/>
      <c r="BF503" s="122"/>
      <c r="BG503" s="122"/>
    </row>
    <row r="504" spans="1:59" ht="12.75" hidden="1">
      <c r="A504" s="187"/>
      <c r="B504" s="188"/>
      <c r="C504" s="180" t="s">
        <v>158</v>
      </c>
      <c r="D504" s="175"/>
      <c r="E504" s="183">
        <v>0</v>
      </c>
      <c r="F504" s="183">
        <v>0</v>
      </c>
      <c r="G504" s="183">
        <v>0</v>
      </c>
      <c r="H504" s="183">
        <v>0</v>
      </c>
      <c r="I504" s="183">
        <v>0</v>
      </c>
      <c r="J504" s="183">
        <v>0</v>
      </c>
      <c r="K504" s="183">
        <v>0</v>
      </c>
      <c r="L504" s="183">
        <v>0</v>
      </c>
      <c r="M504" s="183">
        <v>0</v>
      </c>
      <c r="N504" s="183">
        <v>0</v>
      </c>
      <c r="O504" s="183">
        <v>0</v>
      </c>
      <c r="P504" s="183">
        <v>0</v>
      </c>
      <c r="Q504" s="183">
        <v>0</v>
      </c>
      <c r="S504" s="122"/>
      <c r="T504" s="123"/>
      <c r="U504" s="122"/>
      <c r="V504" s="122"/>
      <c r="W504" s="122"/>
      <c r="X504" s="122"/>
      <c r="Y504" s="122"/>
      <c r="Z504" s="122"/>
      <c r="AA504" s="122"/>
      <c r="AB504" s="122"/>
      <c r="AC504" s="123"/>
      <c r="AD504" s="122"/>
      <c r="AE504" s="122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2"/>
      <c r="AX504" s="122"/>
      <c r="AY504" s="122"/>
      <c r="AZ504" s="122"/>
      <c r="BA504" s="122"/>
      <c r="BB504" s="122"/>
      <c r="BC504" s="122"/>
      <c r="BD504" s="122"/>
      <c r="BE504" s="122"/>
      <c r="BF504" s="122"/>
      <c r="BG504" s="122"/>
    </row>
    <row r="505" spans="1:59" ht="12.75">
      <c r="A505" s="187"/>
      <c r="B505" s="188"/>
      <c r="C505" s="202"/>
      <c r="D505" s="188"/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S505" s="122"/>
      <c r="T505" s="123"/>
      <c r="U505" s="122"/>
      <c r="V505" s="122"/>
      <c r="W505" s="122"/>
      <c r="X505" s="122"/>
      <c r="Y505" s="122"/>
      <c r="Z505" s="122"/>
      <c r="AA505" s="122"/>
      <c r="AB505" s="122"/>
      <c r="AC505" s="123"/>
      <c r="AD505" s="122"/>
      <c r="AE505" s="122"/>
      <c r="AF505" s="122"/>
      <c r="AG505" s="122"/>
      <c r="AH505" s="122"/>
      <c r="AI505" s="122"/>
      <c r="AJ505" s="122"/>
      <c r="AK505" s="122"/>
      <c r="AL505" s="122"/>
      <c r="AM505" s="122"/>
      <c r="AN505" s="122"/>
      <c r="AO505" s="122"/>
      <c r="AP505" s="122"/>
      <c r="AQ505" s="122"/>
      <c r="AR505" s="122"/>
      <c r="AS505" s="122"/>
      <c r="AT505" s="122"/>
      <c r="AU505" s="122"/>
      <c r="AV505" s="122"/>
      <c r="AW505" s="122"/>
      <c r="AX505" s="122"/>
      <c r="AY505" s="122"/>
      <c r="AZ505" s="122"/>
      <c r="BA505" s="122"/>
      <c r="BB505" s="122"/>
      <c r="BC505" s="122"/>
      <c r="BD505" s="122"/>
      <c r="BE505" s="122"/>
      <c r="BF505" s="122"/>
      <c r="BG505" s="122"/>
    </row>
    <row r="506" spans="1:59" ht="12.75">
      <c r="A506" s="208"/>
      <c r="B506" s="182" t="s">
        <v>263</v>
      </c>
      <c r="C506" s="180"/>
      <c r="D506" s="182"/>
      <c r="E506" s="184">
        <v>1481720</v>
      </c>
      <c r="F506" s="184">
        <v>401360</v>
      </c>
      <c r="G506" s="184">
        <v>368560</v>
      </c>
      <c r="H506" s="184">
        <v>280400</v>
      </c>
      <c r="I506" s="184">
        <v>96600</v>
      </c>
      <c r="J506" s="184">
        <v>102000</v>
      </c>
      <c r="K506" s="184">
        <v>100600</v>
      </c>
      <c r="L506" s="184">
        <v>27200</v>
      </c>
      <c r="M506" s="184">
        <v>24000</v>
      </c>
      <c r="N506" s="184">
        <v>26400</v>
      </c>
      <c r="O506" s="184">
        <v>18000</v>
      </c>
      <c r="P506" s="184">
        <v>18600</v>
      </c>
      <c r="Q506" s="184">
        <v>18000</v>
      </c>
      <c r="S506" s="122"/>
      <c r="T506" s="123"/>
      <c r="U506" s="122"/>
      <c r="V506" s="122"/>
      <c r="W506" s="122"/>
      <c r="X506" s="122"/>
      <c r="Y506" s="122"/>
      <c r="Z506" s="122"/>
      <c r="AA506" s="122"/>
      <c r="AB506" s="122"/>
      <c r="AC506" s="123"/>
      <c r="AD506" s="122"/>
      <c r="AE506" s="122"/>
      <c r="AF506" s="122"/>
      <c r="AG506" s="122"/>
      <c r="AH506" s="122"/>
      <c r="AI506" s="122"/>
      <c r="AJ506" s="122"/>
      <c r="AK506" s="122"/>
      <c r="AL506" s="122"/>
      <c r="AM506" s="122"/>
      <c r="AN506" s="122"/>
      <c r="AO506" s="122"/>
      <c r="AP506" s="122"/>
      <c r="AQ506" s="122"/>
      <c r="AR506" s="122"/>
      <c r="AS506" s="122"/>
      <c r="AT506" s="122"/>
      <c r="AU506" s="122"/>
      <c r="AV506" s="122"/>
      <c r="AW506" s="122"/>
      <c r="AX506" s="122"/>
      <c r="AY506" s="122"/>
      <c r="AZ506" s="122"/>
      <c r="BA506" s="122"/>
      <c r="BB506" s="122"/>
      <c r="BC506" s="122"/>
      <c r="BD506" s="122"/>
      <c r="BE506" s="122"/>
      <c r="BF506" s="122"/>
      <c r="BG506" s="122"/>
    </row>
    <row r="507" spans="1:59" ht="12.75">
      <c r="A507" s="165"/>
      <c r="B507" s="175"/>
      <c r="C507" s="176"/>
      <c r="D507" s="175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S507" s="122"/>
      <c r="T507" s="123"/>
      <c r="U507" s="122"/>
      <c r="V507" s="122"/>
      <c r="W507" s="122"/>
      <c r="X507" s="122"/>
      <c r="Y507" s="122"/>
      <c r="Z507" s="122"/>
      <c r="AA507" s="122"/>
      <c r="AB507" s="122"/>
      <c r="AC507" s="123"/>
      <c r="AD507" s="122"/>
      <c r="AE507" s="122"/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22"/>
      <c r="AQ507" s="122"/>
      <c r="AR507" s="122"/>
      <c r="AS507" s="122"/>
      <c r="AT507" s="122"/>
      <c r="AU507" s="122"/>
      <c r="AV507" s="122"/>
      <c r="AW507" s="122"/>
      <c r="AX507" s="122"/>
      <c r="AY507" s="122"/>
      <c r="AZ507" s="122"/>
      <c r="BA507" s="122"/>
      <c r="BB507" s="122"/>
      <c r="BC507" s="122"/>
      <c r="BD507" s="122"/>
      <c r="BE507" s="122"/>
      <c r="BF507" s="122"/>
      <c r="BG507" s="122"/>
    </row>
    <row r="508" spans="1:59" ht="12.75">
      <c r="A508" s="165"/>
      <c r="B508" s="175" t="s">
        <v>264</v>
      </c>
      <c r="C508" s="176"/>
      <c r="D508" s="175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S508" s="122"/>
      <c r="T508" s="123"/>
      <c r="U508" s="122"/>
      <c r="V508" s="122"/>
      <c r="W508" s="122"/>
      <c r="X508" s="122"/>
      <c r="Y508" s="122"/>
      <c r="Z508" s="122"/>
      <c r="AA508" s="122"/>
      <c r="AB508" s="122"/>
      <c r="AC508" s="123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122"/>
      <c r="AZ508" s="122"/>
      <c r="BA508" s="122"/>
      <c r="BB508" s="122"/>
      <c r="BC508" s="122"/>
      <c r="BD508" s="122"/>
      <c r="BE508" s="122"/>
      <c r="BF508" s="122"/>
      <c r="BG508" s="122"/>
    </row>
    <row r="509" spans="1:59" ht="12.75">
      <c r="A509" s="165"/>
      <c r="B509" s="175"/>
      <c r="C509" s="180" t="s">
        <v>147</v>
      </c>
      <c r="D509" s="175"/>
      <c r="E509" s="181">
        <v>121612.0573</v>
      </c>
      <c r="F509" s="181">
        <v>37502.137</v>
      </c>
      <c r="G509" s="181">
        <v>1806.7571</v>
      </c>
      <c r="H509" s="181">
        <v>8508.574</v>
      </c>
      <c r="I509" s="181">
        <v>0</v>
      </c>
      <c r="J509" s="181">
        <v>1941.2693</v>
      </c>
      <c r="K509" s="181">
        <v>9994.772</v>
      </c>
      <c r="L509" s="181">
        <v>8268.768</v>
      </c>
      <c r="M509" s="181">
        <v>1642.9209</v>
      </c>
      <c r="N509" s="181">
        <v>3203.913</v>
      </c>
      <c r="O509" s="181">
        <v>2484.54</v>
      </c>
      <c r="P509" s="181">
        <v>24694.156</v>
      </c>
      <c r="Q509" s="181">
        <v>21564.25</v>
      </c>
      <c r="S509" s="122"/>
      <c r="T509" s="123"/>
      <c r="U509" s="122"/>
      <c r="V509" s="122"/>
      <c r="W509" s="122"/>
      <c r="X509" s="122"/>
      <c r="Y509" s="122"/>
      <c r="Z509" s="122"/>
      <c r="AA509" s="122"/>
      <c r="AB509" s="122"/>
      <c r="AC509" s="123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  <c r="AX509" s="122"/>
      <c r="AY509" s="122"/>
      <c r="AZ509" s="122"/>
      <c r="BA509" s="122"/>
      <c r="BB509" s="122"/>
      <c r="BC509" s="122"/>
      <c r="BD509" s="122"/>
      <c r="BE509" s="122"/>
      <c r="BF509" s="122"/>
      <c r="BG509" s="122"/>
    </row>
    <row r="510" spans="1:59" ht="12.75">
      <c r="A510" s="165"/>
      <c r="B510" s="175"/>
      <c r="C510" s="180" t="s">
        <v>149</v>
      </c>
      <c r="D510" s="175"/>
      <c r="E510" s="181">
        <v>532395.6573</v>
      </c>
      <c r="F510" s="181">
        <v>10948.163</v>
      </c>
      <c r="G510" s="181">
        <v>44276.41</v>
      </c>
      <c r="H510" s="181">
        <v>9808.502</v>
      </c>
      <c r="I510" s="181">
        <v>19864.855</v>
      </c>
      <c r="J510" s="181">
        <v>55417.836</v>
      </c>
      <c r="K510" s="181">
        <v>64240.543</v>
      </c>
      <c r="L510" s="181">
        <v>38111.95</v>
      </c>
      <c r="M510" s="181">
        <v>68490.445</v>
      </c>
      <c r="N510" s="181">
        <v>148042.56</v>
      </c>
      <c r="O510" s="181">
        <v>63595.004</v>
      </c>
      <c r="P510" s="181">
        <v>6036.163</v>
      </c>
      <c r="Q510" s="181">
        <v>3563.2263</v>
      </c>
      <c r="S510" s="122"/>
      <c r="T510" s="123"/>
      <c r="U510" s="122"/>
      <c r="V510" s="122"/>
      <c r="W510" s="122"/>
      <c r="X510" s="122"/>
      <c r="Y510" s="122"/>
      <c r="Z510" s="122"/>
      <c r="AA510" s="122"/>
      <c r="AB510" s="122"/>
      <c r="AC510" s="123"/>
      <c r="AD510" s="122"/>
      <c r="AE510" s="122"/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22"/>
      <c r="AQ510" s="122"/>
      <c r="AR510" s="122"/>
      <c r="AS510" s="122"/>
      <c r="AT510" s="122"/>
      <c r="AU510" s="122"/>
      <c r="AV510" s="122"/>
      <c r="AW510" s="122"/>
      <c r="AX510" s="122"/>
      <c r="AY510" s="122"/>
      <c r="AZ510" s="122"/>
      <c r="BA510" s="122"/>
      <c r="BB510" s="122"/>
      <c r="BC510" s="122"/>
      <c r="BD510" s="122"/>
      <c r="BE510" s="122"/>
      <c r="BF510" s="122"/>
      <c r="BG510" s="122"/>
    </row>
    <row r="511" spans="1:59" ht="12.75">
      <c r="A511" s="187"/>
      <c r="B511" s="188"/>
      <c r="C511" s="180" t="s">
        <v>151</v>
      </c>
      <c r="D511" s="188"/>
      <c r="E511" s="181">
        <v>703287.8285999999</v>
      </c>
      <c r="F511" s="181">
        <v>8735.518</v>
      </c>
      <c r="G511" s="181">
        <v>2848.7805</v>
      </c>
      <c r="H511" s="181">
        <v>5589.3066</v>
      </c>
      <c r="I511" s="181">
        <v>23140.898</v>
      </c>
      <c r="J511" s="181">
        <v>52227.76</v>
      </c>
      <c r="K511" s="181">
        <v>6840.3735</v>
      </c>
      <c r="L511" s="181">
        <v>22536.947</v>
      </c>
      <c r="M511" s="181">
        <v>48592.01</v>
      </c>
      <c r="N511" s="181">
        <v>78476.305</v>
      </c>
      <c r="O511" s="181">
        <v>168158.19</v>
      </c>
      <c r="P511" s="181">
        <v>148241.05</v>
      </c>
      <c r="Q511" s="181">
        <v>137900.69</v>
      </c>
      <c r="S511" s="122"/>
      <c r="T511" s="123"/>
      <c r="U511" s="122"/>
      <c r="V511" s="122"/>
      <c r="W511" s="122"/>
      <c r="X511" s="122"/>
      <c r="Y511" s="122"/>
      <c r="Z511" s="122"/>
      <c r="AA511" s="122"/>
      <c r="AB511" s="122"/>
      <c r="AC511" s="123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2"/>
      <c r="AX511" s="122"/>
      <c r="AY511" s="122"/>
      <c r="AZ511" s="122"/>
      <c r="BA511" s="122"/>
      <c r="BB511" s="122"/>
      <c r="BC511" s="122"/>
      <c r="BD511" s="122"/>
      <c r="BE511" s="122"/>
      <c r="BF511" s="122"/>
      <c r="BG511" s="122"/>
    </row>
    <row r="512" spans="1:59" s="139" customFormat="1" ht="12.75">
      <c r="A512" s="187"/>
      <c r="B512" s="188"/>
      <c r="C512" s="180" t="s">
        <v>152</v>
      </c>
      <c r="D512" s="188"/>
      <c r="E512" s="181">
        <v>408995.68999999994</v>
      </c>
      <c r="F512" s="181">
        <v>34916.523</v>
      </c>
      <c r="G512" s="181">
        <v>38695.88</v>
      </c>
      <c r="H512" s="181">
        <v>22705.326</v>
      </c>
      <c r="I512" s="181">
        <v>6323.832</v>
      </c>
      <c r="J512" s="181">
        <v>15545.791</v>
      </c>
      <c r="K512" s="181">
        <v>15959.713</v>
      </c>
      <c r="L512" s="181">
        <v>5727.047</v>
      </c>
      <c r="M512" s="181">
        <v>72856.53</v>
      </c>
      <c r="N512" s="181">
        <v>25701.338</v>
      </c>
      <c r="O512" s="181">
        <v>78753.79</v>
      </c>
      <c r="P512" s="181">
        <v>40194.11</v>
      </c>
      <c r="Q512" s="181">
        <v>51615.81</v>
      </c>
      <c r="R512" s="121"/>
      <c r="S512" s="122"/>
      <c r="T512" s="123"/>
      <c r="U512" s="122"/>
      <c r="V512" s="122"/>
      <c r="W512" s="122"/>
      <c r="X512" s="122"/>
      <c r="Y512" s="122"/>
      <c r="Z512" s="122"/>
      <c r="AA512" s="122"/>
      <c r="AB512" s="122"/>
      <c r="AC512" s="123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122"/>
      <c r="AS512" s="122"/>
      <c r="AT512" s="122"/>
      <c r="AU512" s="122"/>
      <c r="AV512" s="122"/>
      <c r="AW512" s="122"/>
      <c r="AX512" s="122"/>
      <c r="AY512" s="122"/>
      <c r="AZ512" s="122"/>
      <c r="BA512" s="122"/>
      <c r="BB512" s="122"/>
      <c r="BC512" s="122"/>
      <c r="BD512" s="122"/>
      <c r="BE512" s="122"/>
      <c r="BF512" s="122"/>
      <c r="BG512" s="122"/>
    </row>
    <row r="513" spans="1:59" s="139" customFormat="1" ht="12.75">
      <c r="A513" s="187"/>
      <c r="B513" s="188"/>
      <c r="C513" s="180" t="s">
        <v>153</v>
      </c>
      <c r="D513" s="188"/>
      <c r="E513" s="181">
        <v>585201.2271</v>
      </c>
      <c r="F513" s="181">
        <v>87464.46</v>
      </c>
      <c r="G513" s="181">
        <v>119516.45</v>
      </c>
      <c r="H513" s="181">
        <v>108110.06</v>
      </c>
      <c r="I513" s="181">
        <v>27417.537</v>
      </c>
      <c r="J513" s="181">
        <v>61634.445</v>
      </c>
      <c r="K513" s="181">
        <v>91780.02</v>
      </c>
      <c r="L513" s="181">
        <v>34723.59</v>
      </c>
      <c r="M513" s="181">
        <v>31359.848</v>
      </c>
      <c r="N513" s="181">
        <v>5238.5117</v>
      </c>
      <c r="O513" s="181">
        <v>10278.432</v>
      </c>
      <c r="P513" s="181">
        <v>7156.2725</v>
      </c>
      <c r="Q513" s="181">
        <v>521.6009</v>
      </c>
      <c r="R513" s="121"/>
      <c r="S513" s="122"/>
      <c r="T513" s="123"/>
      <c r="U513" s="122"/>
      <c r="V513" s="122"/>
      <c r="W513" s="122"/>
      <c r="X513" s="122"/>
      <c r="Y513" s="122"/>
      <c r="Z513" s="122"/>
      <c r="AA513" s="122"/>
      <c r="AB513" s="122"/>
      <c r="AC513" s="123"/>
      <c r="AD513" s="122"/>
      <c r="AE513" s="122"/>
      <c r="AF513" s="122"/>
      <c r="AG513" s="122"/>
      <c r="AH513" s="122"/>
      <c r="AI513" s="122"/>
      <c r="AJ513" s="122"/>
      <c r="AK513" s="122"/>
      <c r="AL513" s="122"/>
      <c r="AM513" s="122"/>
      <c r="AN513" s="122"/>
      <c r="AO513" s="122"/>
      <c r="AP513" s="122"/>
      <c r="AQ513" s="122"/>
      <c r="AR513" s="122"/>
      <c r="AS513" s="122"/>
      <c r="AT513" s="122"/>
      <c r="AU513" s="122"/>
      <c r="AV513" s="122"/>
      <c r="AW513" s="122"/>
      <c r="AX513" s="122"/>
      <c r="AY513" s="122"/>
      <c r="AZ513" s="122"/>
      <c r="BA513" s="122"/>
      <c r="BB513" s="122"/>
      <c r="BC513" s="122"/>
      <c r="BD513" s="122"/>
      <c r="BE513" s="122"/>
      <c r="BF513" s="122"/>
      <c r="BG513" s="122"/>
    </row>
    <row r="514" spans="1:59" ht="12.75">
      <c r="A514" s="165"/>
      <c r="B514" s="175"/>
      <c r="C514" s="180" t="s">
        <v>154</v>
      </c>
      <c r="D514" s="175"/>
      <c r="E514" s="181">
        <v>7250</v>
      </c>
      <c r="F514" s="181">
        <v>4375</v>
      </c>
      <c r="G514" s="181">
        <v>1250</v>
      </c>
      <c r="H514" s="181">
        <v>1250</v>
      </c>
      <c r="I514" s="181">
        <v>0</v>
      </c>
      <c r="J514" s="181">
        <v>0</v>
      </c>
      <c r="K514" s="181">
        <v>375</v>
      </c>
      <c r="L514" s="181">
        <v>0</v>
      </c>
      <c r="M514" s="181">
        <v>0</v>
      </c>
      <c r="N514" s="181">
        <v>0</v>
      </c>
      <c r="O514" s="181">
        <v>0</v>
      </c>
      <c r="P514" s="181">
        <v>0</v>
      </c>
      <c r="Q514" s="181">
        <v>0</v>
      </c>
      <c r="S514" s="122"/>
      <c r="T514" s="123"/>
      <c r="U514" s="122"/>
      <c r="V514" s="122"/>
      <c r="W514" s="122"/>
      <c r="X514" s="122"/>
      <c r="Y514" s="122"/>
      <c r="Z514" s="122"/>
      <c r="AA514" s="122"/>
      <c r="AB514" s="122"/>
      <c r="AC514" s="123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  <c r="AX514" s="122"/>
      <c r="AY514" s="122"/>
      <c r="AZ514" s="122"/>
      <c r="BA514" s="122"/>
      <c r="BB514" s="122"/>
      <c r="BC514" s="122"/>
      <c r="BD514" s="122"/>
      <c r="BE514" s="122"/>
      <c r="BF514" s="122"/>
      <c r="BG514" s="122"/>
    </row>
    <row r="515" spans="1:59" ht="12.75">
      <c r="A515" s="187"/>
      <c r="B515" s="188"/>
      <c r="C515" s="180" t="s">
        <v>265</v>
      </c>
      <c r="D515" s="188"/>
      <c r="E515" s="183">
        <v>3987.7230259999997</v>
      </c>
      <c r="F515" s="183">
        <v>0</v>
      </c>
      <c r="G515" s="183">
        <v>0</v>
      </c>
      <c r="H515" s="183">
        <v>0</v>
      </c>
      <c r="I515" s="183">
        <v>0</v>
      </c>
      <c r="J515" s="183">
        <v>0</v>
      </c>
      <c r="K515" s="183">
        <v>0</v>
      </c>
      <c r="L515" s="183">
        <v>0</v>
      </c>
      <c r="M515" s="183">
        <v>0</v>
      </c>
      <c r="N515" s="183">
        <v>2062.1458</v>
      </c>
      <c r="O515" s="183">
        <v>1417.4467</v>
      </c>
      <c r="P515" s="183">
        <v>377.45053</v>
      </c>
      <c r="Q515" s="183">
        <v>130.679996</v>
      </c>
      <c r="S515" s="122"/>
      <c r="T515" s="123"/>
      <c r="U515" s="129"/>
      <c r="V515" s="129"/>
      <c r="W515" s="129"/>
      <c r="X515" s="122"/>
      <c r="Y515" s="129"/>
      <c r="Z515" s="129"/>
      <c r="AA515" s="129"/>
      <c r="AB515" s="129"/>
      <c r="AC515" s="123"/>
      <c r="AD515" s="129"/>
      <c r="AE515" s="129"/>
      <c r="AF515" s="129"/>
      <c r="AG515" s="122"/>
      <c r="AH515" s="122"/>
      <c r="AI515" s="122"/>
      <c r="AJ515" s="122"/>
      <c r="AK515" s="122"/>
      <c r="AL515" s="122"/>
      <c r="AM515" s="122"/>
      <c r="AN515" s="122"/>
      <c r="AO515" s="122"/>
      <c r="AP515" s="122"/>
      <c r="AQ515" s="122"/>
      <c r="AR515" s="122"/>
      <c r="AS515" s="122"/>
      <c r="AT515" s="122"/>
      <c r="AU515" s="122"/>
      <c r="AV515" s="122"/>
      <c r="AW515" s="122"/>
      <c r="AX515" s="122"/>
      <c r="AY515" s="122"/>
      <c r="AZ515" s="122"/>
      <c r="BA515" s="122"/>
      <c r="BB515" s="122"/>
      <c r="BC515" s="122"/>
      <c r="BD515" s="122"/>
      <c r="BE515" s="122"/>
      <c r="BF515" s="122"/>
      <c r="BG515" s="122"/>
    </row>
    <row r="516" spans="1:59" ht="12.75">
      <c r="A516" s="187"/>
      <c r="B516" s="188"/>
      <c r="C516" s="202"/>
      <c r="D516" s="188"/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S516" s="122"/>
      <c r="T516" s="123"/>
      <c r="U516" s="122"/>
      <c r="V516" s="122"/>
      <c r="W516" s="122"/>
      <c r="X516" s="122"/>
      <c r="Y516" s="122"/>
      <c r="Z516" s="122"/>
      <c r="AA516" s="122"/>
      <c r="AB516" s="122"/>
      <c r="AC516" s="123"/>
      <c r="AD516" s="122"/>
      <c r="AE516" s="122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Q516" s="122"/>
      <c r="AR516" s="122"/>
      <c r="AS516" s="122"/>
      <c r="AT516" s="122"/>
      <c r="AU516" s="122"/>
      <c r="AV516" s="122"/>
      <c r="AW516" s="122"/>
      <c r="AX516" s="122"/>
      <c r="AY516" s="122"/>
      <c r="AZ516" s="122"/>
      <c r="BA516" s="122"/>
      <c r="BB516" s="122"/>
      <c r="BC516" s="122"/>
      <c r="BD516" s="122"/>
      <c r="BE516" s="122"/>
      <c r="BF516" s="122"/>
      <c r="BG516" s="122"/>
    </row>
    <row r="517" spans="1:59" s="151" customFormat="1" ht="12.75">
      <c r="A517" s="165"/>
      <c r="B517" s="175" t="s">
        <v>266</v>
      </c>
      <c r="C517" s="176"/>
      <c r="D517" s="175"/>
      <c r="E517" s="184">
        <v>2362730.1833259994</v>
      </c>
      <c r="F517" s="184">
        <v>183941.801</v>
      </c>
      <c r="G517" s="184">
        <v>208394.2776</v>
      </c>
      <c r="H517" s="184">
        <v>155971.7686</v>
      </c>
      <c r="I517" s="184">
        <v>76747.122</v>
      </c>
      <c r="J517" s="184">
        <v>186767.1013</v>
      </c>
      <c r="K517" s="184">
        <v>189190.4215</v>
      </c>
      <c r="L517" s="184">
        <v>109368.302</v>
      </c>
      <c r="M517" s="184">
        <v>222941.7539</v>
      </c>
      <c r="N517" s="184">
        <v>262724.7735</v>
      </c>
      <c r="O517" s="184">
        <v>324687.4027</v>
      </c>
      <c r="P517" s="184">
        <v>226699.20203</v>
      </c>
      <c r="Q517" s="184">
        <v>215296.257196</v>
      </c>
      <c r="R517" s="121"/>
      <c r="S517" s="150"/>
      <c r="T517" s="123"/>
      <c r="U517" s="122"/>
      <c r="V517" s="122"/>
      <c r="W517" s="122"/>
      <c r="X517" s="122"/>
      <c r="Y517" s="122"/>
      <c r="Z517" s="122"/>
      <c r="AA517" s="122"/>
      <c r="AB517" s="122"/>
      <c r="AC517" s="123"/>
      <c r="AD517" s="122"/>
      <c r="AE517" s="122"/>
      <c r="AF517" s="122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</row>
    <row r="518" spans="1:59" s="152" customFormat="1" ht="12.75">
      <c r="A518" s="165"/>
      <c r="B518" s="175"/>
      <c r="C518" s="176"/>
      <c r="D518" s="175"/>
      <c r="E518" s="229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121"/>
      <c r="S518" s="150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2"/>
      <c r="AE518" s="122"/>
      <c r="AF518" s="122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</row>
    <row r="519" spans="1:59" ht="15.75">
      <c r="A519" s="178" t="s">
        <v>320</v>
      </c>
      <c r="B519" s="175"/>
      <c r="C519" s="176"/>
      <c r="D519" s="175"/>
      <c r="E519" s="184">
        <v>12394888.416062249</v>
      </c>
      <c r="F519" s="184">
        <v>1376960.9206953682</v>
      </c>
      <c r="G519" s="184">
        <v>1249694.831834008</v>
      </c>
      <c r="H519" s="184">
        <v>1009818.64298394</v>
      </c>
      <c r="I519" s="184">
        <v>925858.301534518</v>
      </c>
      <c r="J519" s="184">
        <v>1095826.74126804</v>
      </c>
      <c r="K519" s="184">
        <v>1245553.020028858</v>
      </c>
      <c r="L519" s="184">
        <v>989813.6931503082</v>
      </c>
      <c r="M519" s="184">
        <v>926412.508877174</v>
      </c>
      <c r="N519" s="184">
        <v>934046.3365199579</v>
      </c>
      <c r="O519" s="184">
        <v>976115.3605061499</v>
      </c>
      <c r="P519" s="184">
        <v>789934.3172316579</v>
      </c>
      <c r="Q519" s="184">
        <v>874853.7414322699</v>
      </c>
      <c r="S519" s="122"/>
      <c r="T519" s="123"/>
      <c r="U519" s="122"/>
      <c r="V519" s="122"/>
      <c r="W519" s="122"/>
      <c r="X519" s="122"/>
      <c r="Y519" s="122"/>
      <c r="Z519" s="122"/>
      <c r="AA519" s="122"/>
      <c r="AB519" s="122"/>
      <c r="AC519" s="123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2"/>
      <c r="AX519" s="122"/>
      <c r="AY519" s="122"/>
      <c r="AZ519" s="122"/>
      <c r="BA519" s="122"/>
      <c r="BB519" s="122"/>
      <c r="BC519" s="122"/>
      <c r="BD519" s="122"/>
      <c r="BE519" s="122"/>
      <c r="BF519" s="122"/>
      <c r="BG519" s="122"/>
    </row>
    <row r="520" spans="1:59" s="119" customFormat="1" ht="12.75">
      <c r="A520" s="165"/>
      <c r="B520" s="175"/>
      <c r="C520" s="176"/>
      <c r="D520" s="175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21"/>
      <c r="S520" s="117"/>
      <c r="T520" s="123"/>
      <c r="U520" s="117"/>
      <c r="V520" s="117"/>
      <c r="W520" s="117"/>
      <c r="X520" s="117"/>
      <c r="Y520" s="117"/>
      <c r="Z520" s="117"/>
      <c r="AA520" s="117"/>
      <c r="AB520" s="117"/>
      <c r="AC520" s="123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</row>
    <row r="521" spans="1:59" ht="15.75">
      <c r="A521" s="178" t="s">
        <v>321</v>
      </c>
      <c r="B521" s="175"/>
      <c r="C521" s="176"/>
      <c r="D521" s="175"/>
      <c r="E521" s="198"/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  <c r="P521" s="198"/>
      <c r="Q521" s="198"/>
      <c r="S521" s="122"/>
      <c r="T521" s="123"/>
      <c r="U521" s="117"/>
      <c r="V521" s="150"/>
      <c r="W521" s="150"/>
      <c r="X521" s="150"/>
      <c r="Y521" s="150"/>
      <c r="Z521" s="150"/>
      <c r="AA521" s="150"/>
      <c r="AB521" s="150"/>
      <c r="AC521" s="123"/>
      <c r="AD521" s="150"/>
      <c r="AE521" s="150"/>
      <c r="AF521" s="150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2"/>
      <c r="AX521" s="122"/>
      <c r="AY521" s="122"/>
      <c r="AZ521" s="122"/>
      <c r="BA521" s="122"/>
      <c r="BB521" s="122"/>
      <c r="BC521" s="122"/>
      <c r="BD521" s="122"/>
      <c r="BE521" s="122"/>
      <c r="BF521" s="122"/>
      <c r="BG521" s="122"/>
    </row>
    <row r="522" spans="1:59" ht="12.75">
      <c r="A522" s="165"/>
      <c r="B522" s="175"/>
      <c r="C522" s="176" t="s">
        <v>273</v>
      </c>
      <c r="D522" s="175"/>
      <c r="E522" s="181">
        <v>1156542.127416</v>
      </c>
      <c r="F522" s="181">
        <v>92318.462359</v>
      </c>
      <c r="G522" s="181">
        <v>95826.659564</v>
      </c>
      <c r="H522" s="181">
        <v>85126.136569</v>
      </c>
      <c r="I522" s="181">
        <v>88586.7742</v>
      </c>
      <c r="J522" s="181">
        <v>64411.482048000005</v>
      </c>
      <c r="K522" s="181">
        <v>108276.081752</v>
      </c>
      <c r="L522" s="181">
        <v>109366.362428</v>
      </c>
      <c r="M522" s="181">
        <v>99066.317883</v>
      </c>
      <c r="N522" s="181">
        <v>108942.123258</v>
      </c>
      <c r="O522" s="181">
        <v>107674.13167999999</v>
      </c>
      <c r="P522" s="181">
        <v>98695.781556</v>
      </c>
      <c r="Q522" s="181">
        <v>98251.81411899999</v>
      </c>
      <c r="S522" s="122"/>
      <c r="T522" s="123"/>
      <c r="U522" s="122"/>
      <c r="V522" s="122"/>
      <c r="W522" s="122"/>
      <c r="X522" s="122"/>
      <c r="Y522" s="122"/>
      <c r="Z522" s="122"/>
      <c r="AA522" s="122"/>
      <c r="AB522" s="122"/>
      <c r="AC522" s="123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  <c r="AX522" s="122"/>
      <c r="AY522" s="122"/>
      <c r="AZ522" s="122"/>
      <c r="BA522" s="122"/>
      <c r="BB522" s="122"/>
      <c r="BC522" s="122"/>
      <c r="BD522" s="122"/>
      <c r="BE522" s="122"/>
      <c r="BF522" s="122"/>
      <c r="BG522" s="122"/>
    </row>
    <row r="523" spans="1:59" ht="12.75">
      <c r="A523" s="165"/>
      <c r="B523" s="175"/>
      <c r="C523" s="176" t="s">
        <v>274</v>
      </c>
      <c r="D523" s="175"/>
      <c r="E523" s="181">
        <v>2838248.04111</v>
      </c>
      <c r="F523" s="181">
        <v>243683.82571</v>
      </c>
      <c r="G523" s="181">
        <v>242472.22247</v>
      </c>
      <c r="H523" s="181">
        <v>235981.87435</v>
      </c>
      <c r="I523" s="181">
        <v>241777.7047</v>
      </c>
      <c r="J523" s="181">
        <v>247511.44653</v>
      </c>
      <c r="K523" s="181">
        <v>255360.34484</v>
      </c>
      <c r="L523" s="181">
        <v>258924.57323</v>
      </c>
      <c r="M523" s="181">
        <v>232092.19067</v>
      </c>
      <c r="N523" s="181">
        <v>133268.69286</v>
      </c>
      <c r="O523" s="181">
        <v>250799.57498</v>
      </c>
      <c r="P523" s="181">
        <v>252497.50405</v>
      </c>
      <c r="Q523" s="181">
        <v>243878.08672</v>
      </c>
      <c r="S523" s="122"/>
      <c r="T523" s="123"/>
      <c r="U523" s="122"/>
      <c r="V523" s="122"/>
      <c r="W523" s="122"/>
      <c r="X523" s="122"/>
      <c r="Y523" s="122"/>
      <c r="Z523" s="122"/>
      <c r="AA523" s="122"/>
      <c r="AB523" s="122"/>
      <c r="AC523" s="123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2"/>
      <c r="AX523" s="122"/>
      <c r="AY523" s="122"/>
      <c r="AZ523" s="122"/>
      <c r="BA523" s="122"/>
      <c r="BB523" s="122"/>
      <c r="BC523" s="122"/>
      <c r="BD523" s="122"/>
      <c r="BE523" s="122"/>
      <c r="BF523" s="122"/>
      <c r="BG523" s="122"/>
    </row>
    <row r="524" spans="1:59" ht="12.75">
      <c r="A524" s="165"/>
      <c r="B524" s="175"/>
      <c r="C524" s="176" t="s">
        <v>275</v>
      </c>
      <c r="D524" s="175"/>
      <c r="E524" s="181">
        <v>1167661.1840400002</v>
      </c>
      <c r="F524" s="181">
        <v>102771.61164</v>
      </c>
      <c r="G524" s="181">
        <v>102562.04388</v>
      </c>
      <c r="H524" s="181">
        <v>79613.46024</v>
      </c>
      <c r="I524" s="181">
        <v>81118.62024</v>
      </c>
      <c r="J524" s="181">
        <v>99324.57347999999</v>
      </c>
      <c r="K524" s="181">
        <v>102771.61164</v>
      </c>
      <c r="L524" s="181">
        <v>102562.04388</v>
      </c>
      <c r="M524" s="181">
        <v>92744.8488</v>
      </c>
      <c r="N524" s="181">
        <v>102771.61164</v>
      </c>
      <c r="O524" s="181">
        <v>99429.35736</v>
      </c>
      <c r="P524" s="181">
        <v>102562.04388</v>
      </c>
      <c r="Q524" s="181">
        <v>99429.35736</v>
      </c>
      <c r="S524" s="122"/>
      <c r="T524" s="123"/>
      <c r="U524" s="122"/>
      <c r="V524" s="122"/>
      <c r="W524" s="122"/>
      <c r="X524" s="122"/>
      <c r="Y524" s="122"/>
      <c r="Z524" s="122"/>
      <c r="AA524" s="122"/>
      <c r="AB524" s="122"/>
      <c r="AC524" s="123"/>
      <c r="AD524" s="122"/>
      <c r="AE524" s="122"/>
      <c r="AF524" s="122"/>
      <c r="AG524" s="122"/>
      <c r="AH524" s="122"/>
      <c r="AI524" s="122"/>
      <c r="AJ524" s="122"/>
      <c r="AK524" s="122"/>
      <c r="AL524" s="122"/>
      <c r="AM524" s="122"/>
      <c r="AN524" s="122"/>
      <c r="AO524" s="122"/>
      <c r="AP524" s="122"/>
      <c r="AQ524" s="122"/>
      <c r="AR524" s="122"/>
      <c r="AS524" s="122"/>
      <c r="AT524" s="122"/>
      <c r="AU524" s="122"/>
      <c r="AV524" s="122"/>
      <c r="AW524" s="122"/>
      <c r="AX524" s="122"/>
      <c r="AY524" s="122"/>
      <c r="AZ524" s="122"/>
      <c r="BA524" s="122"/>
      <c r="BB524" s="122"/>
      <c r="BC524" s="122"/>
      <c r="BD524" s="122"/>
      <c r="BE524" s="122"/>
      <c r="BF524" s="122"/>
      <c r="BG524" s="122"/>
    </row>
    <row r="525" spans="1:59" ht="12.75">
      <c r="A525" s="165"/>
      <c r="B525" s="175"/>
      <c r="C525" s="176" t="s">
        <v>276</v>
      </c>
      <c r="D525" s="175"/>
      <c r="E525" s="181">
        <v>1333910.159091</v>
      </c>
      <c r="F525" s="181">
        <v>112651.20111699999</v>
      </c>
      <c r="G525" s="181">
        <v>114116.074658</v>
      </c>
      <c r="H525" s="181">
        <v>110648.578442</v>
      </c>
      <c r="I525" s="181">
        <v>112060.48877</v>
      </c>
      <c r="J525" s="181">
        <v>110127.62179800001</v>
      </c>
      <c r="K525" s="181">
        <v>114029.917588</v>
      </c>
      <c r="L525" s="181">
        <v>115997.706</v>
      </c>
      <c r="M525" s="181">
        <v>104752.920452</v>
      </c>
      <c r="N525" s="181">
        <v>106777.242</v>
      </c>
      <c r="O525" s="181">
        <v>104777.244</v>
      </c>
      <c r="P525" s="181">
        <v>115901.11675799999</v>
      </c>
      <c r="Q525" s="181">
        <v>112070.04750799999</v>
      </c>
      <c r="S525" s="122"/>
      <c r="T525" s="123"/>
      <c r="U525" s="122"/>
      <c r="V525" s="122"/>
      <c r="W525" s="122"/>
      <c r="X525" s="122"/>
      <c r="Y525" s="122"/>
      <c r="Z525" s="122"/>
      <c r="AA525" s="122"/>
      <c r="AB525" s="122"/>
      <c r="AC525" s="123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2"/>
      <c r="AQ525" s="122"/>
      <c r="AR525" s="122"/>
      <c r="AS525" s="122"/>
      <c r="AT525" s="122"/>
      <c r="AU525" s="122"/>
      <c r="AV525" s="122"/>
      <c r="AW525" s="122"/>
      <c r="AX525" s="122"/>
      <c r="AY525" s="122"/>
      <c r="AZ525" s="122"/>
      <c r="BA525" s="122"/>
      <c r="BB525" s="122"/>
      <c r="BC525" s="122"/>
      <c r="BD525" s="122"/>
      <c r="BE525" s="122"/>
      <c r="BF525" s="122"/>
      <c r="BG525" s="122"/>
    </row>
    <row r="526" spans="1:59" ht="12.75">
      <c r="A526" s="165"/>
      <c r="B526" s="175"/>
      <c r="C526" s="176" t="s">
        <v>277</v>
      </c>
      <c r="D526" s="175"/>
      <c r="E526" s="181">
        <v>5880293.958835</v>
      </c>
      <c r="F526" s="181">
        <v>510120.350832</v>
      </c>
      <c r="G526" s="181">
        <v>509879.991744</v>
      </c>
      <c r="H526" s="181">
        <v>465205.218336</v>
      </c>
      <c r="I526" s="181">
        <v>411342.17234399996</v>
      </c>
      <c r="J526" s="181">
        <v>462641.0688</v>
      </c>
      <c r="K526" s="181">
        <v>513604.6032</v>
      </c>
      <c r="L526" s="181">
        <v>513356.14337</v>
      </c>
      <c r="M526" s="181">
        <v>463807.4304</v>
      </c>
      <c r="N526" s="181">
        <v>512244.553967</v>
      </c>
      <c r="O526" s="181">
        <v>497005.5456</v>
      </c>
      <c r="P526" s="181">
        <v>518885.471184</v>
      </c>
      <c r="Q526" s="181">
        <v>502201.409058</v>
      </c>
      <c r="S526" s="122"/>
      <c r="T526" s="123"/>
      <c r="U526" s="122"/>
      <c r="V526" s="122"/>
      <c r="W526" s="122"/>
      <c r="X526" s="122"/>
      <c r="Y526" s="122"/>
      <c r="Z526" s="122"/>
      <c r="AA526" s="122"/>
      <c r="AB526" s="122"/>
      <c r="AC526" s="123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2"/>
      <c r="AX526" s="122"/>
      <c r="AY526" s="122"/>
      <c r="AZ526" s="122"/>
      <c r="BA526" s="122"/>
      <c r="BB526" s="122"/>
      <c r="BC526" s="122"/>
      <c r="BD526" s="122"/>
      <c r="BE526" s="122"/>
      <c r="BF526" s="122"/>
      <c r="BG526" s="122"/>
    </row>
    <row r="527" spans="1:59" ht="12.75">
      <c r="A527" s="165"/>
      <c r="B527" s="175"/>
      <c r="C527" s="176" t="s">
        <v>278</v>
      </c>
      <c r="D527" s="175"/>
      <c r="E527" s="181">
        <v>634178.099115</v>
      </c>
      <c r="F527" s="181">
        <v>55319.472459</v>
      </c>
      <c r="G527" s="181">
        <v>55422.808128000004</v>
      </c>
      <c r="H527" s="181">
        <v>53649.649632</v>
      </c>
      <c r="I527" s="181">
        <v>55431.556104</v>
      </c>
      <c r="J527" s="181">
        <v>53640.901656</v>
      </c>
      <c r="K527" s="181">
        <v>55440.30408</v>
      </c>
      <c r="L527" s="181">
        <v>55422.808128000004</v>
      </c>
      <c r="M527" s="181">
        <v>50068.340736</v>
      </c>
      <c r="N527" s="181">
        <v>37060.1508</v>
      </c>
      <c r="O527" s="181">
        <v>53649.649632</v>
      </c>
      <c r="P527" s="181">
        <v>55422.808128000004</v>
      </c>
      <c r="Q527" s="181">
        <v>53649.649632</v>
      </c>
      <c r="S527" s="122"/>
      <c r="T527" s="123"/>
      <c r="U527" s="122"/>
      <c r="V527" s="122"/>
      <c r="W527" s="122"/>
      <c r="X527" s="122"/>
      <c r="Y527" s="122"/>
      <c r="Z527" s="122"/>
      <c r="AA527" s="122"/>
      <c r="AB527" s="122"/>
      <c r="AC527" s="123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2"/>
      <c r="AX527" s="122"/>
      <c r="AY527" s="122"/>
      <c r="AZ527" s="122"/>
      <c r="BA527" s="122"/>
      <c r="BB527" s="122"/>
      <c r="BC527" s="122"/>
      <c r="BD527" s="122"/>
      <c r="BE527" s="122"/>
      <c r="BF527" s="122"/>
      <c r="BG527" s="122"/>
    </row>
    <row r="528" spans="1:59" ht="12.75">
      <c r="A528" s="165"/>
      <c r="B528" s="175"/>
      <c r="C528" s="176" t="s">
        <v>279</v>
      </c>
      <c r="D528" s="175"/>
      <c r="E528" s="181">
        <v>7923727.907974999</v>
      </c>
      <c r="F528" s="181">
        <v>628295.49951</v>
      </c>
      <c r="G528" s="181">
        <v>664948.508885</v>
      </c>
      <c r="H528" s="181">
        <v>634875.86626</v>
      </c>
      <c r="I528" s="181">
        <v>655158.5228899999</v>
      </c>
      <c r="J528" s="181">
        <v>696229.87922</v>
      </c>
      <c r="K528" s="181">
        <v>719925.9088699999</v>
      </c>
      <c r="L528" s="181">
        <v>725972.3281</v>
      </c>
      <c r="M528" s="181">
        <v>649242.97509</v>
      </c>
      <c r="N528" s="181">
        <v>521214.54368</v>
      </c>
      <c r="O528" s="181">
        <v>673722.4545100001</v>
      </c>
      <c r="P528" s="181">
        <v>685463.07597</v>
      </c>
      <c r="Q528" s="181">
        <v>668678.34499</v>
      </c>
      <c r="S528" s="122"/>
      <c r="T528" s="123"/>
      <c r="U528" s="122"/>
      <c r="V528" s="122"/>
      <c r="W528" s="122"/>
      <c r="X528" s="122"/>
      <c r="Y528" s="122"/>
      <c r="Z528" s="122"/>
      <c r="AA528" s="122"/>
      <c r="AB528" s="122"/>
      <c r="AC528" s="123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  <c r="AX528" s="122"/>
      <c r="AY528" s="122"/>
      <c r="AZ528" s="122"/>
      <c r="BA528" s="122"/>
      <c r="BB528" s="122"/>
      <c r="BC528" s="122"/>
      <c r="BD528" s="122"/>
      <c r="BE528" s="122"/>
      <c r="BF528" s="122"/>
      <c r="BG528" s="122"/>
    </row>
    <row r="529" spans="1:59" ht="12.75">
      <c r="A529" s="165"/>
      <c r="B529" s="175"/>
      <c r="C529" s="176" t="s">
        <v>280</v>
      </c>
      <c r="D529" s="175"/>
      <c r="E529" s="181">
        <v>6660231.04794</v>
      </c>
      <c r="F529" s="181">
        <v>558099.9388</v>
      </c>
      <c r="G529" s="181">
        <v>561367.58544</v>
      </c>
      <c r="H529" s="181">
        <v>550164.82067</v>
      </c>
      <c r="I529" s="181">
        <v>569350.02873</v>
      </c>
      <c r="J529" s="181">
        <v>582465.0921400001</v>
      </c>
      <c r="K529" s="181">
        <v>599728.3101</v>
      </c>
      <c r="L529" s="181">
        <v>600071.3192700001</v>
      </c>
      <c r="M529" s="181">
        <v>540879.8055</v>
      </c>
      <c r="N529" s="181">
        <v>599062.45798</v>
      </c>
      <c r="O529" s="181">
        <v>338367.65478</v>
      </c>
      <c r="P529" s="181">
        <v>586934.78794</v>
      </c>
      <c r="Q529" s="181">
        <v>573739.24659</v>
      </c>
      <c r="S529" s="122"/>
      <c r="T529" s="123"/>
      <c r="U529" s="122"/>
      <c r="V529" s="122"/>
      <c r="W529" s="122"/>
      <c r="X529" s="122"/>
      <c r="Y529" s="122"/>
      <c r="Z529" s="122"/>
      <c r="AA529" s="122"/>
      <c r="AB529" s="122"/>
      <c r="AC529" s="123"/>
      <c r="AD529" s="122"/>
      <c r="AE529" s="122"/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22"/>
      <c r="AQ529" s="122"/>
      <c r="AR529" s="122"/>
      <c r="AS529" s="122"/>
      <c r="AT529" s="122"/>
      <c r="AU529" s="122"/>
      <c r="AV529" s="122"/>
      <c r="AW529" s="122"/>
      <c r="AX529" s="122"/>
      <c r="AY529" s="122"/>
      <c r="AZ529" s="122"/>
      <c r="BA529" s="122"/>
      <c r="BB529" s="122"/>
      <c r="BC529" s="122"/>
      <c r="BD529" s="122"/>
      <c r="BE529" s="122"/>
      <c r="BF529" s="122"/>
      <c r="BG529" s="122"/>
    </row>
    <row r="530" spans="1:59" ht="12.75">
      <c r="A530" s="165"/>
      <c r="B530" s="175"/>
      <c r="C530" s="176" t="s">
        <v>281</v>
      </c>
      <c r="D530" s="175"/>
      <c r="E530" s="181">
        <v>10298211.296699999</v>
      </c>
      <c r="F530" s="181">
        <v>906870.61821</v>
      </c>
      <c r="G530" s="181">
        <v>919526.2485100001</v>
      </c>
      <c r="H530" s="181">
        <v>891056.36258</v>
      </c>
      <c r="I530" s="181">
        <v>909424.30376</v>
      </c>
      <c r="J530" s="181">
        <v>894060.5693900001</v>
      </c>
      <c r="K530" s="181">
        <v>922090.7556200001</v>
      </c>
      <c r="L530" s="181">
        <v>904060.2993000001</v>
      </c>
      <c r="M530" s="181">
        <v>827853.4551499999</v>
      </c>
      <c r="N530" s="181">
        <v>886501.4865</v>
      </c>
      <c r="O530" s="181">
        <v>659548.20778</v>
      </c>
      <c r="P530" s="181">
        <v>682839.4839000001</v>
      </c>
      <c r="Q530" s="181">
        <v>894379.5059999999</v>
      </c>
      <c r="S530" s="122"/>
      <c r="T530" s="123"/>
      <c r="U530" s="122"/>
      <c r="V530" s="122"/>
      <c r="W530" s="122"/>
      <c r="X530" s="122"/>
      <c r="Y530" s="122"/>
      <c r="Z530" s="122"/>
      <c r="AA530" s="122"/>
      <c r="AB530" s="122"/>
      <c r="AC530" s="123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2"/>
      <c r="AX530" s="122"/>
      <c r="AY530" s="122"/>
      <c r="AZ530" s="122"/>
      <c r="BA530" s="122"/>
      <c r="BB530" s="122"/>
      <c r="BC530" s="122"/>
      <c r="BD530" s="122"/>
      <c r="BE530" s="122"/>
      <c r="BF530" s="122"/>
      <c r="BG530" s="122"/>
    </row>
    <row r="531" spans="1:59" ht="12.75">
      <c r="A531" s="165"/>
      <c r="B531" s="175"/>
      <c r="C531" s="176" t="s">
        <v>282</v>
      </c>
      <c r="D531" s="175"/>
      <c r="E531" s="181">
        <v>5370804.9204</v>
      </c>
      <c r="F531" s="181">
        <v>467255.13428999996</v>
      </c>
      <c r="G531" s="181">
        <v>466875.95496</v>
      </c>
      <c r="H531" s="181">
        <v>452386.84272</v>
      </c>
      <c r="I531" s="181">
        <v>467216.59872</v>
      </c>
      <c r="J531" s="181">
        <v>455255.37785</v>
      </c>
      <c r="K531" s="181">
        <v>469879.19478</v>
      </c>
      <c r="L531" s="181">
        <v>469783.01645999996</v>
      </c>
      <c r="M531" s="181">
        <v>424263.67582</v>
      </c>
      <c r="N531" s="181">
        <v>469548.88559</v>
      </c>
      <c r="O531" s="181">
        <v>332344.09681</v>
      </c>
      <c r="P531" s="181">
        <v>443609.29968</v>
      </c>
      <c r="Q531" s="181">
        <v>452386.84272</v>
      </c>
      <c r="S531" s="122"/>
      <c r="T531" s="123"/>
      <c r="U531" s="122"/>
      <c r="V531" s="122"/>
      <c r="W531" s="122"/>
      <c r="X531" s="122"/>
      <c r="Y531" s="122"/>
      <c r="Z531" s="122"/>
      <c r="AA531" s="122"/>
      <c r="AB531" s="122"/>
      <c r="AC531" s="123"/>
      <c r="AD531" s="122"/>
      <c r="AE531" s="122"/>
      <c r="AF531" s="122"/>
      <c r="AG531" s="122"/>
      <c r="AH531" s="122"/>
      <c r="AI531" s="122"/>
      <c r="AJ531" s="122"/>
      <c r="AK531" s="122"/>
      <c r="AL531" s="122"/>
      <c r="AM531" s="122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2"/>
      <c r="AX531" s="122"/>
      <c r="AY531" s="122"/>
      <c r="AZ531" s="122"/>
      <c r="BA531" s="122"/>
      <c r="BB531" s="122"/>
      <c r="BC531" s="122"/>
      <c r="BD531" s="122"/>
      <c r="BE531" s="122"/>
      <c r="BF531" s="122"/>
      <c r="BG531" s="122"/>
    </row>
    <row r="532" spans="1:59" ht="12" customHeight="1" hidden="1">
      <c r="A532" s="165"/>
      <c r="B532" s="175"/>
      <c r="C532" s="176"/>
      <c r="D532" s="175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S532" s="122"/>
      <c r="T532" s="123"/>
      <c r="U532" s="122"/>
      <c r="V532" s="122"/>
      <c r="W532" s="122"/>
      <c r="X532" s="122"/>
      <c r="Y532" s="122"/>
      <c r="Z532" s="122"/>
      <c r="AA532" s="122"/>
      <c r="AB532" s="122"/>
      <c r="AC532" s="123"/>
      <c r="AD532" s="122"/>
      <c r="AE532" s="122"/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22"/>
      <c r="AQ532" s="122"/>
      <c r="AR532" s="122"/>
      <c r="AS532" s="122"/>
      <c r="AT532" s="122"/>
      <c r="AU532" s="122"/>
      <c r="AV532" s="122"/>
      <c r="AW532" s="122"/>
      <c r="AX532" s="122"/>
      <c r="AY532" s="122"/>
      <c r="AZ532" s="122"/>
      <c r="BA532" s="122"/>
      <c r="BB532" s="122"/>
      <c r="BC532" s="122"/>
      <c r="BD532" s="122"/>
      <c r="BE532" s="122"/>
      <c r="BF532" s="122"/>
      <c r="BG532" s="122"/>
    </row>
    <row r="533" spans="1:59" ht="12.75" customHeight="1">
      <c r="A533" s="187"/>
      <c r="B533" s="188"/>
      <c r="C533" s="176" t="s">
        <v>283</v>
      </c>
      <c r="D533" s="188"/>
      <c r="E533" s="183">
        <v>2136021.9582599998</v>
      </c>
      <c r="F533" s="183">
        <v>184985.856</v>
      </c>
      <c r="G533" s="183">
        <v>184799.5776</v>
      </c>
      <c r="H533" s="183">
        <v>178994.5344</v>
      </c>
      <c r="I533" s="183">
        <v>184892.7168</v>
      </c>
      <c r="J533" s="183">
        <v>110631.9732</v>
      </c>
      <c r="K533" s="183">
        <v>190440.67482</v>
      </c>
      <c r="L533" s="183">
        <v>190399.5624</v>
      </c>
      <c r="M533" s="183">
        <v>172072.85568</v>
      </c>
      <c r="N533" s="183">
        <v>190591.48608</v>
      </c>
      <c r="O533" s="183">
        <v>184418.60928</v>
      </c>
      <c r="P533" s="183">
        <v>184799.5776</v>
      </c>
      <c r="Q533" s="183">
        <v>178994.5344</v>
      </c>
      <c r="S533" s="122"/>
      <c r="T533" s="123"/>
      <c r="U533" s="122"/>
      <c r="V533" s="122"/>
      <c r="W533" s="122"/>
      <c r="X533" s="122"/>
      <c r="Y533" s="122"/>
      <c r="Z533" s="122"/>
      <c r="AA533" s="122"/>
      <c r="AB533" s="122"/>
      <c r="AC533" s="123"/>
      <c r="AD533" s="122"/>
      <c r="AE533" s="122"/>
      <c r="AF533" s="122"/>
      <c r="AG533" s="122"/>
      <c r="AH533" s="122"/>
      <c r="AI533" s="122"/>
      <c r="AJ533" s="122"/>
      <c r="AK533" s="122"/>
      <c r="AL533" s="122"/>
      <c r="AM533" s="122"/>
      <c r="AN533" s="122"/>
      <c r="AO533" s="122"/>
      <c r="AP533" s="122"/>
      <c r="AQ533" s="122"/>
      <c r="AR533" s="122"/>
      <c r="AS533" s="122"/>
      <c r="AT533" s="122"/>
      <c r="AU533" s="122"/>
      <c r="AV533" s="122"/>
      <c r="AW533" s="122"/>
      <c r="AX533" s="122"/>
      <c r="AY533" s="122"/>
      <c r="AZ533" s="122"/>
      <c r="BA533" s="122"/>
      <c r="BB533" s="122"/>
      <c r="BC533" s="122"/>
      <c r="BD533" s="122"/>
      <c r="BE533" s="122"/>
      <c r="BF533" s="122"/>
      <c r="BG533" s="122"/>
    </row>
    <row r="534" spans="1:59" ht="12.75">
      <c r="A534" s="187"/>
      <c r="B534" s="188"/>
      <c r="C534" s="176"/>
      <c r="D534" s="188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S534" s="122"/>
      <c r="T534" s="123"/>
      <c r="U534" s="122"/>
      <c r="V534" s="122"/>
      <c r="W534" s="122"/>
      <c r="X534" s="122"/>
      <c r="Y534" s="122"/>
      <c r="Z534" s="122"/>
      <c r="AA534" s="122"/>
      <c r="AB534" s="122"/>
      <c r="AC534" s="123"/>
      <c r="AD534" s="122"/>
      <c r="AE534" s="122"/>
      <c r="AF534" s="122"/>
      <c r="AG534" s="122"/>
      <c r="AH534" s="122"/>
      <c r="AI534" s="122"/>
      <c r="AJ534" s="122"/>
      <c r="AK534" s="122"/>
      <c r="AL534" s="122"/>
      <c r="AM534" s="122"/>
      <c r="AN534" s="122"/>
      <c r="AO534" s="122"/>
      <c r="AP534" s="122"/>
      <c r="AQ534" s="122"/>
      <c r="AR534" s="122"/>
      <c r="AS534" s="122"/>
      <c r="AT534" s="122"/>
      <c r="AU534" s="122"/>
      <c r="AV534" s="122"/>
      <c r="AW534" s="122"/>
      <c r="AX534" s="122"/>
      <c r="AY534" s="122"/>
      <c r="AZ534" s="122"/>
      <c r="BA534" s="122"/>
      <c r="BB534" s="122"/>
      <c r="BC534" s="122"/>
      <c r="BD534" s="122"/>
      <c r="BE534" s="122"/>
      <c r="BF534" s="122"/>
      <c r="BG534" s="122"/>
    </row>
    <row r="535" spans="1:59" ht="15.75">
      <c r="A535" s="178" t="s">
        <v>322</v>
      </c>
      <c r="B535" s="175"/>
      <c r="C535" s="176"/>
      <c r="D535" s="175"/>
      <c r="E535" s="184">
        <v>45399830.700882</v>
      </c>
      <c r="F535" s="184">
        <v>3862371.970927</v>
      </c>
      <c r="G535" s="184">
        <v>3917797.675839</v>
      </c>
      <c r="H535" s="184">
        <v>3737703.344199</v>
      </c>
      <c r="I535" s="184">
        <v>3776359.487258</v>
      </c>
      <c r="J535" s="184">
        <v>3776299.9861119995</v>
      </c>
      <c r="K535" s="184">
        <v>4051547.70729</v>
      </c>
      <c r="L535" s="184">
        <v>4045916.162566</v>
      </c>
      <c r="M535" s="184">
        <v>3656844.816181</v>
      </c>
      <c r="N535" s="184">
        <v>3667983.2343550003</v>
      </c>
      <c r="O535" s="184">
        <v>3301736.5264120004</v>
      </c>
      <c r="P535" s="184">
        <v>3727610.9506460004</v>
      </c>
      <c r="Q535" s="184">
        <v>3877658.8390969997</v>
      </c>
      <c r="S535" s="122"/>
      <c r="T535" s="123"/>
      <c r="U535" s="122"/>
      <c r="V535" s="122"/>
      <c r="W535" s="122"/>
      <c r="X535" s="122"/>
      <c r="Y535" s="122"/>
      <c r="Z535" s="122"/>
      <c r="AA535" s="122"/>
      <c r="AB535" s="122"/>
      <c r="AC535" s="123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22"/>
      <c r="AZ535" s="122"/>
      <c r="BA535" s="122"/>
      <c r="BB535" s="122"/>
      <c r="BC535" s="122"/>
      <c r="BD535" s="122"/>
      <c r="BE535" s="122"/>
      <c r="BF535" s="122"/>
      <c r="BG535" s="122"/>
    </row>
    <row r="536" spans="1:59" ht="12.75">
      <c r="A536" s="165"/>
      <c r="B536" s="175"/>
      <c r="C536" s="176"/>
      <c r="D536" s="175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S536" s="122"/>
      <c r="T536" s="123"/>
      <c r="U536" s="122"/>
      <c r="V536" s="122"/>
      <c r="W536" s="122"/>
      <c r="X536" s="122"/>
      <c r="Y536" s="122"/>
      <c r="Z536" s="122"/>
      <c r="AA536" s="122"/>
      <c r="AB536" s="122"/>
      <c r="AC536" s="123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2"/>
      <c r="AX536" s="122"/>
      <c r="AY536" s="122"/>
      <c r="AZ536" s="122"/>
      <c r="BA536" s="122"/>
      <c r="BB536" s="122"/>
      <c r="BC536" s="122"/>
      <c r="BD536" s="122"/>
      <c r="BE536" s="122"/>
      <c r="BF536" s="122"/>
      <c r="BG536" s="122"/>
    </row>
    <row r="537" spans="1:59" ht="15.75">
      <c r="A537" s="178" t="s">
        <v>323</v>
      </c>
      <c r="B537" s="175"/>
      <c r="C537" s="176"/>
      <c r="D537" s="175"/>
      <c r="E537" s="198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S537" s="122"/>
      <c r="T537" s="123"/>
      <c r="U537" s="122"/>
      <c r="V537" s="122"/>
      <c r="W537" s="122"/>
      <c r="X537" s="122"/>
      <c r="Y537" s="122"/>
      <c r="Z537" s="122"/>
      <c r="AA537" s="122"/>
      <c r="AB537" s="122"/>
      <c r="AC537" s="123"/>
      <c r="AD537" s="122"/>
      <c r="AE537" s="122"/>
      <c r="AF537" s="122"/>
      <c r="AG537" s="122"/>
      <c r="AH537" s="122"/>
      <c r="AI537" s="122"/>
      <c r="AJ537" s="122"/>
      <c r="AK537" s="122"/>
      <c r="AL537" s="122"/>
      <c r="AM537" s="122"/>
      <c r="AN537" s="122"/>
      <c r="AO537" s="122"/>
      <c r="AP537" s="122"/>
      <c r="AQ537" s="122"/>
      <c r="AR537" s="122"/>
      <c r="AS537" s="122"/>
      <c r="AT537" s="122"/>
      <c r="AU537" s="122"/>
      <c r="AV537" s="122"/>
      <c r="AW537" s="122"/>
      <c r="AX537" s="122"/>
      <c r="AY537" s="122"/>
      <c r="AZ537" s="122"/>
      <c r="BA537" s="122"/>
      <c r="BB537" s="122"/>
      <c r="BC537" s="122"/>
      <c r="BD537" s="122"/>
      <c r="BE537" s="122"/>
      <c r="BF537" s="122"/>
      <c r="BG537" s="122"/>
    </row>
    <row r="538" spans="1:59" ht="12.75">
      <c r="A538" s="165"/>
      <c r="B538" s="175"/>
      <c r="C538" s="176" t="s">
        <v>286</v>
      </c>
      <c r="D538" s="175"/>
      <c r="E538" s="181">
        <v>1815348.5707899998</v>
      </c>
      <c r="F538" s="181">
        <v>288664.04548</v>
      </c>
      <c r="G538" s="181">
        <v>318605.99131</v>
      </c>
      <c r="H538" s="181">
        <v>310956.83818</v>
      </c>
      <c r="I538" s="181">
        <v>324966.02336</v>
      </c>
      <c r="J538" s="181">
        <v>148671.4917</v>
      </c>
      <c r="K538" s="181">
        <v>290410.10415</v>
      </c>
      <c r="L538" s="181">
        <v>133074.07661</v>
      </c>
      <c r="M538" s="181">
        <v>0</v>
      </c>
      <c r="N538" s="181">
        <v>0</v>
      </c>
      <c r="O538" s="181">
        <v>0</v>
      </c>
      <c r="P538" s="181">
        <v>0</v>
      </c>
      <c r="Q538" s="181">
        <v>0</v>
      </c>
      <c r="S538" s="122"/>
      <c r="T538" s="123"/>
      <c r="U538" s="122"/>
      <c r="V538" s="122"/>
      <c r="W538" s="122"/>
      <c r="X538" s="122"/>
      <c r="Y538" s="122"/>
      <c r="Z538" s="126"/>
      <c r="AA538" s="122"/>
      <c r="AB538" s="122"/>
      <c r="AC538" s="123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Q538" s="122"/>
      <c r="AR538" s="122"/>
      <c r="AS538" s="122"/>
      <c r="AT538" s="122"/>
      <c r="AU538" s="122"/>
      <c r="AV538" s="122"/>
      <c r="AW538" s="122"/>
      <c r="AX538" s="122"/>
      <c r="AY538" s="122"/>
      <c r="AZ538" s="122"/>
      <c r="BA538" s="122"/>
      <c r="BB538" s="122"/>
      <c r="BC538" s="122"/>
      <c r="BD538" s="122"/>
      <c r="BE538" s="122"/>
      <c r="BF538" s="122"/>
      <c r="BG538" s="122"/>
    </row>
    <row r="539" spans="1:59" ht="12.75">
      <c r="A539" s="165"/>
      <c r="B539" s="175"/>
      <c r="C539" s="176" t="s">
        <v>287</v>
      </c>
      <c r="D539" s="175"/>
      <c r="E539" s="181">
        <v>2026700.7906129998</v>
      </c>
      <c r="F539" s="181">
        <v>286478.60623000003</v>
      </c>
      <c r="G539" s="181">
        <v>253328.227269</v>
      </c>
      <c r="H539" s="181">
        <v>201840.405897</v>
      </c>
      <c r="I539" s="181">
        <v>204890.27341</v>
      </c>
      <c r="J539" s="181">
        <v>136997.258277</v>
      </c>
      <c r="K539" s="181">
        <v>133248.875691</v>
      </c>
      <c r="L539" s="181">
        <v>170189.449869</v>
      </c>
      <c r="M539" s="181">
        <v>125128.450554</v>
      </c>
      <c r="N539" s="181">
        <v>138643.60296699998</v>
      </c>
      <c r="O539" s="181">
        <v>141949.97074</v>
      </c>
      <c r="P539" s="181">
        <v>108865.06263</v>
      </c>
      <c r="Q539" s="181">
        <v>125140.607079</v>
      </c>
      <c r="S539" s="122"/>
      <c r="T539" s="123"/>
      <c r="U539" s="122"/>
      <c r="V539" s="122"/>
      <c r="W539" s="122"/>
      <c r="X539" s="122"/>
      <c r="Y539" s="122"/>
      <c r="Z539" s="122"/>
      <c r="AA539" s="122"/>
      <c r="AB539" s="122"/>
      <c r="AC539" s="123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2"/>
      <c r="AX539" s="122"/>
      <c r="AY539" s="122"/>
      <c r="AZ539" s="122"/>
      <c r="BA539" s="122"/>
      <c r="BB539" s="122"/>
      <c r="BC539" s="122"/>
      <c r="BD539" s="122"/>
      <c r="BE539" s="122"/>
      <c r="BF539" s="122"/>
      <c r="BG539" s="122"/>
    </row>
    <row r="540" spans="1:59" ht="12.75">
      <c r="A540" s="165"/>
      <c r="B540" s="175"/>
      <c r="C540" s="176" t="s">
        <v>288</v>
      </c>
      <c r="D540" s="175"/>
      <c r="E540" s="181">
        <v>96130.475763</v>
      </c>
      <c r="F540" s="181">
        <v>39092.664315999995</v>
      </c>
      <c r="G540" s="181">
        <v>33263.727489</v>
      </c>
      <c r="H540" s="181">
        <v>23774.083958000003</v>
      </c>
      <c r="I540" s="181">
        <v>0</v>
      </c>
      <c r="J540" s="181">
        <v>0</v>
      </c>
      <c r="K540" s="181">
        <v>0</v>
      </c>
      <c r="L540" s="181">
        <v>0</v>
      </c>
      <c r="M540" s="181">
        <v>0</v>
      </c>
      <c r="N540" s="181">
        <v>0</v>
      </c>
      <c r="O540" s="181">
        <v>0</v>
      </c>
      <c r="P540" s="181">
        <v>0</v>
      </c>
      <c r="Q540" s="181">
        <v>0</v>
      </c>
      <c r="S540" s="122"/>
      <c r="T540" s="123"/>
      <c r="U540" s="122"/>
      <c r="V540" s="122"/>
      <c r="W540" s="122"/>
      <c r="X540" s="122"/>
      <c r="Y540" s="122"/>
      <c r="Z540" s="122"/>
      <c r="AA540" s="122"/>
      <c r="AB540" s="122"/>
      <c r="AC540" s="123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  <c r="AX540" s="122"/>
      <c r="AY540" s="122"/>
      <c r="AZ540" s="122"/>
      <c r="BA540" s="122"/>
      <c r="BB540" s="122"/>
      <c r="BC540" s="122"/>
      <c r="BD540" s="122"/>
      <c r="BE540" s="122"/>
      <c r="BF540" s="122"/>
      <c r="BG540" s="122"/>
    </row>
    <row r="541" spans="1:59" ht="12.75">
      <c r="A541" s="165"/>
      <c r="B541" s="175"/>
      <c r="C541" s="176" t="s">
        <v>289</v>
      </c>
      <c r="D541" s="175"/>
      <c r="E541" s="181">
        <v>112872.491553</v>
      </c>
      <c r="F541" s="181">
        <v>23280.079922</v>
      </c>
      <c r="G541" s="181">
        <v>21998.158476</v>
      </c>
      <c r="H541" s="181">
        <v>17043.8509305</v>
      </c>
      <c r="I541" s="181">
        <v>11915.42158</v>
      </c>
      <c r="J541" s="181">
        <v>12593.6345485</v>
      </c>
      <c r="K541" s="181">
        <v>0</v>
      </c>
      <c r="L541" s="181">
        <v>10084.5020345</v>
      </c>
      <c r="M541" s="181">
        <v>6531.8451705</v>
      </c>
      <c r="N541" s="181">
        <v>0</v>
      </c>
      <c r="O541" s="181">
        <v>0</v>
      </c>
      <c r="P541" s="181">
        <v>0</v>
      </c>
      <c r="Q541" s="181">
        <v>9424.998891</v>
      </c>
      <c r="S541" s="122"/>
      <c r="T541" s="123"/>
      <c r="U541" s="122"/>
      <c r="V541" s="122"/>
      <c r="W541" s="122"/>
      <c r="X541" s="122"/>
      <c r="Y541" s="122"/>
      <c r="Z541" s="122"/>
      <c r="AA541" s="122"/>
      <c r="AB541" s="122"/>
      <c r="AC541" s="123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22"/>
      <c r="AZ541" s="122"/>
      <c r="BA541" s="122"/>
      <c r="BB541" s="122"/>
      <c r="BC541" s="122"/>
      <c r="BD541" s="122"/>
      <c r="BE541" s="122"/>
      <c r="BF541" s="122"/>
      <c r="BG541" s="122"/>
    </row>
    <row r="542" spans="1:59" ht="12.75">
      <c r="A542" s="208"/>
      <c r="B542" s="182"/>
      <c r="C542" s="176" t="s">
        <v>290</v>
      </c>
      <c r="D542" s="182"/>
      <c r="E542" s="181">
        <v>1680850.7946950002</v>
      </c>
      <c r="F542" s="181">
        <v>119381.206235</v>
      </c>
      <c r="G542" s="181">
        <v>158257.36354</v>
      </c>
      <c r="H542" s="181">
        <v>156372.29584</v>
      </c>
      <c r="I542" s="181">
        <v>162658.882305</v>
      </c>
      <c r="J542" s="181">
        <v>161725.83589</v>
      </c>
      <c r="K542" s="181">
        <v>169680.871195</v>
      </c>
      <c r="L542" s="181">
        <v>159997.48223000002</v>
      </c>
      <c r="M542" s="181">
        <v>144791.679205</v>
      </c>
      <c r="N542" s="181">
        <v>165900.339615</v>
      </c>
      <c r="O542" s="181">
        <v>102261.02441</v>
      </c>
      <c r="P542" s="181">
        <v>90488.34578</v>
      </c>
      <c r="Q542" s="181">
        <v>89335.46845</v>
      </c>
      <c r="S542" s="122"/>
      <c r="T542" s="123"/>
      <c r="U542" s="122"/>
      <c r="V542" s="122"/>
      <c r="W542" s="122"/>
      <c r="X542" s="122"/>
      <c r="Y542" s="122"/>
      <c r="Z542" s="122"/>
      <c r="AA542" s="122"/>
      <c r="AB542" s="122"/>
      <c r="AC542" s="123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2"/>
      <c r="AX542" s="122"/>
      <c r="AY542" s="122"/>
      <c r="AZ542" s="122"/>
      <c r="BA542" s="122"/>
      <c r="BB542" s="122"/>
      <c r="BC542" s="122"/>
      <c r="BD542" s="122"/>
      <c r="BE542" s="122"/>
      <c r="BF542" s="122"/>
      <c r="BG542" s="122"/>
    </row>
    <row r="543" spans="1:59" ht="12.75">
      <c r="A543" s="165"/>
      <c r="B543" s="175"/>
      <c r="C543" s="176" t="s">
        <v>291</v>
      </c>
      <c r="D543" s="175"/>
      <c r="E543" s="181">
        <v>3234146.7482580002</v>
      </c>
      <c r="F543" s="181">
        <v>385107.31701400003</v>
      </c>
      <c r="G543" s="181">
        <v>378298.71311</v>
      </c>
      <c r="H543" s="181">
        <v>361292.666118</v>
      </c>
      <c r="I543" s="181">
        <v>310719.986668</v>
      </c>
      <c r="J543" s="181">
        <v>269615.98554200004</v>
      </c>
      <c r="K543" s="181">
        <v>208719.346136</v>
      </c>
      <c r="L543" s="181">
        <v>263194.02047</v>
      </c>
      <c r="M543" s="181">
        <v>201029.319108</v>
      </c>
      <c r="N543" s="181">
        <v>218948.403218</v>
      </c>
      <c r="O543" s="181">
        <v>239168.139052</v>
      </c>
      <c r="P543" s="181">
        <v>193846.29619</v>
      </c>
      <c r="Q543" s="181">
        <v>204206.55563200003</v>
      </c>
      <c r="S543" s="122"/>
      <c r="T543" s="123"/>
      <c r="U543" s="122"/>
      <c r="V543" s="122"/>
      <c r="W543" s="122"/>
      <c r="X543" s="122"/>
      <c r="Y543" s="122"/>
      <c r="Z543" s="122"/>
      <c r="AA543" s="122"/>
      <c r="AB543" s="122"/>
      <c r="AC543" s="123"/>
      <c r="AD543" s="122"/>
      <c r="AE543" s="122"/>
      <c r="AF543" s="122"/>
      <c r="AG543" s="122"/>
      <c r="AH543" s="122"/>
      <c r="AI543" s="122"/>
      <c r="AJ543" s="122"/>
      <c r="AK543" s="122"/>
      <c r="AL543" s="122"/>
      <c r="AM543" s="122"/>
      <c r="AN543" s="122"/>
      <c r="AO543" s="122"/>
      <c r="AP543" s="122"/>
      <c r="AQ543" s="122"/>
      <c r="AR543" s="122"/>
      <c r="AS543" s="122"/>
      <c r="AT543" s="122"/>
      <c r="AU543" s="122"/>
      <c r="AV543" s="122"/>
      <c r="AW543" s="122"/>
      <c r="AX543" s="122"/>
      <c r="AY543" s="122"/>
      <c r="AZ543" s="122"/>
      <c r="BA543" s="122"/>
      <c r="BB543" s="122"/>
      <c r="BC543" s="122"/>
      <c r="BD543" s="122"/>
      <c r="BE543" s="122"/>
      <c r="BF543" s="122"/>
      <c r="BG543" s="122"/>
    </row>
    <row r="544" spans="1:59" ht="12.75">
      <c r="A544" s="165"/>
      <c r="B544" s="175"/>
      <c r="C544" s="176" t="s">
        <v>292</v>
      </c>
      <c r="D544" s="175"/>
      <c r="E544" s="181">
        <v>80002.57680000001</v>
      </c>
      <c r="F544" s="181">
        <v>963.7076</v>
      </c>
      <c r="G544" s="181">
        <v>756.8836</v>
      </c>
      <c r="H544" s="181">
        <v>0</v>
      </c>
      <c r="I544" s="181">
        <v>8883.7344</v>
      </c>
      <c r="J544" s="181">
        <v>10030.0032</v>
      </c>
      <c r="K544" s="181">
        <v>10364.424</v>
      </c>
      <c r="L544" s="181">
        <v>10364.2896</v>
      </c>
      <c r="M544" s="181">
        <v>9361.3632</v>
      </c>
      <c r="N544" s="181">
        <v>10364.424</v>
      </c>
      <c r="O544" s="181">
        <v>10030.0704</v>
      </c>
      <c r="P544" s="181">
        <v>8883.6768</v>
      </c>
      <c r="Q544" s="181">
        <v>0</v>
      </c>
      <c r="S544" s="122"/>
      <c r="T544" s="123"/>
      <c r="U544" s="122"/>
      <c r="V544" s="122"/>
      <c r="W544" s="122"/>
      <c r="X544" s="122"/>
      <c r="Y544" s="122"/>
      <c r="Z544" s="122"/>
      <c r="AA544" s="122"/>
      <c r="AB544" s="122"/>
      <c r="AC544" s="123"/>
      <c r="AD544" s="122"/>
      <c r="AE544" s="122"/>
      <c r="AF544" s="122"/>
      <c r="AG544" s="122"/>
      <c r="AH544" s="122"/>
      <c r="AI544" s="122"/>
      <c r="AJ544" s="122"/>
      <c r="AK544" s="122"/>
      <c r="AL544" s="122"/>
      <c r="AM544" s="122"/>
      <c r="AN544" s="122"/>
      <c r="AO544" s="122"/>
      <c r="AP544" s="122"/>
      <c r="AQ544" s="122"/>
      <c r="AR544" s="122"/>
      <c r="AS544" s="122"/>
      <c r="AT544" s="122"/>
      <c r="AU544" s="122"/>
      <c r="AV544" s="122"/>
      <c r="AW544" s="122"/>
      <c r="AX544" s="122"/>
      <c r="AY544" s="122"/>
      <c r="AZ544" s="122"/>
      <c r="BA544" s="122"/>
      <c r="BB544" s="122"/>
      <c r="BC544" s="122"/>
      <c r="BD544" s="122"/>
      <c r="BE544" s="122"/>
      <c r="BF544" s="122"/>
      <c r="BG544" s="122"/>
    </row>
    <row r="545" spans="1:59" ht="12.75" hidden="1">
      <c r="A545" s="165"/>
      <c r="B545" s="175"/>
      <c r="C545" s="176"/>
      <c r="D545" s="175"/>
      <c r="E545" s="181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S545" s="122"/>
      <c r="T545" s="123"/>
      <c r="U545" s="122"/>
      <c r="V545" s="122"/>
      <c r="W545" s="122"/>
      <c r="X545" s="122"/>
      <c r="Y545" s="122"/>
      <c r="Z545" s="122"/>
      <c r="AA545" s="122"/>
      <c r="AB545" s="122"/>
      <c r="AC545" s="123"/>
      <c r="AD545" s="122"/>
      <c r="AE545" s="122"/>
      <c r="AF545" s="122"/>
      <c r="AG545" s="122"/>
      <c r="AH545" s="122"/>
      <c r="AI545" s="122"/>
      <c r="AJ545" s="122"/>
      <c r="AK545" s="122"/>
      <c r="AL545" s="122"/>
      <c r="AM545" s="122"/>
      <c r="AN545" s="122"/>
      <c r="AO545" s="122"/>
      <c r="AP545" s="122"/>
      <c r="AQ545" s="122"/>
      <c r="AR545" s="122"/>
      <c r="AS545" s="122"/>
      <c r="AT545" s="122"/>
      <c r="AU545" s="122"/>
      <c r="AV545" s="122"/>
      <c r="AW545" s="122"/>
      <c r="AX545" s="122"/>
      <c r="AY545" s="122"/>
      <c r="AZ545" s="122"/>
      <c r="BA545" s="122"/>
      <c r="BB545" s="122"/>
      <c r="BC545" s="122"/>
      <c r="BD545" s="122"/>
      <c r="BE545" s="122"/>
      <c r="BF545" s="122"/>
      <c r="BG545" s="122"/>
    </row>
    <row r="546" spans="1:59" ht="12.75">
      <c r="A546" s="187"/>
      <c r="B546" s="188"/>
      <c r="C546" s="176" t="s">
        <v>293</v>
      </c>
      <c r="D546" s="188"/>
      <c r="E546" s="183">
        <v>0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183">
        <v>0</v>
      </c>
      <c r="P546" s="183">
        <v>0</v>
      </c>
      <c r="Q546" s="183">
        <v>0</v>
      </c>
      <c r="S546" s="122"/>
      <c r="T546" s="123"/>
      <c r="U546" s="122"/>
      <c r="V546" s="122"/>
      <c r="W546" s="122"/>
      <c r="X546" s="122"/>
      <c r="Y546" s="122"/>
      <c r="Z546" s="122"/>
      <c r="AA546" s="122"/>
      <c r="AB546" s="122"/>
      <c r="AC546" s="123"/>
      <c r="AD546" s="122"/>
      <c r="AE546" s="122"/>
      <c r="AF546" s="122"/>
      <c r="AG546" s="122"/>
      <c r="AH546" s="122"/>
      <c r="AI546" s="122"/>
      <c r="AJ546" s="122"/>
      <c r="AK546" s="122"/>
      <c r="AL546" s="122"/>
      <c r="AM546" s="122"/>
      <c r="AN546" s="122"/>
      <c r="AO546" s="122"/>
      <c r="AP546" s="122"/>
      <c r="AQ546" s="122"/>
      <c r="AR546" s="122"/>
      <c r="AS546" s="122"/>
      <c r="AT546" s="122"/>
      <c r="AU546" s="122"/>
      <c r="AV546" s="122"/>
      <c r="AW546" s="122"/>
      <c r="AX546" s="122"/>
      <c r="AY546" s="122"/>
      <c r="AZ546" s="122"/>
      <c r="BA546" s="122"/>
      <c r="BB546" s="122"/>
      <c r="BC546" s="122"/>
      <c r="BD546" s="122"/>
      <c r="BE546" s="122"/>
      <c r="BF546" s="122"/>
      <c r="BG546" s="122"/>
    </row>
    <row r="547" spans="1:59" ht="12.75">
      <c r="A547" s="187"/>
      <c r="B547" s="188"/>
      <c r="C547" s="176"/>
      <c r="D547" s="188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S547" s="122"/>
      <c r="T547" s="123"/>
      <c r="U547" s="122"/>
      <c r="V547" s="122"/>
      <c r="W547" s="122"/>
      <c r="X547" s="122"/>
      <c r="Y547" s="122"/>
      <c r="Z547" s="122"/>
      <c r="AA547" s="122"/>
      <c r="AB547" s="122"/>
      <c r="AC547" s="123"/>
      <c r="AD547" s="122"/>
      <c r="AE547" s="122"/>
      <c r="AF547" s="122"/>
      <c r="AG547" s="122"/>
      <c r="AH547" s="122"/>
      <c r="AI547" s="122"/>
      <c r="AJ547" s="122"/>
      <c r="AK547" s="122"/>
      <c r="AL547" s="122"/>
      <c r="AM547" s="122"/>
      <c r="AN547" s="122"/>
      <c r="AO547" s="122"/>
      <c r="AP547" s="122"/>
      <c r="AQ547" s="122"/>
      <c r="AR547" s="122"/>
      <c r="AS547" s="122"/>
      <c r="AT547" s="122"/>
      <c r="AU547" s="122"/>
      <c r="AV547" s="122"/>
      <c r="AW547" s="122"/>
      <c r="AX547" s="122"/>
      <c r="AY547" s="122"/>
      <c r="AZ547" s="122"/>
      <c r="BA547" s="122"/>
      <c r="BB547" s="122"/>
      <c r="BC547" s="122"/>
      <c r="BD547" s="122"/>
      <c r="BE547" s="122"/>
      <c r="BF547" s="122"/>
      <c r="BG547" s="122"/>
    </row>
    <row r="548" spans="1:59" ht="15.75">
      <c r="A548" s="178" t="s">
        <v>324</v>
      </c>
      <c r="B548" s="175"/>
      <c r="C548" s="176"/>
      <c r="D548" s="175"/>
      <c r="E548" s="184">
        <v>9046052.448472</v>
      </c>
      <c r="F548" s="184">
        <v>1142967.6267970002</v>
      </c>
      <c r="G548" s="184">
        <v>1164509.064794</v>
      </c>
      <c r="H548" s="184">
        <v>1071280.1409235</v>
      </c>
      <c r="I548" s="184">
        <v>1024034.3217229999</v>
      </c>
      <c r="J548" s="184">
        <v>739634.2091575001</v>
      </c>
      <c r="K548" s="184">
        <v>812423.6211720001</v>
      </c>
      <c r="L548" s="184">
        <v>746903.8208135001</v>
      </c>
      <c r="M548" s="184">
        <v>486842.65723750007</v>
      </c>
      <c r="N548" s="184">
        <v>533856.7698</v>
      </c>
      <c r="O548" s="184">
        <v>493409.204602</v>
      </c>
      <c r="P548" s="184">
        <v>402083.3814</v>
      </c>
      <c r="Q548" s="184">
        <v>428107.63005200005</v>
      </c>
      <c r="S548" s="122"/>
      <c r="T548" s="123"/>
      <c r="U548" s="122"/>
      <c r="V548" s="122"/>
      <c r="W548" s="122"/>
      <c r="X548" s="122"/>
      <c r="Y548" s="122"/>
      <c r="Z548" s="122"/>
      <c r="AA548" s="122"/>
      <c r="AB548" s="122"/>
      <c r="AC548" s="123"/>
      <c r="AD548" s="122"/>
      <c r="AE548" s="122"/>
      <c r="AF548" s="122"/>
      <c r="AG548" s="122"/>
      <c r="AH548" s="122"/>
      <c r="AI548" s="122"/>
      <c r="AJ548" s="122"/>
      <c r="AK548" s="122"/>
      <c r="AL548" s="122"/>
      <c r="AM548" s="122"/>
      <c r="AN548" s="122"/>
      <c r="AO548" s="122"/>
      <c r="AP548" s="122"/>
      <c r="AQ548" s="122"/>
      <c r="AR548" s="122"/>
      <c r="AS548" s="122"/>
      <c r="AT548" s="122"/>
      <c r="AU548" s="122"/>
      <c r="AV548" s="122"/>
      <c r="AW548" s="122"/>
      <c r="AX548" s="122"/>
      <c r="AY548" s="122"/>
      <c r="AZ548" s="122"/>
      <c r="BA548" s="122"/>
      <c r="BB548" s="122"/>
      <c r="BC548" s="122"/>
      <c r="BD548" s="122"/>
      <c r="BE548" s="122"/>
      <c r="BF548" s="122"/>
      <c r="BG548" s="122"/>
    </row>
    <row r="549" spans="1:59" ht="12.75">
      <c r="A549" s="165"/>
      <c r="B549" s="175"/>
      <c r="C549" s="176"/>
      <c r="D549" s="175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S549" s="122"/>
      <c r="T549" s="123"/>
      <c r="U549" s="122"/>
      <c r="V549" s="122"/>
      <c r="W549" s="122"/>
      <c r="X549" s="122"/>
      <c r="Y549" s="122"/>
      <c r="Z549" s="122"/>
      <c r="AA549" s="122"/>
      <c r="AB549" s="122"/>
      <c r="AC549" s="123"/>
      <c r="AD549" s="122"/>
      <c r="AE549" s="122"/>
      <c r="AF549" s="122"/>
      <c r="AG549" s="122"/>
      <c r="AH549" s="122"/>
      <c r="AI549" s="122"/>
      <c r="AJ549" s="122"/>
      <c r="AK549" s="122"/>
      <c r="AL549" s="122"/>
      <c r="AM549" s="122"/>
      <c r="AN549" s="122"/>
      <c r="AO549" s="122"/>
      <c r="AP549" s="122"/>
      <c r="AQ549" s="122"/>
      <c r="AR549" s="122"/>
      <c r="AS549" s="122"/>
      <c r="AT549" s="122"/>
      <c r="AU549" s="122"/>
      <c r="AV549" s="122"/>
      <c r="AW549" s="122"/>
      <c r="AX549" s="122"/>
      <c r="AY549" s="122"/>
      <c r="AZ549" s="122"/>
      <c r="BA549" s="122"/>
      <c r="BB549" s="122"/>
      <c r="BC549" s="122"/>
      <c r="BD549" s="122"/>
      <c r="BE549" s="122"/>
      <c r="BF549" s="122"/>
      <c r="BG549" s="122"/>
    </row>
    <row r="550" spans="1:59" ht="15.75">
      <c r="A550" s="207" t="s">
        <v>325</v>
      </c>
      <c r="B550" s="182"/>
      <c r="C550" s="180"/>
      <c r="D550" s="182"/>
      <c r="E550" s="184"/>
      <c r="F550" s="227"/>
      <c r="G550" s="227"/>
      <c r="H550" s="227"/>
      <c r="I550" s="227"/>
      <c r="J550" s="227"/>
      <c r="K550" s="227"/>
      <c r="L550" s="227"/>
      <c r="M550" s="227"/>
      <c r="N550" s="227"/>
      <c r="O550" s="227"/>
      <c r="P550" s="227"/>
      <c r="Q550" s="227"/>
      <c r="S550" s="122"/>
      <c r="T550" s="123"/>
      <c r="U550" s="122"/>
      <c r="V550" s="122"/>
      <c r="W550" s="122"/>
      <c r="X550" s="122"/>
      <c r="Y550" s="122"/>
      <c r="Z550" s="122"/>
      <c r="AA550" s="122"/>
      <c r="AB550" s="122"/>
      <c r="AC550" s="123"/>
      <c r="AD550" s="122"/>
      <c r="AE550" s="122"/>
      <c r="AF550" s="122"/>
      <c r="AG550" s="122"/>
      <c r="AH550" s="122"/>
      <c r="AI550" s="122"/>
      <c r="AJ550" s="122"/>
      <c r="AK550" s="122"/>
      <c r="AL550" s="122"/>
      <c r="AM550" s="122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2"/>
      <c r="AX550" s="122"/>
      <c r="AY550" s="122"/>
      <c r="AZ550" s="122"/>
      <c r="BA550" s="122"/>
      <c r="BB550" s="122"/>
      <c r="BC550" s="122"/>
      <c r="BD550" s="122"/>
      <c r="BE550" s="122"/>
      <c r="BF550" s="122"/>
      <c r="BG550" s="122"/>
    </row>
    <row r="551" spans="1:59" ht="12.75">
      <c r="A551" s="208"/>
      <c r="B551" s="182"/>
      <c r="C551" s="180" t="s">
        <v>326</v>
      </c>
      <c r="D551" s="182"/>
      <c r="E551" s="181">
        <v>3879538.96</v>
      </c>
      <c r="F551" s="181">
        <v>189659.40999999992</v>
      </c>
      <c r="G551" s="181">
        <v>171459.80000000008</v>
      </c>
      <c r="H551" s="181">
        <v>178493.93000000005</v>
      </c>
      <c r="I551" s="181">
        <v>168953.16999999998</v>
      </c>
      <c r="J551" s="181">
        <v>297241.0899999999</v>
      </c>
      <c r="K551" s="181">
        <v>421653.6699999999</v>
      </c>
      <c r="L551" s="181">
        <v>551421.4200000002</v>
      </c>
      <c r="M551" s="181">
        <v>454879.35</v>
      </c>
      <c r="N551" s="181">
        <v>410233.44999999995</v>
      </c>
      <c r="O551" s="181">
        <v>409090.64000000013</v>
      </c>
      <c r="P551" s="181">
        <v>337134.04999999993</v>
      </c>
      <c r="Q551" s="181">
        <v>289318.98</v>
      </c>
      <c r="S551" s="122"/>
      <c r="T551" s="123"/>
      <c r="U551" s="122"/>
      <c r="V551" s="122"/>
      <c r="W551" s="122"/>
      <c r="X551" s="122"/>
      <c r="Y551" s="122"/>
      <c r="Z551" s="122"/>
      <c r="AA551" s="122"/>
      <c r="AB551" s="122"/>
      <c r="AC551" s="123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2"/>
      <c r="AX551" s="122"/>
      <c r="AY551" s="122"/>
      <c r="AZ551" s="122"/>
      <c r="BA551" s="122"/>
      <c r="BB551" s="122"/>
      <c r="BC551" s="122"/>
      <c r="BD551" s="122"/>
      <c r="BE551" s="122"/>
      <c r="BF551" s="122"/>
      <c r="BG551" s="122"/>
    </row>
    <row r="552" spans="1:59" ht="12.75">
      <c r="A552" s="231"/>
      <c r="B552" s="232"/>
      <c r="C552" s="209" t="s">
        <v>327</v>
      </c>
      <c r="D552" s="232"/>
      <c r="E552" s="183">
        <v>355019.1</v>
      </c>
      <c r="F552" s="183">
        <v>41992.3</v>
      </c>
      <c r="G552" s="183">
        <v>36642.5</v>
      </c>
      <c r="H552" s="183">
        <v>19946.6</v>
      </c>
      <c r="I552" s="183">
        <v>15706.1</v>
      </c>
      <c r="J552" s="183">
        <v>15675.9</v>
      </c>
      <c r="K552" s="183">
        <v>18774</v>
      </c>
      <c r="L552" s="183">
        <v>18863.8</v>
      </c>
      <c r="M552" s="183">
        <v>18358.7</v>
      </c>
      <c r="N552" s="183">
        <v>35018.9</v>
      </c>
      <c r="O552" s="183">
        <v>41040.5</v>
      </c>
      <c r="P552" s="183">
        <v>50278.7</v>
      </c>
      <c r="Q552" s="183">
        <v>42721.1</v>
      </c>
      <c r="S552" s="122"/>
      <c r="T552" s="123"/>
      <c r="U552" s="122"/>
      <c r="V552" s="122"/>
      <c r="W552" s="122"/>
      <c r="X552" s="122"/>
      <c r="Y552" s="122"/>
      <c r="Z552" s="122"/>
      <c r="AA552" s="122"/>
      <c r="AB552" s="122"/>
      <c r="AC552" s="123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Q552" s="122"/>
      <c r="AR552" s="122"/>
      <c r="AS552" s="122"/>
      <c r="AT552" s="122"/>
      <c r="AU552" s="122"/>
      <c r="AV552" s="122"/>
      <c r="AW552" s="122"/>
      <c r="AX552" s="122"/>
      <c r="AY552" s="122"/>
      <c r="AZ552" s="122"/>
      <c r="BA552" s="122"/>
      <c r="BB552" s="122"/>
      <c r="BC552" s="122"/>
      <c r="BD552" s="122"/>
      <c r="BE552" s="122"/>
      <c r="BF552" s="122"/>
      <c r="BG552" s="122"/>
    </row>
    <row r="553" spans="1:59" ht="12.75">
      <c r="A553" s="231"/>
      <c r="B553" s="232"/>
      <c r="C553" s="209"/>
      <c r="D553" s="232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S553" s="122"/>
      <c r="T553" s="123"/>
      <c r="U553" s="122"/>
      <c r="V553" s="122"/>
      <c r="W553" s="122"/>
      <c r="X553" s="122"/>
      <c r="Y553" s="122"/>
      <c r="Z553" s="122"/>
      <c r="AA553" s="122"/>
      <c r="AB553" s="122"/>
      <c r="AC553" s="123"/>
      <c r="AD553" s="122"/>
      <c r="AE553" s="122"/>
      <c r="AF553" s="122"/>
      <c r="AG553" s="122"/>
      <c r="AH553" s="122"/>
      <c r="AI553" s="122"/>
      <c r="AJ553" s="122"/>
      <c r="AK553" s="122"/>
      <c r="AL553" s="122"/>
      <c r="AM553" s="122"/>
      <c r="AN553" s="122"/>
      <c r="AO553" s="122"/>
      <c r="AP553" s="122"/>
      <c r="AQ553" s="122"/>
      <c r="AR553" s="122"/>
      <c r="AS553" s="122"/>
      <c r="AT553" s="122"/>
      <c r="AU553" s="122"/>
      <c r="AV553" s="122"/>
      <c r="AW553" s="122"/>
      <c r="AX553" s="122"/>
      <c r="AY553" s="122"/>
      <c r="AZ553" s="122"/>
      <c r="BA553" s="122"/>
      <c r="BB553" s="122"/>
      <c r="BC553" s="122"/>
      <c r="BD553" s="122"/>
      <c r="BE553" s="122"/>
      <c r="BF553" s="122"/>
      <c r="BG553" s="122"/>
    </row>
    <row r="554" spans="1:59" ht="15.75">
      <c r="A554" s="207" t="s">
        <v>328</v>
      </c>
      <c r="B554" s="182"/>
      <c r="C554" s="180"/>
      <c r="D554" s="182"/>
      <c r="E554" s="184">
        <v>4234558.0600000005</v>
      </c>
      <c r="F554" s="184">
        <v>231651.7099999999</v>
      </c>
      <c r="G554" s="184">
        <v>208102.30000000008</v>
      </c>
      <c r="H554" s="184">
        <v>198440.53000000006</v>
      </c>
      <c r="I554" s="184">
        <v>184659.27</v>
      </c>
      <c r="J554" s="184">
        <v>312916.98999999993</v>
      </c>
      <c r="K554" s="184">
        <v>440427.6699999999</v>
      </c>
      <c r="L554" s="184">
        <v>570285.2200000002</v>
      </c>
      <c r="M554" s="184">
        <v>473238.05</v>
      </c>
      <c r="N554" s="184">
        <v>445252.35</v>
      </c>
      <c r="O554" s="184">
        <v>450131.14000000013</v>
      </c>
      <c r="P554" s="184">
        <v>387412.74999999994</v>
      </c>
      <c r="Q554" s="184">
        <v>332040.07999999996</v>
      </c>
      <c r="S554" s="122"/>
      <c r="T554" s="123"/>
      <c r="U554" s="122"/>
      <c r="V554" s="122"/>
      <c r="W554" s="122"/>
      <c r="X554" s="122"/>
      <c r="Y554" s="122"/>
      <c r="Z554" s="122"/>
      <c r="AA554" s="122"/>
      <c r="AB554" s="122"/>
      <c r="AC554" s="123"/>
      <c r="AD554" s="122"/>
      <c r="AE554" s="122"/>
      <c r="AF554" s="122"/>
      <c r="AG554" s="122"/>
      <c r="AH554" s="122"/>
      <c r="AI554" s="122"/>
      <c r="AJ554" s="122"/>
      <c r="AK554" s="122"/>
      <c r="AL554" s="122"/>
      <c r="AM554" s="122"/>
      <c r="AN554" s="122"/>
      <c r="AO554" s="122"/>
      <c r="AP554" s="122"/>
      <c r="AQ554" s="122"/>
      <c r="AR554" s="122"/>
      <c r="AS554" s="122"/>
      <c r="AT554" s="122"/>
      <c r="AU554" s="122"/>
      <c r="AV554" s="122"/>
      <c r="AW554" s="122"/>
      <c r="AX554" s="122"/>
      <c r="AY554" s="122"/>
      <c r="AZ554" s="122"/>
      <c r="BA554" s="122"/>
      <c r="BB554" s="122"/>
      <c r="BC554" s="122"/>
      <c r="BD554" s="122"/>
      <c r="BE554" s="122"/>
      <c r="BF554" s="122"/>
      <c r="BG554" s="122"/>
    </row>
    <row r="555" spans="1:59" ht="13.5" customHeight="1">
      <c r="A555" s="208"/>
      <c r="B555" s="182"/>
      <c r="C555" s="180"/>
      <c r="D555" s="182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S555" s="122"/>
      <c r="T555" s="123"/>
      <c r="U555" s="122"/>
      <c r="V555" s="122"/>
      <c r="W555" s="122"/>
      <c r="X555" s="122"/>
      <c r="Y555" s="122"/>
      <c r="Z555" s="122"/>
      <c r="AA555" s="122"/>
      <c r="AB555" s="122"/>
      <c r="AC555" s="123"/>
      <c r="AD555" s="122"/>
      <c r="AE555" s="122"/>
      <c r="AF555" s="122"/>
      <c r="AG555" s="122"/>
      <c r="AH555" s="122"/>
      <c r="AI555" s="122"/>
      <c r="AJ555" s="122"/>
      <c r="AK555" s="122"/>
      <c r="AL555" s="122"/>
      <c r="AM555" s="122"/>
      <c r="AN555" s="122"/>
      <c r="AO555" s="122"/>
      <c r="AP555" s="122"/>
      <c r="AQ555" s="122"/>
      <c r="AR555" s="122"/>
      <c r="AS555" s="122"/>
      <c r="AT555" s="122"/>
      <c r="AU555" s="122"/>
      <c r="AV555" s="122"/>
      <c r="AW555" s="122"/>
      <c r="AX555" s="122"/>
      <c r="AY555" s="122"/>
      <c r="AZ555" s="122"/>
      <c r="BA555" s="122"/>
      <c r="BB555" s="122"/>
      <c r="BC555" s="122"/>
      <c r="BD555" s="122"/>
      <c r="BE555" s="122"/>
      <c r="BF555" s="122"/>
      <c r="BG555" s="122"/>
    </row>
    <row r="556" spans="1:59" ht="15.75">
      <c r="A556" s="207" t="s">
        <v>80</v>
      </c>
      <c r="B556" s="182"/>
      <c r="C556" s="180"/>
      <c r="D556" s="182"/>
      <c r="E556" s="184"/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  <c r="P556" s="227"/>
      <c r="Q556" s="227"/>
      <c r="S556" s="122"/>
      <c r="T556" s="123"/>
      <c r="U556" s="122"/>
      <c r="V556" s="122"/>
      <c r="W556" s="122"/>
      <c r="X556" s="122"/>
      <c r="Y556" s="122"/>
      <c r="Z556" s="122"/>
      <c r="AA556" s="122"/>
      <c r="AB556" s="122"/>
      <c r="AC556" s="123"/>
      <c r="AD556" s="122"/>
      <c r="AE556" s="122"/>
      <c r="AF556" s="122"/>
      <c r="AG556" s="122"/>
      <c r="AH556" s="122"/>
      <c r="AI556" s="122"/>
      <c r="AJ556" s="122"/>
      <c r="AK556" s="122"/>
      <c r="AL556" s="122"/>
      <c r="AM556" s="122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2"/>
      <c r="AX556" s="122"/>
      <c r="AY556" s="122"/>
      <c r="AZ556" s="122"/>
      <c r="BA556" s="122"/>
      <c r="BB556" s="122"/>
      <c r="BC556" s="122"/>
      <c r="BD556" s="122"/>
      <c r="BE556" s="122"/>
      <c r="BF556" s="122"/>
      <c r="BG556" s="122"/>
    </row>
    <row r="557" spans="1:59" ht="12.75">
      <c r="A557" s="165"/>
      <c r="B557" s="175"/>
      <c r="C557" s="176" t="s">
        <v>301</v>
      </c>
      <c r="D557" s="175"/>
      <c r="E557" s="181">
        <v>173899.22879999998</v>
      </c>
      <c r="F557" s="181">
        <v>14660.5536</v>
      </c>
      <c r="G557" s="181">
        <v>14664.988800000001</v>
      </c>
      <c r="H557" s="181">
        <v>14188.2048</v>
      </c>
      <c r="I557" s="181">
        <v>10877.328</v>
      </c>
      <c r="J557" s="181">
        <v>12435.456</v>
      </c>
      <c r="K557" s="181">
        <v>16056.7968</v>
      </c>
      <c r="L557" s="181">
        <v>16061.6544</v>
      </c>
      <c r="M557" s="181">
        <v>14504.793599999999</v>
      </c>
      <c r="N557" s="181">
        <v>16056.7968</v>
      </c>
      <c r="O557" s="181">
        <v>15539.462399999999</v>
      </c>
      <c r="P557" s="181">
        <v>14664.988800000001</v>
      </c>
      <c r="Q557" s="181">
        <v>14188.2048</v>
      </c>
      <c r="S557" s="122"/>
      <c r="T557" s="123"/>
      <c r="U557" s="122"/>
      <c r="V557" s="122"/>
      <c r="W557" s="122"/>
      <c r="X557" s="122"/>
      <c r="Y557" s="122"/>
      <c r="Z557" s="122"/>
      <c r="AA557" s="122"/>
      <c r="AB557" s="122"/>
      <c r="AC557" s="123"/>
      <c r="AD557" s="122"/>
      <c r="AE557" s="122"/>
      <c r="AF557" s="122"/>
      <c r="AG557" s="122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2"/>
      <c r="AX557" s="122"/>
      <c r="AY557" s="122"/>
      <c r="AZ557" s="122"/>
      <c r="BA557" s="122"/>
      <c r="BB557" s="122"/>
      <c r="BC557" s="122"/>
      <c r="BD557" s="122"/>
      <c r="BE557" s="122"/>
      <c r="BF557" s="122"/>
      <c r="BG557" s="122"/>
    </row>
    <row r="558" spans="1:59" ht="12.75">
      <c r="A558" s="165"/>
      <c r="B558" s="175"/>
      <c r="C558" s="176" t="s">
        <v>329</v>
      </c>
      <c r="D558" s="175"/>
      <c r="E558" s="183">
        <v>86960.8608</v>
      </c>
      <c r="F558" s="183">
        <v>7679.337599999999</v>
      </c>
      <c r="G558" s="183">
        <v>7681.660800000001</v>
      </c>
      <c r="H558" s="183">
        <v>7431.916799999999</v>
      </c>
      <c r="I558" s="183">
        <v>5697.647999999999</v>
      </c>
      <c r="J558" s="183">
        <v>5947.392</v>
      </c>
      <c r="K558" s="183">
        <v>7679.3376</v>
      </c>
      <c r="L558" s="183">
        <v>7681.660800000001</v>
      </c>
      <c r="M558" s="183">
        <v>6937.075199999999</v>
      </c>
      <c r="N558" s="183">
        <v>7679.3376</v>
      </c>
      <c r="O558" s="183">
        <v>7431.916799999999</v>
      </c>
      <c r="P558" s="183">
        <v>7681.660800000001</v>
      </c>
      <c r="Q558" s="183">
        <v>7431.916799999999</v>
      </c>
      <c r="S558" s="122"/>
      <c r="T558" s="123"/>
      <c r="U558" s="122"/>
      <c r="V558" s="122"/>
      <c r="W558" s="122"/>
      <c r="X558" s="122"/>
      <c r="Y558" s="122"/>
      <c r="Z558" s="122"/>
      <c r="AA558" s="122"/>
      <c r="AB558" s="122"/>
      <c r="AC558" s="123"/>
      <c r="AD558" s="122"/>
      <c r="AE558" s="122"/>
      <c r="AF558" s="122"/>
      <c r="AG558" s="122"/>
      <c r="AH558" s="122"/>
      <c r="AI558" s="122"/>
      <c r="AJ558" s="122"/>
      <c r="AK558" s="122"/>
      <c r="AL558" s="122"/>
      <c r="AM558" s="122"/>
      <c r="AN558" s="122"/>
      <c r="AO558" s="122"/>
      <c r="AP558" s="122"/>
      <c r="AQ558" s="122"/>
      <c r="AR558" s="122"/>
      <c r="AS558" s="122"/>
      <c r="AT558" s="122"/>
      <c r="AU558" s="122"/>
      <c r="AV558" s="122"/>
      <c r="AW558" s="122"/>
      <c r="AX558" s="122"/>
      <c r="AY558" s="122"/>
      <c r="AZ558" s="122"/>
      <c r="BA558" s="122"/>
      <c r="BB558" s="122"/>
      <c r="BC558" s="122"/>
      <c r="BD558" s="122"/>
      <c r="BE558" s="122"/>
      <c r="BF558" s="122"/>
      <c r="BG558" s="122"/>
    </row>
    <row r="559" spans="1:59" ht="12.75">
      <c r="A559" s="165"/>
      <c r="B559" s="175"/>
      <c r="C559" s="176"/>
      <c r="D559" s="175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S559" s="122"/>
      <c r="T559" s="123"/>
      <c r="U559" s="122"/>
      <c r="V559" s="122"/>
      <c r="W559" s="122"/>
      <c r="X559" s="122"/>
      <c r="Y559" s="122"/>
      <c r="Z559" s="122"/>
      <c r="AA559" s="122"/>
      <c r="AB559" s="122"/>
      <c r="AC559" s="123"/>
      <c r="AD559" s="122"/>
      <c r="AE559" s="122"/>
      <c r="AF559" s="122"/>
      <c r="AG559" s="122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  <c r="AX559" s="122"/>
      <c r="AY559" s="122"/>
      <c r="AZ559" s="122"/>
      <c r="BA559" s="122"/>
      <c r="BB559" s="122"/>
      <c r="BC559" s="122"/>
      <c r="BD559" s="122"/>
      <c r="BE559" s="122"/>
      <c r="BF559" s="122"/>
      <c r="BG559" s="122"/>
    </row>
    <row r="560" spans="1:59" ht="12.75">
      <c r="A560" s="165"/>
      <c r="B560" s="165" t="s">
        <v>330</v>
      </c>
      <c r="C560" s="176"/>
      <c r="D560" s="175"/>
      <c r="E560" s="181">
        <v>260860.08959999998</v>
      </c>
      <c r="F560" s="181">
        <v>22339.8912</v>
      </c>
      <c r="G560" s="181">
        <v>22346.6496</v>
      </c>
      <c r="H560" s="181">
        <v>21620.1216</v>
      </c>
      <c r="I560" s="181">
        <v>16574.976</v>
      </c>
      <c r="J560" s="181">
        <v>18382.847999999998</v>
      </c>
      <c r="K560" s="181">
        <v>23736.1344</v>
      </c>
      <c r="L560" s="181">
        <v>23743.3152</v>
      </c>
      <c r="M560" s="181">
        <v>21441.868799999997</v>
      </c>
      <c r="N560" s="181">
        <v>23736.1344</v>
      </c>
      <c r="O560" s="181">
        <v>22971.379199999996</v>
      </c>
      <c r="P560" s="181">
        <v>22346.6496</v>
      </c>
      <c r="Q560" s="181">
        <v>21620.1216</v>
      </c>
      <c r="S560" s="122"/>
      <c r="T560" s="123"/>
      <c r="U560" s="122"/>
      <c r="V560" s="122"/>
      <c r="W560" s="122"/>
      <c r="X560" s="122"/>
      <c r="Y560" s="122"/>
      <c r="Z560" s="122"/>
      <c r="AA560" s="122"/>
      <c r="AB560" s="122"/>
      <c r="AC560" s="123"/>
      <c r="AD560" s="122"/>
      <c r="AE560" s="122"/>
      <c r="AF560" s="122"/>
      <c r="AG560" s="122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2"/>
      <c r="AX560" s="122"/>
      <c r="AY560" s="122"/>
      <c r="AZ560" s="122"/>
      <c r="BA560" s="122"/>
      <c r="BB560" s="122"/>
      <c r="BC560" s="122"/>
      <c r="BD560" s="122"/>
      <c r="BE560" s="122"/>
      <c r="BF560" s="122"/>
      <c r="BG560" s="122"/>
    </row>
    <row r="561" spans="1:59" ht="12.75">
      <c r="A561" s="165"/>
      <c r="B561" s="175"/>
      <c r="C561" s="176"/>
      <c r="D561" s="175"/>
      <c r="E561" s="181"/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S561" s="122"/>
      <c r="T561" s="123"/>
      <c r="U561" s="122"/>
      <c r="V561" s="122"/>
      <c r="W561" s="122"/>
      <c r="X561" s="122"/>
      <c r="Y561" s="122"/>
      <c r="Z561" s="122"/>
      <c r="AA561" s="122"/>
      <c r="AB561" s="122"/>
      <c r="AC561" s="123"/>
      <c r="AD561" s="122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2"/>
      <c r="AX561" s="122"/>
      <c r="AY561" s="122"/>
      <c r="AZ561" s="122"/>
      <c r="BA561" s="122"/>
      <c r="BB561" s="122"/>
      <c r="BC561" s="122"/>
      <c r="BD561" s="122"/>
      <c r="BE561" s="122"/>
      <c r="BF561" s="122"/>
      <c r="BG561" s="122"/>
    </row>
    <row r="562" spans="1:59" ht="12.75">
      <c r="A562" s="165"/>
      <c r="B562" s="175"/>
      <c r="C562" s="176" t="s">
        <v>54</v>
      </c>
      <c r="D562" s="175"/>
      <c r="E562" s="181">
        <v>102699.4046664</v>
      </c>
      <c r="F562" s="181">
        <v>4252.9932858</v>
      </c>
      <c r="G562" s="181">
        <v>4465.5751046</v>
      </c>
      <c r="H562" s="181">
        <v>6260.071563</v>
      </c>
      <c r="I562" s="181">
        <v>9075.363027</v>
      </c>
      <c r="J562" s="181">
        <v>11269.109772</v>
      </c>
      <c r="K562" s="181">
        <v>12793.774792</v>
      </c>
      <c r="L562" s="181">
        <v>12891.511506</v>
      </c>
      <c r="M562" s="181">
        <v>10505.678232</v>
      </c>
      <c r="N562" s="181">
        <v>10104.758879</v>
      </c>
      <c r="O562" s="181">
        <v>7610.52561</v>
      </c>
      <c r="P562" s="181">
        <v>7604.823346</v>
      </c>
      <c r="Q562" s="181">
        <v>5865.219549</v>
      </c>
      <c r="S562" s="122"/>
      <c r="T562" s="123"/>
      <c r="U562" s="122"/>
      <c r="V562" s="122"/>
      <c r="W562" s="122"/>
      <c r="X562" s="122"/>
      <c r="Y562" s="122"/>
      <c r="Z562" s="122"/>
      <c r="AA562" s="122"/>
      <c r="AB562" s="122"/>
      <c r="AC562" s="123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  <c r="AX562" s="122"/>
      <c r="AY562" s="122"/>
      <c r="AZ562" s="122"/>
      <c r="BA562" s="122"/>
      <c r="BB562" s="122"/>
      <c r="BC562" s="122"/>
      <c r="BD562" s="122"/>
      <c r="BE562" s="122"/>
      <c r="BF562" s="122"/>
      <c r="BG562" s="122"/>
    </row>
    <row r="563" spans="1:59" ht="12.75">
      <c r="A563" s="165"/>
      <c r="B563" s="175"/>
      <c r="C563" s="176" t="s">
        <v>55</v>
      </c>
      <c r="D563" s="175"/>
      <c r="E563" s="181">
        <v>323798.82154</v>
      </c>
      <c r="F563" s="181">
        <v>18452.493354</v>
      </c>
      <c r="G563" s="181">
        <v>19953.468614</v>
      </c>
      <c r="H563" s="181">
        <v>23835.017598</v>
      </c>
      <c r="I563" s="181">
        <v>28531.172313</v>
      </c>
      <c r="J563" s="181">
        <v>31729.282491</v>
      </c>
      <c r="K563" s="181">
        <v>37435.929164</v>
      </c>
      <c r="L563" s="181">
        <v>36072.183372</v>
      </c>
      <c r="M563" s="181">
        <v>27959.400951</v>
      </c>
      <c r="N563" s="181">
        <v>29575.337675</v>
      </c>
      <c r="O563" s="181">
        <v>26500.660059</v>
      </c>
      <c r="P563" s="181">
        <v>21937.979299</v>
      </c>
      <c r="Q563" s="181">
        <v>21815.89665</v>
      </c>
      <c r="S563" s="122"/>
      <c r="T563" s="123"/>
      <c r="U563" s="122"/>
      <c r="V563" s="122"/>
      <c r="W563" s="122"/>
      <c r="X563" s="122"/>
      <c r="Y563" s="122"/>
      <c r="Z563" s="122"/>
      <c r="AA563" s="122"/>
      <c r="AB563" s="122"/>
      <c r="AC563" s="123"/>
      <c r="AD563" s="122"/>
      <c r="AE563" s="122"/>
      <c r="AF563" s="122"/>
      <c r="AG563" s="122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  <c r="AR563" s="122"/>
      <c r="AS563" s="122"/>
      <c r="AT563" s="122"/>
      <c r="AU563" s="122"/>
      <c r="AV563" s="122"/>
      <c r="AW563" s="122"/>
      <c r="AX563" s="122"/>
      <c r="AY563" s="122"/>
      <c r="AZ563" s="122"/>
      <c r="BA563" s="122"/>
      <c r="BB563" s="122"/>
      <c r="BC563" s="122"/>
      <c r="BD563" s="122"/>
      <c r="BE563" s="122"/>
      <c r="BF563" s="122"/>
      <c r="BG563" s="122"/>
    </row>
    <row r="564" spans="1:59" ht="12.75">
      <c r="A564" s="165"/>
      <c r="B564" s="175"/>
      <c r="C564" s="176" t="s">
        <v>56</v>
      </c>
      <c r="D564" s="175"/>
      <c r="E564" s="181">
        <v>124408.9607508</v>
      </c>
      <c r="F564" s="181">
        <v>7093.8033798</v>
      </c>
      <c r="G564" s="181">
        <v>7676.122976</v>
      </c>
      <c r="H564" s="181">
        <v>9169.308735</v>
      </c>
      <c r="I564" s="181">
        <v>10959.527839</v>
      </c>
      <c r="J564" s="181">
        <v>12182.161764</v>
      </c>
      <c r="K564" s="181">
        <v>14375.47089</v>
      </c>
      <c r="L564" s="181">
        <v>13846.242571</v>
      </c>
      <c r="M564" s="181">
        <v>10745.003285</v>
      </c>
      <c r="N564" s="181">
        <v>11362.8382125</v>
      </c>
      <c r="O564" s="181">
        <v>10181.3612865</v>
      </c>
      <c r="P564" s="181">
        <v>8432.118894</v>
      </c>
      <c r="Q564" s="181">
        <v>8385.000918</v>
      </c>
      <c r="S564" s="122"/>
      <c r="T564" s="123"/>
      <c r="U564" s="122"/>
      <c r="V564" s="122"/>
      <c r="W564" s="122"/>
      <c r="X564" s="122"/>
      <c r="Y564" s="122"/>
      <c r="Z564" s="122"/>
      <c r="AA564" s="122"/>
      <c r="AB564" s="122"/>
      <c r="AC564" s="123"/>
      <c r="AD564" s="122"/>
      <c r="AE564" s="122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2"/>
      <c r="AX564" s="122"/>
      <c r="AY564" s="122"/>
      <c r="AZ564" s="122"/>
      <c r="BA564" s="122"/>
      <c r="BB564" s="122"/>
      <c r="BC564" s="122"/>
      <c r="BD564" s="122"/>
      <c r="BE564" s="122"/>
      <c r="BF564" s="122"/>
      <c r="BG564" s="122"/>
    </row>
    <row r="565" spans="1:59" ht="12.75">
      <c r="A565" s="165"/>
      <c r="B565" s="175"/>
      <c r="C565" s="176" t="s">
        <v>57</v>
      </c>
      <c r="D565" s="175"/>
      <c r="E565" s="181">
        <v>266887.00103399996</v>
      </c>
      <c r="F565" s="181">
        <v>27555.809944</v>
      </c>
      <c r="G565" s="181">
        <v>23970.077512</v>
      </c>
      <c r="H565" s="181">
        <v>18280.794552</v>
      </c>
      <c r="I565" s="181">
        <v>23542.335526</v>
      </c>
      <c r="J565" s="181">
        <v>20857.291965</v>
      </c>
      <c r="K565" s="181">
        <v>14213.810285</v>
      </c>
      <c r="L565" s="181">
        <v>13955.831753</v>
      </c>
      <c r="M565" s="181">
        <v>18182.525892</v>
      </c>
      <c r="N565" s="181">
        <v>31075.987743</v>
      </c>
      <c r="O565" s="181">
        <v>22609.02747</v>
      </c>
      <c r="P565" s="181">
        <v>24418.760192</v>
      </c>
      <c r="Q565" s="181">
        <v>28224.7482</v>
      </c>
      <c r="S565" s="122"/>
      <c r="T565" s="123"/>
      <c r="U565" s="117"/>
      <c r="V565" s="122"/>
      <c r="W565" s="122"/>
      <c r="X565" s="122"/>
      <c r="Y565" s="122"/>
      <c r="Z565" s="122"/>
      <c r="AA565" s="122"/>
      <c r="AB565" s="122"/>
      <c r="AC565" s="123"/>
      <c r="AD565" s="122"/>
      <c r="AE565" s="122"/>
      <c r="AF565" s="122"/>
      <c r="AG565" s="122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2"/>
      <c r="AX565" s="122"/>
      <c r="AY565" s="122"/>
      <c r="AZ565" s="122"/>
      <c r="BA565" s="122"/>
      <c r="BB565" s="122"/>
      <c r="BC565" s="122"/>
      <c r="BD565" s="122"/>
      <c r="BE565" s="122"/>
      <c r="BF565" s="122"/>
      <c r="BG565" s="122"/>
    </row>
    <row r="566" spans="1:59" ht="12.75">
      <c r="A566" s="165"/>
      <c r="B566" s="175"/>
      <c r="C566" s="176" t="s">
        <v>58</v>
      </c>
      <c r="D566" s="175"/>
      <c r="E566" s="181">
        <v>243996.189695</v>
      </c>
      <c r="F566" s="181">
        <v>0</v>
      </c>
      <c r="G566" s="181">
        <v>0</v>
      </c>
      <c r="H566" s="181">
        <v>0</v>
      </c>
      <c r="I566" s="181">
        <v>12468.94546</v>
      </c>
      <c r="J566" s="181">
        <v>31024.978167</v>
      </c>
      <c r="K566" s="181">
        <v>35901.867737</v>
      </c>
      <c r="L566" s="181">
        <v>35479.885446</v>
      </c>
      <c r="M566" s="181">
        <v>27001.44492</v>
      </c>
      <c r="N566" s="181">
        <v>29175.908708</v>
      </c>
      <c r="O566" s="181">
        <v>25635.583116</v>
      </c>
      <c r="P566" s="181">
        <v>26751.23478</v>
      </c>
      <c r="Q566" s="181">
        <v>20556.341361</v>
      </c>
      <c r="S566" s="122"/>
      <c r="T566" s="123"/>
      <c r="U566" s="122"/>
      <c r="V566" s="122"/>
      <c r="W566" s="122"/>
      <c r="X566" s="122"/>
      <c r="Y566" s="122"/>
      <c r="Z566" s="122"/>
      <c r="AA566" s="122"/>
      <c r="AB566" s="122"/>
      <c r="AC566" s="123"/>
      <c r="AD566" s="122"/>
      <c r="AE566" s="122"/>
      <c r="AF566" s="122"/>
      <c r="AG566" s="122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2"/>
      <c r="AX566" s="122"/>
      <c r="AY566" s="122"/>
      <c r="AZ566" s="122"/>
      <c r="BA566" s="122"/>
      <c r="BB566" s="122"/>
      <c r="BC566" s="122"/>
      <c r="BD566" s="122"/>
      <c r="BE566" s="122"/>
      <c r="BF566" s="122"/>
      <c r="BG566" s="122"/>
    </row>
    <row r="567" spans="1:59" ht="12.75">
      <c r="A567" s="165"/>
      <c r="B567" s="175"/>
      <c r="C567" s="176" t="s">
        <v>302</v>
      </c>
      <c r="D567" s="175"/>
      <c r="E567" s="181">
        <v>305473.21510800003</v>
      </c>
      <c r="F567" s="181">
        <v>35958.273662</v>
      </c>
      <c r="G567" s="181">
        <v>30532.375572</v>
      </c>
      <c r="H567" s="181">
        <v>25783.91538</v>
      </c>
      <c r="I567" s="181">
        <v>24369.049488</v>
      </c>
      <c r="J567" s="181">
        <v>18180.593916</v>
      </c>
      <c r="K567" s="181">
        <v>18066.171219</v>
      </c>
      <c r="L567" s="181">
        <v>16176.125505</v>
      </c>
      <c r="M567" s="181">
        <v>17454.285711</v>
      </c>
      <c r="N567" s="181">
        <v>29576.796801</v>
      </c>
      <c r="O567" s="181">
        <v>23680.014408</v>
      </c>
      <c r="P567" s="181">
        <v>31822.9942</v>
      </c>
      <c r="Q567" s="181">
        <v>33872.619246</v>
      </c>
      <c r="S567" s="122"/>
      <c r="T567" s="123"/>
      <c r="U567" s="122"/>
      <c r="V567" s="122"/>
      <c r="W567" s="122"/>
      <c r="X567" s="122"/>
      <c r="Y567" s="122"/>
      <c r="Z567" s="122"/>
      <c r="AA567" s="122"/>
      <c r="AB567" s="122"/>
      <c r="AC567" s="123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22"/>
      <c r="AZ567" s="122"/>
      <c r="BA567" s="122"/>
      <c r="BB567" s="122"/>
      <c r="BC567" s="122"/>
      <c r="BD567" s="122"/>
      <c r="BE567" s="122"/>
      <c r="BF567" s="122"/>
      <c r="BG567" s="122"/>
    </row>
    <row r="568" spans="1:59" ht="12.75">
      <c r="A568" s="165"/>
      <c r="B568" s="175"/>
      <c r="C568" s="176" t="s">
        <v>59</v>
      </c>
      <c r="D568" s="175"/>
      <c r="E568" s="181">
        <v>393135.914336</v>
      </c>
      <c r="F568" s="181">
        <v>31293.168818</v>
      </c>
      <c r="G568" s="181">
        <v>30373.331633</v>
      </c>
      <c r="H568" s="181">
        <v>29681.475585</v>
      </c>
      <c r="I568" s="181">
        <v>32406.675614</v>
      </c>
      <c r="J568" s="181">
        <v>31668.041814</v>
      </c>
      <c r="K568" s="181">
        <v>34138.824356</v>
      </c>
      <c r="L568" s="181">
        <v>32850.4433</v>
      </c>
      <c r="M568" s="181">
        <v>33648.29182</v>
      </c>
      <c r="N568" s="181">
        <v>35284.616962</v>
      </c>
      <c r="O568" s="181">
        <v>35941.421913</v>
      </c>
      <c r="P568" s="181">
        <v>33337.65629</v>
      </c>
      <c r="Q568" s="181">
        <v>32511.966231</v>
      </c>
      <c r="S568" s="122"/>
      <c r="T568" s="123"/>
      <c r="U568" s="122"/>
      <c r="V568" s="122"/>
      <c r="W568" s="122"/>
      <c r="X568" s="122"/>
      <c r="Y568" s="122"/>
      <c r="Z568" s="122"/>
      <c r="AA568" s="122"/>
      <c r="AB568" s="122"/>
      <c r="AC568" s="123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  <c r="AX568" s="122"/>
      <c r="AY568" s="122"/>
      <c r="AZ568" s="122"/>
      <c r="BA568" s="122"/>
      <c r="BB568" s="122"/>
      <c r="BC568" s="122"/>
      <c r="BD568" s="122"/>
      <c r="BE568" s="122"/>
      <c r="BF568" s="122"/>
      <c r="BG568" s="122"/>
    </row>
    <row r="569" spans="1:59" ht="12.75">
      <c r="A569" s="165"/>
      <c r="B569" s="175"/>
      <c r="C569" s="176" t="s">
        <v>60</v>
      </c>
      <c r="D569" s="175"/>
      <c r="E569" s="181">
        <v>187225.82062399999</v>
      </c>
      <c r="F569" s="181">
        <v>12974.713618</v>
      </c>
      <c r="G569" s="181">
        <v>13095.764865</v>
      </c>
      <c r="H569" s="181">
        <v>12324.749376</v>
      </c>
      <c r="I569" s="181">
        <v>12201.506907</v>
      </c>
      <c r="J569" s="181">
        <v>16669.023615</v>
      </c>
      <c r="K569" s="181">
        <v>14012.733399</v>
      </c>
      <c r="L569" s="181">
        <v>25913.236593</v>
      </c>
      <c r="M569" s="181">
        <v>18627.860495</v>
      </c>
      <c r="N569" s="181">
        <v>19889.600256</v>
      </c>
      <c r="O569" s="181">
        <v>13928.912259</v>
      </c>
      <c r="P569" s="181">
        <v>12360.708314</v>
      </c>
      <c r="Q569" s="181">
        <v>15227.010927</v>
      </c>
      <c r="S569" s="122"/>
      <c r="T569" s="123"/>
      <c r="U569" s="122"/>
      <c r="V569" s="122"/>
      <c r="W569" s="122"/>
      <c r="X569" s="122"/>
      <c r="Y569" s="122"/>
      <c r="Z569" s="122"/>
      <c r="AA569" s="122"/>
      <c r="AB569" s="122"/>
      <c r="AC569" s="123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2"/>
      <c r="AX569" s="122"/>
      <c r="AY569" s="122"/>
      <c r="AZ569" s="122"/>
      <c r="BA569" s="122"/>
      <c r="BB569" s="122"/>
      <c r="BC569" s="122"/>
      <c r="BD569" s="122"/>
      <c r="BE569" s="122"/>
      <c r="BF569" s="122"/>
      <c r="BG569" s="122"/>
    </row>
    <row r="570" spans="1:59" ht="12.75">
      <c r="A570" s="165"/>
      <c r="B570" s="175"/>
      <c r="C570" s="176" t="s">
        <v>372</v>
      </c>
      <c r="D570" s="175"/>
      <c r="E570" s="181">
        <v>68561.1877021</v>
      </c>
      <c r="F570" s="181">
        <v>0</v>
      </c>
      <c r="G570" s="181">
        <v>0</v>
      </c>
      <c r="H570" s="181">
        <v>0</v>
      </c>
      <c r="I570" s="181">
        <v>3861.995944</v>
      </c>
      <c r="J570" s="181">
        <v>7855.363296</v>
      </c>
      <c r="K570" s="181">
        <v>10086.435304</v>
      </c>
      <c r="L570" s="181">
        <v>10316.731331</v>
      </c>
      <c r="M570" s="181">
        <v>7907.771336</v>
      </c>
      <c r="N570" s="181">
        <v>9091.4613725</v>
      </c>
      <c r="O570" s="181">
        <v>6996.3244584</v>
      </c>
      <c r="P570" s="181">
        <v>7018.9169111</v>
      </c>
      <c r="Q570" s="181">
        <v>5426.1877491</v>
      </c>
      <c r="S570" s="122"/>
      <c r="T570" s="123"/>
      <c r="U570" s="122"/>
      <c r="V570" s="122"/>
      <c r="W570" s="122"/>
      <c r="X570" s="122"/>
      <c r="Y570" s="122"/>
      <c r="Z570" s="122"/>
      <c r="AA570" s="122"/>
      <c r="AB570" s="122"/>
      <c r="AC570" s="123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  <c r="AX570" s="122"/>
      <c r="AY570" s="122"/>
      <c r="AZ570" s="122"/>
      <c r="BA570" s="122"/>
      <c r="BB570" s="122"/>
      <c r="BC570" s="122"/>
      <c r="BD570" s="122"/>
      <c r="BE570" s="122"/>
      <c r="BF570" s="122"/>
      <c r="BG570" s="122"/>
    </row>
    <row r="571" spans="1:59" ht="12.75">
      <c r="A571" s="165"/>
      <c r="B571" s="175"/>
      <c r="C571" s="176" t="s">
        <v>61</v>
      </c>
      <c r="D571" s="175"/>
      <c r="E571" s="181">
        <v>292593.797624</v>
      </c>
      <c r="F571" s="181">
        <v>16121.203104</v>
      </c>
      <c r="G571" s="181">
        <v>16914.516399</v>
      </c>
      <c r="H571" s="181">
        <v>21093.482607</v>
      </c>
      <c r="I571" s="181">
        <v>25459.653792</v>
      </c>
      <c r="J571" s="181">
        <v>29558.071599</v>
      </c>
      <c r="K571" s="181">
        <v>34889.658679</v>
      </c>
      <c r="L571" s="181">
        <v>33083.574122</v>
      </c>
      <c r="M571" s="181">
        <v>25797.89806</v>
      </c>
      <c r="N571" s="181">
        <v>26882.652865</v>
      </c>
      <c r="O571" s="181">
        <v>23900.172624</v>
      </c>
      <c r="P571" s="181">
        <v>19406.364498</v>
      </c>
      <c r="Q571" s="181">
        <v>19486.549275</v>
      </c>
      <c r="S571" s="122"/>
      <c r="T571" s="123"/>
      <c r="U571" s="122"/>
      <c r="V571" s="122"/>
      <c r="W571" s="122"/>
      <c r="X571" s="122"/>
      <c r="Y571" s="122"/>
      <c r="Z571" s="122"/>
      <c r="AA571" s="122"/>
      <c r="AB571" s="122"/>
      <c r="AC571" s="123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  <c r="AX571" s="122"/>
      <c r="AY571" s="122"/>
      <c r="AZ571" s="122"/>
      <c r="BA571" s="122"/>
      <c r="BB571" s="122"/>
      <c r="BC571" s="122"/>
      <c r="BD571" s="122"/>
      <c r="BE571" s="122"/>
      <c r="BF571" s="122"/>
      <c r="BG571" s="122"/>
    </row>
    <row r="572" spans="1:59" ht="12.75" hidden="1">
      <c r="A572" s="165"/>
      <c r="B572" s="175"/>
      <c r="C572" s="176"/>
      <c r="D572" s="175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S572" s="122"/>
      <c r="T572" s="123"/>
      <c r="U572" s="122"/>
      <c r="V572" s="122"/>
      <c r="W572" s="122"/>
      <c r="X572" s="122"/>
      <c r="Y572" s="122"/>
      <c r="Z572" s="122"/>
      <c r="AA572" s="122"/>
      <c r="AB572" s="122"/>
      <c r="AC572" s="123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2"/>
      <c r="AX572" s="122"/>
      <c r="AY572" s="122"/>
      <c r="AZ572" s="122"/>
      <c r="BA572" s="122"/>
      <c r="BB572" s="122"/>
      <c r="BC572" s="122"/>
      <c r="BD572" s="122"/>
      <c r="BE572" s="122"/>
      <c r="BF572" s="122"/>
      <c r="BG572" s="122"/>
    </row>
    <row r="573" spans="1:59" ht="12.75" hidden="1">
      <c r="A573" s="165"/>
      <c r="B573" s="175"/>
      <c r="C573" s="176"/>
      <c r="D573" s="175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S573" s="122"/>
      <c r="T573" s="123"/>
      <c r="U573" s="122"/>
      <c r="V573" s="122"/>
      <c r="W573" s="122"/>
      <c r="X573" s="122"/>
      <c r="Y573" s="122"/>
      <c r="Z573" s="122"/>
      <c r="AA573" s="122"/>
      <c r="AB573" s="122"/>
      <c r="AC573" s="123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2"/>
      <c r="AX573" s="122"/>
      <c r="AY573" s="122"/>
      <c r="AZ573" s="122"/>
      <c r="BA573" s="122"/>
      <c r="BB573" s="122"/>
      <c r="BC573" s="122"/>
      <c r="BD573" s="122"/>
      <c r="BE573" s="122"/>
      <c r="BF573" s="122"/>
      <c r="BG573" s="122"/>
    </row>
    <row r="574" spans="1:59" ht="12.75" hidden="1">
      <c r="A574" s="165"/>
      <c r="B574" s="175"/>
      <c r="C574" s="176"/>
      <c r="D574" s="175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S574" s="122"/>
      <c r="T574" s="123"/>
      <c r="U574" s="122"/>
      <c r="V574" s="122"/>
      <c r="W574" s="122"/>
      <c r="X574" s="122"/>
      <c r="Y574" s="122"/>
      <c r="Z574" s="122"/>
      <c r="AA574" s="122"/>
      <c r="AB574" s="122"/>
      <c r="AC574" s="123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  <c r="AX574" s="122"/>
      <c r="AY574" s="122"/>
      <c r="AZ574" s="122"/>
      <c r="BA574" s="122"/>
      <c r="BB574" s="122"/>
      <c r="BC574" s="122"/>
      <c r="BD574" s="122"/>
      <c r="BE574" s="122"/>
      <c r="BF574" s="122"/>
      <c r="BG574" s="122"/>
    </row>
    <row r="575" spans="1:59" ht="12.75" hidden="1">
      <c r="A575" s="165"/>
      <c r="B575" s="175"/>
      <c r="C575" s="176"/>
      <c r="D575" s="175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S575" s="122"/>
      <c r="T575" s="123"/>
      <c r="U575" s="122"/>
      <c r="V575" s="122"/>
      <c r="W575" s="122"/>
      <c r="X575" s="122"/>
      <c r="Y575" s="122"/>
      <c r="Z575" s="122"/>
      <c r="AA575" s="122"/>
      <c r="AB575" s="122"/>
      <c r="AC575" s="123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2"/>
      <c r="AX575" s="122"/>
      <c r="AY575" s="122"/>
      <c r="AZ575" s="122"/>
      <c r="BA575" s="122"/>
      <c r="BB575" s="122"/>
      <c r="BC575" s="122"/>
      <c r="BD575" s="122"/>
      <c r="BE575" s="122"/>
      <c r="BF575" s="122"/>
      <c r="BG575" s="122"/>
    </row>
    <row r="576" spans="1:59" ht="12.75">
      <c r="A576" s="165"/>
      <c r="B576" s="175"/>
      <c r="C576" s="176" t="s">
        <v>62</v>
      </c>
      <c r="D576" s="175"/>
      <c r="E576" s="181">
        <v>349595.64911999996</v>
      </c>
      <c r="F576" s="181">
        <v>17023.565614</v>
      </c>
      <c r="G576" s="181">
        <v>19928.327804</v>
      </c>
      <c r="H576" s="181">
        <v>21606.228243</v>
      </c>
      <c r="I576" s="181">
        <v>29584.056849</v>
      </c>
      <c r="J576" s="181">
        <v>35801.776608</v>
      </c>
      <c r="K576" s="181">
        <v>40304.435759</v>
      </c>
      <c r="L576" s="181">
        <v>43928.61517</v>
      </c>
      <c r="M576" s="181">
        <v>30606.482187</v>
      </c>
      <c r="N576" s="181">
        <v>36878.217351</v>
      </c>
      <c r="O576" s="181">
        <v>26476.47591</v>
      </c>
      <c r="P576" s="181">
        <v>25496.332362</v>
      </c>
      <c r="Q576" s="181">
        <v>21961.135263</v>
      </c>
      <c r="S576" s="122"/>
      <c r="T576" s="123"/>
      <c r="U576" s="122"/>
      <c r="V576" s="122"/>
      <c r="W576" s="122"/>
      <c r="X576" s="122"/>
      <c r="Y576" s="122"/>
      <c r="Z576" s="122"/>
      <c r="AA576" s="122"/>
      <c r="AB576" s="122"/>
      <c r="AC576" s="123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  <c r="AX576" s="122"/>
      <c r="AY576" s="122"/>
      <c r="AZ576" s="122"/>
      <c r="BA576" s="122"/>
      <c r="BB576" s="122"/>
      <c r="BC576" s="122"/>
      <c r="BD576" s="122"/>
      <c r="BE576" s="122"/>
      <c r="BF576" s="122"/>
      <c r="BG576" s="122"/>
    </row>
    <row r="577" spans="1:59" ht="12.75" customHeight="1">
      <c r="A577" s="165"/>
      <c r="B577" s="175"/>
      <c r="C577" s="176" t="s">
        <v>63</v>
      </c>
      <c r="D577" s="175"/>
      <c r="E577" s="183">
        <v>68862.07097079999</v>
      </c>
      <c r="F577" s="183">
        <v>3353.2394561</v>
      </c>
      <c r="G577" s="183">
        <v>3925.4091158</v>
      </c>
      <c r="H577" s="183">
        <v>4255.9156848</v>
      </c>
      <c r="I577" s="183">
        <v>5827.3590207</v>
      </c>
      <c r="J577" s="183">
        <v>7052.1027879</v>
      </c>
      <c r="K577" s="183">
        <v>7939.020401</v>
      </c>
      <c r="L577" s="183">
        <v>8652.897575</v>
      </c>
      <c r="M577" s="183">
        <v>6028.752868</v>
      </c>
      <c r="N577" s="183">
        <v>7264.136292</v>
      </c>
      <c r="O577" s="183">
        <v>5215.2391689</v>
      </c>
      <c r="P577" s="183">
        <v>5022.174418</v>
      </c>
      <c r="Q577" s="183">
        <v>4325.8241826</v>
      </c>
      <c r="S577" s="122"/>
      <c r="T577" s="123"/>
      <c r="U577" s="122"/>
      <c r="V577" s="122"/>
      <c r="W577" s="122"/>
      <c r="X577" s="122"/>
      <c r="Y577" s="122"/>
      <c r="Z577" s="122"/>
      <c r="AA577" s="122"/>
      <c r="AB577" s="122"/>
      <c r="AC577" s="123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  <c r="AX577" s="122"/>
      <c r="AY577" s="122"/>
      <c r="AZ577" s="122"/>
      <c r="BA577" s="122"/>
      <c r="BB577" s="122"/>
      <c r="BC577" s="122"/>
      <c r="BD577" s="122"/>
      <c r="BE577" s="122"/>
      <c r="BF577" s="122"/>
      <c r="BG577" s="122"/>
    </row>
    <row r="578" spans="1:59" ht="12.75">
      <c r="A578" s="165"/>
      <c r="B578" s="175"/>
      <c r="C578" s="176"/>
      <c r="D578" s="175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S578" s="122"/>
      <c r="T578" s="123"/>
      <c r="U578" s="122"/>
      <c r="V578" s="122"/>
      <c r="W578" s="122"/>
      <c r="X578" s="122"/>
      <c r="Y578" s="122"/>
      <c r="Z578" s="122"/>
      <c r="AA578" s="122"/>
      <c r="AB578" s="122"/>
      <c r="AC578" s="123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2"/>
      <c r="AX578" s="122"/>
      <c r="AY578" s="122"/>
      <c r="AZ578" s="122"/>
      <c r="BA578" s="122"/>
      <c r="BB578" s="122"/>
      <c r="BC578" s="122"/>
      <c r="BD578" s="122"/>
      <c r="BE578" s="122"/>
      <c r="BF578" s="122"/>
      <c r="BG578" s="122"/>
    </row>
    <row r="579" spans="1:59" ht="12.75">
      <c r="A579" s="165"/>
      <c r="B579" s="233" t="s">
        <v>331</v>
      </c>
      <c r="C579" s="176"/>
      <c r="D579" s="175"/>
      <c r="E579" s="183">
        <v>2727238.0331710996</v>
      </c>
      <c r="F579" s="183">
        <v>174079.26423570001</v>
      </c>
      <c r="G579" s="183">
        <v>170834.96959539998</v>
      </c>
      <c r="H579" s="183">
        <v>172290.95932380002</v>
      </c>
      <c r="I579" s="183">
        <v>218287.64177970003</v>
      </c>
      <c r="J579" s="183">
        <v>253847.7977949</v>
      </c>
      <c r="K579" s="183">
        <v>274158.131985</v>
      </c>
      <c r="L579" s="183">
        <v>283167.278244</v>
      </c>
      <c r="M579" s="183">
        <v>234465.39575700002</v>
      </c>
      <c r="N579" s="183">
        <v>276162.313117</v>
      </c>
      <c r="O579" s="183">
        <v>228675.7182828</v>
      </c>
      <c r="P579" s="183">
        <v>223610.0635041</v>
      </c>
      <c r="Q579" s="183">
        <v>217658.4995517</v>
      </c>
      <c r="S579" s="122"/>
      <c r="T579" s="123"/>
      <c r="U579" s="122"/>
      <c r="V579" s="122"/>
      <c r="W579" s="122"/>
      <c r="X579" s="122"/>
      <c r="Y579" s="122"/>
      <c r="Z579" s="122"/>
      <c r="AA579" s="122"/>
      <c r="AB579" s="122"/>
      <c r="AC579" s="123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  <c r="AX579" s="122"/>
      <c r="AY579" s="122"/>
      <c r="AZ579" s="122"/>
      <c r="BA579" s="122"/>
      <c r="BB579" s="122"/>
      <c r="BC579" s="122"/>
      <c r="BD579" s="122"/>
      <c r="BE579" s="122"/>
      <c r="BF579" s="122"/>
      <c r="BG579" s="122"/>
    </row>
    <row r="580" spans="1:59" ht="12.75">
      <c r="A580" s="208"/>
      <c r="B580" s="182"/>
      <c r="C580" s="180"/>
      <c r="D580" s="182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S580" s="122"/>
      <c r="T580" s="123"/>
      <c r="U580" s="122"/>
      <c r="V580" s="122"/>
      <c r="W580" s="122"/>
      <c r="X580" s="122"/>
      <c r="Y580" s="122"/>
      <c r="Z580" s="122"/>
      <c r="AA580" s="122"/>
      <c r="AB580" s="122"/>
      <c r="AC580" s="123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  <c r="AX580" s="122"/>
      <c r="AY580" s="122"/>
      <c r="AZ580" s="122"/>
      <c r="BA580" s="122"/>
      <c r="BB580" s="122"/>
      <c r="BC580" s="122"/>
      <c r="BD580" s="122"/>
      <c r="BE580" s="122"/>
      <c r="BF580" s="122"/>
      <c r="BG580" s="122"/>
    </row>
    <row r="581" spans="1:59" ht="15.75">
      <c r="A581" s="207" t="s">
        <v>304</v>
      </c>
      <c r="B581" s="182"/>
      <c r="C581" s="180"/>
      <c r="D581" s="182"/>
      <c r="E581" s="184">
        <v>2988098.1227710997</v>
      </c>
      <c r="F581" s="184">
        <v>196419.15543570003</v>
      </c>
      <c r="G581" s="184">
        <v>193181.61919539998</v>
      </c>
      <c r="H581" s="184">
        <v>193911.0809238</v>
      </c>
      <c r="I581" s="184">
        <v>234862.61777970003</v>
      </c>
      <c r="J581" s="184">
        <v>272230.6457949</v>
      </c>
      <c r="K581" s="184">
        <v>297894.26638499997</v>
      </c>
      <c r="L581" s="184">
        <v>306910.593444</v>
      </c>
      <c r="M581" s="184">
        <v>255907.26455700002</v>
      </c>
      <c r="N581" s="184">
        <v>299898.44751699996</v>
      </c>
      <c r="O581" s="184">
        <v>251647.0974828</v>
      </c>
      <c r="P581" s="184">
        <v>245956.7131041</v>
      </c>
      <c r="Q581" s="184">
        <v>239278.62115169998</v>
      </c>
      <c r="S581" s="122"/>
      <c r="T581" s="123"/>
      <c r="U581" s="122"/>
      <c r="V581" s="122"/>
      <c r="W581" s="122"/>
      <c r="X581" s="122"/>
      <c r="Y581" s="122"/>
      <c r="Z581" s="122"/>
      <c r="AA581" s="122"/>
      <c r="AB581" s="122"/>
      <c r="AC581" s="123"/>
      <c r="AD581" s="122"/>
      <c r="AE581" s="122"/>
      <c r="AF581" s="122"/>
      <c r="AG581" s="122"/>
      <c r="AH581" s="122"/>
      <c r="AI581" s="122"/>
      <c r="AJ581" s="122"/>
      <c r="AK581" s="122"/>
      <c r="AL581" s="122"/>
      <c r="AM581" s="122"/>
      <c r="AN581" s="122"/>
      <c r="AO581" s="122"/>
      <c r="AP581" s="122"/>
      <c r="AQ581" s="122"/>
      <c r="AR581" s="122"/>
      <c r="AS581" s="122"/>
      <c r="AT581" s="122"/>
      <c r="AU581" s="122"/>
      <c r="AV581" s="122"/>
      <c r="AW581" s="122"/>
      <c r="AX581" s="122"/>
      <c r="AY581" s="122"/>
      <c r="AZ581" s="122"/>
      <c r="BA581" s="122"/>
      <c r="BB581" s="122"/>
      <c r="BC581" s="122"/>
      <c r="BD581" s="122"/>
      <c r="BE581" s="122"/>
      <c r="BF581" s="122"/>
      <c r="BG581" s="122"/>
    </row>
    <row r="582" spans="1:59" ht="12.75">
      <c r="A582" s="165"/>
      <c r="B582" s="175"/>
      <c r="C582" s="176"/>
      <c r="D582" s="175"/>
      <c r="E582" s="211" t="s">
        <v>305</v>
      </c>
      <c r="F582" s="211" t="s">
        <v>305</v>
      </c>
      <c r="G582" s="211" t="s">
        <v>305</v>
      </c>
      <c r="H582" s="211" t="s">
        <v>305</v>
      </c>
      <c r="I582" s="211" t="s">
        <v>305</v>
      </c>
      <c r="J582" s="211" t="s">
        <v>305</v>
      </c>
      <c r="K582" s="211" t="s">
        <v>305</v>
      </c>
      <c r="L582" s="211" t="s">
        <v>305</v>
      </c>
      <c r="M582" s="211" t="s">
        <v>305</v>
      </c>
      <c r="N582" s="211" t="s">
        <v>305</v>
      </c>
      <c r="O582" s="211" t="s">
        <v>305</v>
      </c>
      <c r="P582" s="211" t="s">
        <v>305</v>
      </c>
      <c r="Q582" s="211" t="s">
        <v>305</v>
      </c>
      <c r="S582" s="122"/>
      <c r="T582" s="123"/>
      <c r="U582" s="122"/>
      <c r="V582" s="122"/>
      <c r="W582" s="122"/>
      <c r="X582" s="122"/>
      <c r="Y582" s="122"/>
      <c r="Z582" s="122"/>
      <c r="AA582" s="122"/>
      <c r="AB582" s="122"/>
      <c r="AC582" s="123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  <c r="AU582" s="122"/>
      <c r="AV582" s="122"/>
      <c r="AW582" s="122"/>
      <c r="AX582" s="122"/>
      <c r="AY582" s="122"/>
      <c r="AZ582" s="122"/>
      <c r="BA582" s="122"/>
      <c r="BB582" s="122"/>
      <c r="BC582" s="122"/>
      <c r="BD582" s="122"/>
      <c r="BE582" s="122"/>
      <c r="BF582" s="122"/>
      <c r="BG582" s="122"/>
    </row>
    <row r="583" spans="1:59" ht="15.75">
      <c r="A583" s="178" t="s">
        <v>332</v>
      </c>
      <c r="B583" s="175"/>
      <c r="C583" s="176"/>
      <c r="D583" s="175"/>
      <c r="E583" s="184">
        <v>74063427.74818735</v>
      </c>
      <c r="F583" s="184">
        <v>6810371.383855068</v>
      </c>
      <c r="G583" s="184">
        <v>6733285.491662408</v>
      </c>
      <c r="H583" s="184">
        <v>6211153.73903024</v>
      </c>
      <c r="I583" s="184">
        <v>6145773.998295218</v>
      </c>
      <c r="J583" s="184">
        <v>6196908.57233244</v>
      </c>
      <c r="K583" s="184">
        <v>6847846.284875858</v>
      </c>
      <c r="L583" s="184">
        <v>6659829.489973809</v>
      </c>
      <c r="M583" s="184">
        <v>5799245.296852673</v>
      </c>
      <c r="N583" s="184">
        <v>5881037.138191958</v>
      </c>
      <c r="O583" s="184">
        <v>5473039.329002949</v>
      </c>
      <c r="P583" s="184">
        <v>5552998.112381759</v>
      </c>
      <c r="Q583" s="184">
        <v>5751938.91173297</v>
      </c>
      <c r="S583" s="122"/>
      <c r="T583" s="123"/>
      <c r="U583" s="122"/>
      <c r="V583" s="122"/>
      <c r="W583" s="122"/>
      <c r="X583" s="122"/>
      <c r="Y583" s="122"/>
      <c r="Z583" s="122"/>
      <c r="AA583" s="122"/>
      <c r="AB583" s="122"/>
      <c r="AC583" s="123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  <c r="AX583" s="122"/>
      <c r="AY583" s="122"/>
      <c r="AZ583" s="122"/>
      <c r="BA583" s="122"/>
      <c r="BB583" s="122"/>
      <c r="BC583" s="122"/>
      <c r="BD583" s="122"/>
      <c r="BE583" s="122"/>
      <c r="BF583" s="122"/>
      <c r="BG583" s="122"/>
    </row>
    <row r="584" spans="1:59" ht="12.75">
      <c r="A584" s="165"/>
      <c r="B584" s="175"/>
      <c r="C584" s="176"/>
      <c r="D584" s="175"/>
      <c r="E584" s="211" t="s">
        <v>305</v>
      </c>
      <c r="F584" s="211" t="s">
        <v>305</v>
      </c>
      <c r="G584" s="211" t="s">
        <v>305</v>
      </c>
      <c r="H584" s="211" t="s">
        <v>305</v>
      </c>
      <c r="I584" s="211" t="s">
        <v>305</v>
      </c>
      <c r="J584" s="211" t="s">
        <v>305</v>
      </c>
      <c r="K584" s="211" t="s">
        <v>305</v>
      </c>
      <c r="L584" s="211" t="s">
        <v>305</v>
      </c>
      <c r="M584" s="211" t="s">
        <v>305</v>
      </c>
      <c r="N584" s="211" t="s">
        <v>305</v>
      </c>
      <c r="O584" s="211" t="s">
        <v>305</v>
      </c>
      <c r="P584" s="211" t="s">
        <v>305</v>
      </c>
      <c r="Q584" s="211" t="s">
        <v>305</v>
      </c>
      <c r="S584" s="122"/>
      <c r="T584" s="123"/>
      <c r="U584" s="122"/>
      <c r="V584" s="122"/>
      <c r="W584" s="122"/>
      <c r="X584" s="122"/>
      <c r="Y584" s="122"/>
      <c r="Z584" s="122"/>
      <c r="AA584" s="122"/>
      <c r="AB584" s="122"/>
      <c r="AC584" s="123"/>
      <c r="AD584" s="122"/>
      <c r="AE584" s="122"/>
      <c r="AF584" s="122"/>
      <c r="AG584" s="122"/>
      <c r="AH584" s="122"/>
      <c r="AI584" s="122"/>
      <c r="AJ584" s="122"/>
      <c r="AK584" s="122"/>
      <c r="AL584" s="122"/>
      <c r="AM584" s="122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2"/>
      <c r="AX584" s="122"/>
      <c r="AY584" s="122"/>
      <c r="AZ584" s="122"/>
      <c r="BA584" s="122"/>
      <c r="BB584" s="122"/>
      <c r="BC584" s="122"/>
      <c r="BD584" s="122"/>
      <c r="BE584" s="122"/>
      <c r="BF584" s="122"/>
      <c r="BG584" s="122"/>
    </row>
    <row r="585" spans="1:59" ht="12.75" hidden="1">
      <c r="A585" s="234"/>
      <c r="B585" s="235"/>
      <c r="C585" s="236"/>
      <c r="D585" s="235"/>
      <c r="E585" s="237" t="s">
        <v>128</v>
      </c>
      <c r="F585" s="237" t="s">
        <v>128</v>
      </c>
      <c r="G585" s="237" t="s">
        <v>128</v>
      </c>
      <c r="H585" s="237" t="s">
        <v>128</v>
      </c>
      <c r="I585" s="237" t="s">
        <v>128</v>
      </c>
      <c r="J585" s="237" t="s">
        <v>128</v>
      </c>
      <c r="K585" s="237" t="s">
        <v>128</v>
      </c>
      <c r="L585" s="237" t="s">
        <v>128</v>
      </c>
      <c r="M585" s="237" t="s">
        <v>128</v>
      </c>
      <c r="N585" s="237" t="s">
        <v>128</v>
      </c>
      <c r="O585" s="237" t="s">
        <v>128</v>
      </c>
      <c r="P585" s="237" t="s">
        <v>128</v>
      </c>
      <c r="Q585" s="237" t="s">
        <v>128</v>
      </c>
      <c r="S585" s="122"/>
      <c r="T585" s="123"/>
      <c r="U585" s="122"/>
      <c r="V585" s="122"/>
      <c r="W585" s="122"/>
      <c r="X585" s="122"/>
      <c r="Y585" s="122"/>
      <c r="Z585" s="122"/>
      <c r="AA585" s="122"/>
      <c r="AB585" s="122"/>
      <c r="AC585" s="123"/>
      <c r="AD585" s="122"/>
      <c r="AE585" s="122"/>
      <c r="AF585" s="122"/>
      <c r="AG585" s="122"/>
      <c r="AH585" s="122"/>
      <c r="AI585" s="122"/>
      <c r="AJ585" s="122"/>
      <c r="AK585" s="122"/>
      <c r="AL585" s="122"/>
      <c r="AM585" s="122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2"/>
      <c r="AX585" s="122"/>
      <c r="AY585" s="122"/>
      <c r="AZ585" s="122"/>
      <c r="BA585" s="122"/>
      <c r="BB585" s="122"/>
      <c r="BC585" s="122"/>
      <c r="BD585" s="122"/>
      <c r="BE585" s="122"/>
      <c r="BF585" s="122"/>
      <c r="BG585" s="122"/>
    </row>
    <row r="586" spans="1:59" ht="12.75">
      <c r="A586" s="238"/>
      <c r="B586" s="239"/>
      <c r="C586" s="240"/>
      <c r="D586" s="239"/>
      <c r="E586" s="241" t="s">
        <v>128</v>
      </c>
      <c r="F586" s="241" t="s">
        <v>128</v>
      </c>
      <c r="G586" s="241" t="s">
        <v>128</v>
      </c>
      <c r="H586" s="241" t="s">
        <v>128</v>
      </c>
      <c r="I586" s="241" t="s">
        <v>128</v>
      </c>
      <c r="J586" s="241" t="s">
        <v>128</v>
      </c>
      <c r="K586" s="241" t="s">
        <v>128</v>
      </c>
      <c r="L586" s="241" t="s">
        <v>128</v>
      </c>
      <c r="M586" s="241" t="s">
        <v>128</v>
      </c>
      <c r="N586" s="241" t="s">
        <v>128</v>
      </c>
      <c r="O586" s="241" t="s">
        <v>128</v>
      </c>
      <c r="P586" s="241" t="s">
        <v>128</v>
      </c>
      <c r="Q586" s="241" t="s">
        <v>128</v>
      </c>
      <c r="S586" s="122"/>
      <c r="T586" s="123"/>
      <c r="U586" s="122"/>
      <c r="V586" s="122"/>
      <c r="W586" s="122"/>
      <c r="X586" s="122"/>
      <c r="Y586" s="122"/>
      <c r="Z586" s="122"/>
      <c r="AA586" s="122"/>
      <c r="AB586" s="122"/>
      <c r="AC586" s="123"/>
      <c r="AD586" s="122"/>
      <c r="AE586" s="122"/>
      <c r="AF586" s="122"/>
      <c r="AG586" s="122"/>
      <c r="AH586" s="122"/>
      <c r="AI586" s="122"/>
      <c r="AJ586" s="122"/>
      <c r="AK586" s="122"/>
      <c r="AL586" s="122"/>
      <c r="AM586" s="122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2"/>
      <c r="AX586" s="122"/>
      <c r="AY586" s="122"/>
      <c r="AZ586" s="122"/>
      <c r="BA586" s="122"/>
      <c r="BB586" s="122"/>
      <c r="BC586" s="122"/>
      <c r="BD586" s="122"/>
      <c r="BE586" s="122"/>
      <c r="BF586" s="122"/>
      <c r="BG586" s="122"/>
    </row>
    <row r="587" spans="1:59" ht="15.75">
      <c r="A587" s="165"/>
      <c r="B587" s="175"/>
      <c r="C587" s="176"/>
      <c r="D587" s="175"/>
      <c r="E587" s="173"/>
      <c r="F587" s="242"/>
      <c r="G587" s="242"/>
      <c r="H587" s="242"/>
      <c r="I587" s="242"/>
      <c r="J587" s="243" t="s">
        <v>333</v>
      </c>
      <c r="K587" s="242"/>
      <c r="L587" s="242"/>
      <c r="M587" s="242"/>
      <c r="N587" s="242"/>
      <c r="O587" s="242"/>
      <c r="P587" s="242"/>
      <c r="Q587" s="242"/>
      <c r="S587" s="122"/>
      <c r="T587" s="123"/>
      <c r="U587" s="122"/>
      <c r="V587" s="122"/>
      <c r="W587" s="122"/>
      <c r="X587" s="122"/>
      <c r="Y587" s="122"/>
      <c r="Z587" s="122"/>
      <c r="AA587" s="122"/>
      <c r="AB587" s="122"/>
      <c r="AC587" s="123"/>
      <c r="AD587" s="122"/>
      <c r="AE587" s="122"/>
      <c r="AF587" s="122"/>
      <c r="AG587" s="122"/>
      <c r="AH587" s="122"/>
      <c r="AI587" s="122"/>
      <c r="AJ587" s="122"/>
      <c r="AK587" s="122"/>
      <c r="AL587" s="122"/>
      <c r="AM587" s="122"/>
      <c r="AN587" s="122"/>
      <c r="AO587" s="122"/>
      <c r="AP587" s="122"/>
      <c r="AQ587" s="122"/>
      <c r="AR587" s="122"/>
      <c r="AS587" s="122"/>
      <c r="AT587" s="122"/>
      <c r="AU587" s="122"/>
      <c r="AV587" s="122"/>
      <c r="AW587" s="122"/>
      <c r="AX587" s="122"/>
      <c r="AY587" s="122"/>
      <c r="AZ587" s="122"/>
      <c r="BA587" s="122"/>
      <c r="BB587" s="122"/>
      <c r="BC587" s="122"/>
      <c r="BD587" s="122"/>
      <c r="BE587" s="122"/>
      <c r="BF587" s="122"/>
      <c r="BG587" s="122"/>
    </row>
    <row r="588" spans="1:59" ht="12.75">
      <c r="A588" s="165"/>
      <c r="B588" s="165"/>
      <c r="C588" s="166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S588" s="122"/>
      <c r="T588" s="123"/>
      <c r="U588" s="122"/>
      <c r="V588" s="122"/>
      <c r="W588" s="122"/>
      <c r="X588" s="122"/>
      <c r="Y588" s="122"/>
      <c r="Z588" s="126"/>
      <c r="AA588" s="122"/>
      <c r="AB588" s="122"/>
      <c r="AC588" s="123"/>
      <c r="AD588" s="122"/>
      <c r="AE588" s="122"/>
      <c r="AF588" s="122"/>
      <c r="AG588" s="122"/>
      <c r="AH588" s="122"/>
      <c r="AI588" s="122"/>
      <c r="AJ588" s="122"/>
      <c r="AK588" s="122"/>
      <c r="AL588" s="122"/>
      <c r="AM588" s="122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2"/>
      <c r="AX588" s="122"/>
      <c r="AY588" s="122"/>
      <c r="AZ588" s="122"/>
      <c r="BA588" s="122"/>
      <c r="BB588" s="122"/>
      <c r="BC588" s="122"/>
      <c r="BD588" s="122"/>
      <c r="BE588" s="122"/>
      <c r="BF588" s="122"/>
      <c r="BG588" s="122"/>
    </row>
    <row r="589" spans="1:59" ht="15.75">
      <c r="A589" s="178" t="s">
        <v>334</v>
      </c>
      <c r="B589" s="175"/>
      <c r="C589" s="176"/>
      <c r="D589" s="175"/>
      <c r="E589" s="242"/>
      <c r="F589" s="242"/>
      <c r="G589" s="242"/>
      <c r="H589" s="242"/>
      <c r="I589" s="242"/>
      <c r="J589" s="242"/>
      <c r="K589" s="242"/>
      <c r="L589" s="242"/>
      <c r="M589" s="242"/>
      <c r="N589" s="242"/>
      <c r="O589" s="242"/>
      <c r="P589" s="242"/>
      <c r="Q589" s="242"/>
      <c r="S589" s="122"/>
      <c r="T589" s="123"/>
      <c r="U589" s="122"/>
      <c r="V589" s="122"/>
      <c r="W589" s="122"/>
      <c r="X589" s="122"/>
      <c r="Y589" s="122"/>
      <c r="Z589" s="126"/>
      <c r="AA589" s="122"/>
      <c r="AB589" s="122"/>
      <c r="AC589" s="123"/>
      <c r="AD589" s="122"/>
      <c r="AE589" s="122"/>
      <c r="AF589" s="122"/>
      <c r="AG589" s="122"/>
      <c r="AH589" s="122"/>
      <c r="AI589" s="122"/>
      <c r="AJ589" s="122"/>
      <c r="AK589" s="122"/>
      <c r="AL589" s="122"/>
      <c r="AM589" s="122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2"/>
      <c r="AX589" s="122"/>
      <c r="AY589" s="122"/>
      <c r="AZ589" s="122"/>
      <c r="BA589" s="122"/>
      <c r="BB589" s="122"/>
      <c r="BC589" s="122"/>
      <c r="BD589" s="122"/>
      <c r="BE589" s="122"/>
      <c r="BF589" s="122"/>
      <c r="BG589" s="122"/>
    </row>
    <row r="590" spans="1:59" ht="12.75">
      <c r="A590" s="165"/>
      <c r="B590" s="175"/>
      <c r="C590" s="176" t="s">
        <v>273</v>
      </c>
      <c r="D590" s="175"/>
      <c r="E590" s="204">
        <v>13357885.39</v>
      </c>
      <c r="F590" s="204">
        <v>1074600.42</v>
      </c>
      <c r="G590" s="204">
        <v>1110488.1800000002</v>
      </c>
      <c r="H590" s="204">
        <v>995619.44</v>
      </c>
      <c r="I590" s="204">
        <v>1033612.75</v>
      </c>
      <c r="J590" s="204">
        <v>754425.6599999999</v>
      </c>
      <c r="K590" s="204">
        <v>1242065.8199999998</v>
      </c>
      <c r="L590" s="204">
        <v>1254042.55</v>
      </c>
      <c r="M590" s="204">
        <v>1135331.62</v>
      </c>
      <c r="N590" s="204">
        <v>1249139.1</v>
      </c>
      <c r="O590" s="204">
        <v>1232742.5699999998</v>
      </c>
      <c r="P590" s="204">
        <v>1141920.9</v>
      </c>
      <c r="Q590" s="204">
        <v>1133896.38</v>
      </c>
      <c r="S590" s="122"/>
      <c r="T590" s="123"/>
      <c r="U590" s="122"/>
      <c r="V590" s="122"/>
      <c r="W590" s="122"/>
      <c r="X590" s="122"/>
      <c r="Y590" s="122"/>
      <c r="Z590" s="122"/>
      <c r="AA590" s="122"/>
      <c r="AB590" s="122"/>
      <c r="AC590" s="123"/>
      <c r="AD590" s="122"/>
      <c r="AE590" s="122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2"/>
      <c r="AX590" s="122"/>
      <c r="AY590" s="122"/>
      <c r="AZ590" s="122"/>
      <c r="BA590" s="122"/>
      <c r="BB590" s="122"/>
      <c r="BC590" s="122"/>
      <c r="BD590" s="122"/>
      <c r="BE590" s="122"/>
      <c r="BF590" s="122"/>
      <c r="BG590" s="122"/>
    </row>
    <row r="591" spans="1:59" ht="12.75">
      <c r="A591" s="165"/>
      <c r="B591" s="175"/>
      <c r="C591" s="176" t="s">
        <v>274</v>
      </c>
      <c r="D591" s="175"/>
      <c r="E591" s="204">
        <v>30781928.000000004</v>
      </c>
      <c r="F591" s="204">
        <v>2645349.8</v>
      </c>
      <c r="G591" s="204">
        <v>2632384.2</v>
      </c>
      <c r="H591" s="204">
        <v>2561410.5</v>
      </c>
      <c r="I591" s="204">
        <v>2624955.8</v>
      </c>
      <c r="J591" s="204">
        <v>2683352.5</v>
      </c>
      <c r="K591" s="204">
        <v>2768079.5</v>
      </c>
      <c r="L591" s="204">
        <v>2805693.8</v>
      </c>
      <c r="M591" s="204">
        <v>2515505.8</v>
      </c>
      <c r="N591" s="204">
        <v>1444277.6</v>
      </c>
      <c r="O591" s="204">
        <v>2717653.8</v>
      </c>
      <c r="P591" s="204">
        <v>2738320.5</v>
      </c>
      <c r="Q591" s="204">
        <v>2644944.2</v>
      </c>
      <c r="S591" s="122"/>
      <c r="T591" s="123"/>
      <c r="U591" s="122"/>
      <c r="V591" s="122"/>
      <c r="W591" s="122"/>
      <c r="X591" s="122"/>
      <c r="Y591" s="122"/>
      <c r="Z591" s="122"/>
      <c r="AA591" s="122"/>
      <c r="AB591" s="122"/>
      <c r="AC591" s="123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  <c r="AX591" s="122"/>
      <c r="AY591" s="122"/>
      <c r="AZ591" s="122"/>
      <c r="BA591" s="122"/>
      <c r="BB591" s="122"/>
      <c r="BC591" s="122"/>
      <c r="BD591" s="122"/>
      <c r="BE591" s="122"/>
      <c r="BF591" s="122"/>
      <c r="BG591" s="122"/>
    </row>
    <row r="592" spans="1:59" ht="12.75">
      <c r="A592" s="165"/>
      <c r="B592" s="175"/>
      <c r="C592" s="176" t="s">
        <v>275</v>
      </c>
      <c r="D592" s="175"/>
      <c r="E592" s="204">
        <v>12552256.940000001</v>
      </c>
      <c r="F592" s="204">
        <v>1104711.54</v>
      </c>
      <c r="G592" s="204">
        <v>1102645.69</v>
      </c>
      <c r="H592" s="204">
        <v>855764.5</v>
      </c>
      <c r="I592" s="204">
        <v>872022.8</v>
      </c>
      <c r="J592" s="204">
        <v>1067776.3</v>
      </c>
      <c r="K592" s="204">
        <v>1104711.62</v>
      </c>
      <c r="L592" s="204">
        <v>1102644.9</v>
      </c>
      <c r="M592" s="204">
        <v>997004.06</v>
      </c>
      <c r="N592" s="204">
        <v>1104711.62</v>
      </c>
      <c r="O592" s="204">
        <v>1068809.1</v>
      </c>
      <c r="P592" s="204">
        <v>1102645.69</v>
      </c>
      <c r="Q592" s="204">
        <v>1068809.12</v>
      </c>
      <c r="S592" s="122"/>
      <c r="T592" s="123"/>
      <c r="U592" s="122"/>
      <c r="V592" s="122"/>
      <c r="W592" s="122"/>
      <c r="X592" s="122"/>
      <c r="Y592" s="122"/>
      <c r="Z592" s="122"/>
      <c r="AA592" s="122"/>
      <c r="AB592" s="122"/>
      <c r="AC592" s="123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  <c r="AX592" s="122"/>
      <c r="AY592" s="122"/>
      <c r="AZ592" s="122"/>
      <c r="BA592" s="122"/>
      <c r="BB592" s="122"/>
      <c r="BC592" s="122"/>
      <c r="BD592" s="122"/>
      <c r="BE592" s="122"/>
      <c r="BF592" s="122"/>
      <c r="BG592" s="122"/>
    </row>
    <row r="593" spans="1:59" ht="12.75">
      <c r="A593" s="165"/>
      <c r="B593" s="175"/>
      <c r="C593" s="176" t="s">
        <v>276</v>
      </c>
      <c r="D593" s="175"/>
      <c r="E593" s="204">
        <v>13473852.069999998</v>
      </c>
      <c r="F593" s="204">
        <v>1138929.46</v>
      </c>
      <c r="G593" s="204">
        <v>1152991.06</v>
      </c>
      <c r="H593" s="204">
        <v>1117850.6</v>
      </c>
      <c r="I593" s="204">
        <v>1133136.3</v>
      </c>
      <c r="J593" s="204">
        <v>1112462.46</v>
      </c>
      <c r="K593" s="204">
        <v>1151811.64</v>
      </c>
      <c r="L593" s="204">
        <v>1171211.1</v>
      </c>
      <c r="M593" s="204">
        <v>1057681.55</v>
      </c>
      <c r="N593" s="204">
        <v>1078452.7</v>
      </c>
      <c r="O593" s="204">
        <v>1057424</v>
      </c>
      <c r="P593" s="204">
        <v>1170265.1</v>
      </c>
      <c r="Q593" s="204">
        <v>1131636.1</v>
      </c>
      <c r="S593" s="122"/>
      <c r="T593" s="123"/>
      <c r="U593" s="122"/>
      <c r="V593" s="122"/>
      <c r="W593" s="122"/>
      <c r="X593" s="122"/>
      <c r="Y593" s="122"/>
      <c r="Z593" s="122"/>
      <c r="AA593" s="122"/>
      <c r="AB593" s="122"/>
      <c r="AC593" s="123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  <c r="AX593" s="122"/>
      <c r="AY593" s="122"/>
      <c r="AZ593" s="122"/>
      <c r="BA593" s="122"/>
      <c r="BB593" s="122"/>
      <c r="BC593" s="122"/>
      <c r="BD593" s="122"/>
      <c r="BE593" s="122"/>
      <c r="BF593" s="122"/>
      <c r="BG593" s="122"/>
    </row>
    <row r="594" spans="1:59" ht="12.75">
      <c r="A594" s="165"/>
      <c r="B594" s="175"/>
      <c r="C594" s="176" t="s">
        <v>277</v>
      </c>
      <c r="D594" s="175"/>
      <c r="E594" s="204">
        <v>65755190.73000001</v>
      </c>
      <c r="F594" s="204">
        <v>5704620.54</v>
      </c>
      <c r="G594" s="204">
        <v>5702016.899999999</v>
      </c>
      <c r="H594" s="204">
        <v>5203836.26</v>
      </c>
      <c r="I594" s="204">
        <v>4600886.64</v>
      </c>
      <c r="J594" s="204">
        <v>5173273.45</v>
      </c>
      <c r="K594" s="204">
        <v>5743329.300000001</v>
      </c>
      <c r="L594" s="204">
        <v>5740633.75</v>
      </c>
      <c r="M594" s="204">
        <v>5186513.35</v>
      </c>
      <c r="N594" s="204">
        <v>5728460.2</v>
      </c>
      <c r="O594" s="204">
        <v>5557724.300000001</v>
      </c>
      <c r="P594" s="204">
        <v>5800244.899999999</v>
      </c>
      <c r="Q594" s="204">
        <v>5613651.14</v>
      </c>
      <c r="S594" s="122"/>
      <c r="T594" s="123"/>
      <c r="U594" s="122"/>
      <c r="V594" s="122"/>
      <c r="W594" s="122"/>
      <c r="X594" s="122"/>
      <c r="Y594" s="122"/>
      <c r="Z594" s="122"/>
      <c r="AA594" s="122"/>
      <c r="AB594" s="122"/>
      <c r="AC594" s="123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22"/>
      <c r="AZ594" s="122"/>
      <c r="BA594" s="122"/>
      <c r="BB594" s="122"/>
      <c r="BC594" s="122"/>
      <c r="BD594" s="122"/>
      <c r="BE594" s="122"/>
      <c r="BF594" s="122"/>
      <c r="BG594" s="122"/>
    </row>
    <row r="595" spans="1:59" ht="12.75">
      <c r="A595" s="165"/>
      <c r="B595" s="175"/>
      <c r="C595" s="176" t="s">
        <v>278</v>
      </c>
      <c r="D595" s="175"/>
      <c r="E595" s="204">
        <v>6800744.55</v>
      </c>
      <c r="F595" s="204">
        <v>593280.83</v>
      </c>
      <c r="G595" s="204">
        <v>594280.05</v>
      </c>
      <c r="H595" s="204">
        <v>575257.95</v>
      </c>
      <c r="I595" s="204">
        <v>594368.2000000001</v>
      </c>
      <c r="J595" s="204">
        <v>575169.6699999999</v>
      </c>
      <c r="K595" s="204">
        <v>594456.83</v>
      </c>
      <c r="L595" s="204">
        <v>594279.9400000001</v>
      </c>
      <c r="M595" s="204">
        <v>536860.36</v>
      </c>
      <c r="N595" s="204">
        <v>397994.89</v>
      </c>
      <c r="O595" s="204">
        <v>575257.8300000001</v>
      </c>
      <c r="P595" s="204">
        <v>594280.05</v>
      </c>
      <c r="Q595" s="204">
        <v>575257.95</v>
      </c>
      <c r="S595" s="122"/>
      <c r="T595" s="123"/>
      <c r="U595" s="122"/>
      <c r="V595" s="122"/>
      <c r="W595" s="122"/>
      <c r="X595" s="122"/>
      <c r="Y595" s="122"/>
      <c r="Z595" s="122"/>
      <c r="AA595" s="122"/>
      <c r="AB595" s="122"/>
      <c r="AC595" s="123"/>
      <c r="AD595" s="122"/>
      <c r="AE595" s="122"/>
      <c r="AF595" s="122"/>
      <c r="AG595" s="122"/>
      <c r="AH595" s="122"/>
      <c r="AI595" s="122"/>
      <c r="AJ595" s="122"/>
      <c r="AK595" s="122"/>
      <c r="AL595" s="122"/>
      <c r="AM595" s="122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2"/>
      <c r="AX595" s="122"/>
      <c r="AY595" s="122"/>
      <c r="AZ595" s="122"/>
      <c r="BA595" s="122"/>
      <c r="BB595" s="122"/>
      <c r="BC595" s="122"/>
      <c r="BD595" s="122"/>
      <c r="BE595" s="122"/>
      <c r="BF595" s="122"/>
      <c r="BG595" s="122"/>
    </row>
    <row r="596" spans="1:59" ht="12.75">
      <c r="A596" s="165"/>
      <c r="B596" s="175"/>
      <c r="C596" s="176" t="s">
        <v>279</v>
      </c>
      <c r="D596" s="175"/>
      <c r="E596" s="204">
        <v>84330591.69999999</v>
      </c>
      <c r="F596" s="204">
        <v>6740525.7</v>
      </c>
      <c r="G596" s="204">
        <v>7102584.899999999</v>
      </c>
      <c r="H596" s="204">
        <v>6787871.199999999</v>
      </c>
      <c r="I596" s="204">
        <v>7005935.4</v>
      </c>
      <c r="J596" s="204">
        <v>7385078.4</v>
      </c>
      <c r="K596" s="204">
        <v>7634424.9</v>
      </c>
      <c r="L596" s="204">
        <v>7695342.3</v>
      </c>
      <c r="M596" s="204">
        <v>6885642.699999999</v>
      </c>
      <c r="N596" s="204">
        <v>5528198.1</v>
      </c>
      <c r="O596" s="204">
        <v>7145361.300000001</v>
      </c>
      <c r="P596" s="204">
        <v>7301263.6</v>
      </c>
      <c r="Q596" s="204">
        <v>7118363.2</v>
      </c>
      <c r="S596" s="122"/>
      <c r="T596" s="123"/>
      <c r="U596" s="122"/>
      <c r="V596" s="122"/>
      <c r="W596" s="122"/>
      <c r="X596" s="122"/>
      <c r="Y596" s="122"/>
      <c r="Z596" s="122"/>
      <c r="AA596" s="122"/>
      <c r="AB596" s="122"/>
      <c r="AC596" s="123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  <c r="AX596" s="122"/>
      <c r="AY596" s="122"/>
      <c r="AZ596" s="122"/>
      <c r="BA596" s="122"/>
      <c r="BB596" s="122"/>
      <c r="BC596" s="122"/>
      <c r="BD596" s="122"/>
      <c r="BE596" s="122"/>
      <c r="BF596" s="122"/>
      <c r="BG596" s="122"/>
    </row>
    <row r="597" spans="1:59" ht="12.75">
      <c r="A597" s="165"/>
      <c r="B597" s="175"/>
      <c r="C597" s="176" t="s">
        <v>280</v>
      </c>
      <c r="D597" s="175"/>
      <c r="E597" s="204">
        <v>66167913.900000006</v>
      </c>
      <c r="F597" s="204">
        <v>5558681.2</v>
      </c>
      <c r="G597" s="204">
        <v>5590823.7</v>
      </c>
      <c r="H597" s="204">
        <v>5475117.3</v>
      </c>
      <c r="I597" s="204">
        <v>5666026.7</v>
      </c>
      <c r="J597" s="204">
        <v>5779589.8</v>
      </c>
      <c r="K597" s="204">
        <v>5951271.7</v>
      </c>
      <c r="L597" s="204">
        <v>5954601</v>
      </c>
      <c r="M597" s="204">
        <v>5367393.2</v>
      </c>
      <c r="N597" s="204">
        <v>5944798.2</v>
      </c>
      <c r="O597" s="204">
        <v>3356909.5999999996</v>
      </c>
      <c r="P597" s="204">
        <v>5825484.8</v>
      </c>
      <c r="Q597" s="204">
        <v>5697216.7</v>
      </c>
      <c r="S597" s="122"/>
      <c r="T597" s="123"/>
      <c r="U597" s="122"/>
      <c r="V597" s="122"/>
      <c r="W597" s="122"/>
      <c r="X597" s="122"/>
      <c r="Y597" s="122"/>
      <c r="Z597" s="122"/>
      <c r="AA597" s="122"/>
      <c r="AB597" s="122"/>
      <c r="AC597" s="123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  <c r="AX597" s="122"/>
      <c r="AY597" s="122"/>
      <c r="AZ597" s="122"/>
      <c r="BA597" s="122"/>
      <c r="BB597" s="122"/>
      <c r="BC597" s="122"/>
      <c r="BD597" s="122"/>
      <c r="BE597" s="122"/>
      <c r="BF597" s="122"/>
      <c r="BG597" s="122"/>
    </row>
    <row r="598" spans="1:59" ht="12.75">
      <c r="A598" s="165"/>
      <c r="B598" s="175"/>
      <c r="C598" s="176" t="s">
        <v>281</v>
      </c>
      <c r="D598" s="175"/>
      <c r="E598" s="204">
        <v>107426957.15</v>
      </c>
      <c r="F598" s="204">
        <v>9472261.3</v>
      </c>
      <c r="G598" s="204">
        <v>9589079</v>
      </c>
      <c r="H598" s="204">
        <v>9291526.6</v>
      </c>
      <c r="I598" s="204">
        <v>9495698.3</v>
      </c>
      <c r="J598" s="204">
        <v>9318998</v>
      </c>
      <c r="K598" s="204">
        <v>9612817.6</v>
      </c>
      <c r="L598" s="204">
        <v>9439302.4</v>
      </c>
      <c r="M598" s="204">
        <v>8634128.7</v>
      </c>
      <c r="N598" s="204">
        <v>9239844.700000001</v>
      </c>
      <c r="O598" s="204">
        <v>6886256.800000001</v>
      </c>
      <c r="P598" s="204">
        <v>7123750.75</v>
      </c>
      <c r="Q598" s="204">
        <v>9323293</v>
      </c>
      <c r="S598" s="122"/>
      <c r="T598" s="123"/>
      <c r="U598" s="122"/>
      <c r="V598" s="122"/>
      <c r="W598" s="122"/>
      <c r="X598" s="122"/>
      <c r="Y598" s="122"/>
      <c r="Z598" s="122"/>
      <c r="AA598" s="122"/>
      <c r="AB598" s="122"/>
      <c r="AC598" s="123"/>
      <c r="AD598" s="122"/>
      <c r="AE598" s="122"/>
      <c r="AF598" s="122"/>
      <c r="AG598" s="122"/>
      <c r="AH598" s="122"/>
      <c r="AI598" s="122"/>
      <c r="AJ598" s="122"/>
      <c r="AK598" s="122"/>
      <c r="AL598" s="122"/>
      <c r="AM598" s="122"/>
      <c r="AN598" s="122"/>
      <c r="AO598" s="122"/>
      <c r="AP598" s="122"/>
      <c r="AQ598" s="122"/>
      <c r="AR598" s="122"/>
      <c r="AS598" s="122"/>
      <c r="AT598" s="122"/>
      <c r="AU598" s="122"/>
      <c r="AV598" s="122"/>
      <c r="AW598" s="122"/>
      <c r="AX598" s="122"/>
      <c r="AY598" s="122"/>
      <c r="AZ598" s="122"/>
      <c r="BA598" s="122"/>
      <c r="BB598" s="122"/>
      <c r="BC598" s="122"/>
      <c r="BD598" s="122"/>
      <c r="BE598" s="122"/>
      <c r="BF598" s="122"/>
      <c r="BG598" s="122"/>
    </row>
    <row r="599" spans="1:59" ht="12.75">
      <c r="A599" s="165"/>
      <c r="B599" s="175"/>
      <c r="C599" s="176" t="s">
        <v>282</v>
      </c>
      <c r="D599" s="175"/>
      <c r="E599" s="204">
        <v>56187482.25</v>
      </c>
      <c r="F599" s="204">
        <v>4889428.5</v>
      </c>
      <c r="G599" s="204">
        <v>4885568.3</v>
      </c>
      <c r="H599" s="204">
        <v>4733748.699999999</v>
      </c>
      <c r="I599" s="204">
        <v>4889013</v>
      </c>
      <c r="J599" s="204">
        <v>4762534.5</v>
      </c>
      <c r="K599" s="204">
        <v>4915544.8</v>
      </c>
      <c r="L599" s="204">
        <v>4914660.7</v>
      </c>
      <c r="M599" s="204">
        <v>4438404.4</v>
      </c>
      <c r="N599" s="204">
        <v>4912307.6</v>
      </c>
      <c r="O599" s="204">
        <v>3475069.15</v>
      </c>
      <c r="P599" s="204">
        <v>4637453.9</v>
      </c>
      <c r="Q599" s="204">
        <v>4733748.699999999</v>
      </c>
      <c r="S599" s="122"/>
      <c r="T599" s="123"/>
      <c r="U599" s="122"/>
      <c r="V599" s="122"/>
      <c r="W599" s="122"/>
      <c r="X599" s="122"/>
      <c r="Y599" s="122"/>
      <c r="Z599" s="122"/>
      <c r="AA599" s="122"/>
      <c r="AB599" s="122"/>
      <c r="AC599" s="123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  <c r="AX599" s="122"/>
      <c r="AY599" s="122"/>
      <c r="AZ599" s="122"/>
      <c r="BA599" s="122"/>
      <c r="BB599" s="122"/>
      <c r="BC599" s="122"/>
      <c r="BD599" s="122"/>
      <c r="BE599" s="122"/>
      <c r="BF599" s="122"/>
      <c r="BG599" s="122"/>
    </row>
    <row r="600" spans="1:59" ht="12.75" hidden="1">
      <c r="A600" s="165"/>
      <c r="B600" s="175"/>
      <c r="C600" s="176"/>
      <c r="D600" s="175"/>
      <c r="E600" s="204"/>
      <c r="F600" s="204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S600" s="122"/>
      <c r="T600" s="123"/>
      <c r="U600" s="122"/>
      <c r="V600" s="122"/>
      <c r="W600" s="122"/>
      <c r="X600" s="122"/>
      <c r="Y600" s="122"/>
      <c r="Z600" s="122"/>
      <c r="AA600" s="122"/>
      <c r="AB600" s="122"/>
      <c r="AC600" s="123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122"/>
    </row>
    <row r="601" spans="1:59" ht="12.75">
      <c r="A601" s="165"/>
      <c r="B601" s="175"/>
      <c r="C601" s="176" t="s">
        <v>283</v>
      </c>
      <c r="D601" s="175"/>
      <c r="E601" s="204">
        <v>26210948.5</v>
      </c>
      <c r="F601" s="204">
        <v>2272491.5</v>
      </c>
      <c r="G601" s="204">
        <v>2270390</v>
      </c>
      <c r="H601" s="204">
        <v>2198913.5</v>
      </c>
      <c r="I601" s="204">
        <v>2271441.5</v>
      </c>
      <c r="J601" s="204">
        <v>1355875.1</v>
      </c>
      <c r="K601" s="204">
        <v>2334083</v>
      </c>
      <c r="L601" s="204">
        <v>2333614</v>
      </c>
      <c r="M601" s="204">
        <v>2108895.2</v>
      </c>
      <c r="N601" s="204">
        <v>2335785.2</v>
      </c>
      <c r="O601" s="204">
        <v>2260156</v>
      </c>
      <c r="P601" s="204">
        <v>2270390</v>
      </c>
      <c r="Q601" s="204">
        <v>2198913.5</v>
      </c>
      <c r="S601" s="122"/>
      <c r="T601" s="123"/>
      <c r="U601" s="122"/>
      <c r="V601" s="122"/>
      <c r="W601" s="122"/>
      <c r="X601" s="122"/>
      <c r="Y601" s="122"/>
      <c r="Z601" s="122"/>
      <c r="AA601" s="122"/>
      <c r="AB601" s="122"/>
      <c r="AC601" s="123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2"/>
      <c r="AX601" s="122"/>
      <c r="AY601" s="122"/>
      <c r="AZ601" s="122"/>
      <c r="BA601" s="122"/>
      <c r="BB601" s="122"/>
      <c r="BC601" s="122"/>
      <c r="BD601" s="122"/>
      <c r="BE601" s="122"/>
      <c r="BF601" s="122"/>
      <c r="BG601" s="122"/>
    </row>
    <row r="602" spans="1:59" ht="12.75" hidden="1">
      <c r="A602" s="165"/>
      <c r="B602" s="175"/>
      <c r="C602" s="176"/>
      <c r="D602" s="175"/>
      <c r="E602" s="204"/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S602" s="122"/>
      <c r="T602" s="123"/>
      <c r="U602" s="122"/>
      <c r="V602" s="122"/>
      <c r="W602" s="122"/>
      <c r="X602" s="122"/>
      <c r="Y602" s="122"/>
      <c r="Z602" s="122"/>
      <c r="AA602" s="122"/>
      <c r="AB602" s="122"/>
      <c r="AC602" s="123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2"/>
      <c r="AX602" s="122"/>
      <c r="AY602" s="122"/>
      <c r="AZ602" s="122"/>
      <c r="BA602" s="122"/>
      <c r="BB602" s="122"/>
      <c r="BC602" s="122"/>
      <c r="BD602" s="122"/>
      <c r="BE602" s="122"/>
      <c r="BF602" s="122"/>
      <c r="BG602" s="122"/>
    </row>
    <row r="603" spans="1:59" ht="12.75">
      <c r="A603" s="165"/>
      <c r="B603" s="175"/>
      <c r="C603" s="176" t="s">
        <v>286</v>
      </c>
      <c r="D603" s="175"/>
      <c r="E603" s="204">
        <v>13046254.499999998</v>
      </c>
      <c r="F603" s="204">
        <v>2077630.2</v>
      </c>
      <c r="G603" s="204">
        <v>2291575.5</v>
      </c>
      <c r="H603" s="204">
        <v>2233428.5</v>
      </c>
      <c r="I603" s="204">
        <v>2328869.8</v>
      </c>
      <c r="J603" s="204">
        <v>1065408.2</v>
      </c>
      <c r="K603" s="204">
        <v>2088510.1</v>
      </c>
      <c r="L603" s="204">
        <v>960832.2</v>
      </c>
      <c r="M603" s="204">
        <v>0</v>
      </c>
      <c r="N603" s="204">
        <v>0</v>
      </c>
      <c r="O603" s="204">
        <v>0</v>
      </c>
      <c r="P603" s="204">
        <v>0</v>
      </c>
      <c r="Q603" s="204">
        <v>0</v>
      </c>
      <c r="S603" s="122"/>
      <c r="T603" s="123"/>
      <c r="U603" s="122"/>
      <c r="V603" s="122"/>
      <c r="W603" s="122"/>
      <c r="X603" s="122"/>
      <c r="Y603" s="122"/>
      <c r="Z603" s="122"/>
      <c r="AA603" s="122"/>
      <c r="AB603" s="122"/>
      <c r="AC603" s="123"/>
      <c r="AD603" s="122"/>
      <c r="AE603" s="122"/>
      <c r="AF603" s="122"/>
      <c r="AG603" s="122"/>
      <c r="AH603" s="122"/>
      <c r="AI603" s="122"/>
      <c r="AJ603" s="122"/>
      <c r="AK603" s="122"/>
      <c r="AL603" s="122"/>
      <c r="AM603" s="122"/>
      <c r="AN603" s="122"/>
      <c r="AO603" s="122"/>
      <c r="AP603" s="122"/>
      <c r="AQ603" s="122"/>
      <c r="AR603" s="122"/>
      <c r="AS603" s="122"/>
      <c r="AT603" s="122"/>
      <c r="AU603" s="122"/>
      <c r="AV603" s="122"/>
      <c r="AW603" s="122"/>
      <c r="AX603" s="122"/>
      <c r="AY603" s="122"/>
      <c r="AZ603" s="122"/>
      <c r="BA603" s="122"/>
      <c r="BB603" s="122"/>
      <c r="BC603" s="122"/>
      <c r="BD603" s="122"/>
      <c r="BE603" s="122"/>
      <c r="BF603" s="122"/>
      <c r="BG603" s="122"/>
    </row>
    <row r="604" spans="1:59" ht="12.75">
      <c r="A604" s="165"/>
      <c r="B604" s="175"/>
      <c r="C604" s="176" t="s">
        <v>287</v>
      </c>
      <c r="D604" s="175"/>
      <c r="E604" s="204">
        <v>15165031.654000001</v>
      </c>
      <c r="F604" s="204">
        <v>2059032.35</v>
      </c>
      <c r="G604" s="204">
        <v>1889083.4000000001</v>
      </c>
      <c r="H604" s="204">
        <v>1475544.275</v>
      </c>
      <c r="I604" s="204">
        <v>1527179.67</v>
      </c>
      <c r="J604" s="204">
        <v>1030141.5700000001</v>
      </c>
      <c r="K604" s="204">
        <v>1014335.8160000001</v>
      </c>
      <c r="L604" s="204">
        <v>1286696.61</v>
      </c>
      <c r="M604" s="204">
        <v>950050.55</v>
      </c>
      <c r="N604" s="204">
        <v>1054685.6099999999</v>
      </c>
      <c r="O604" s="204">
        <v>1075761.76</v>
      </c>
      <c r="P604" s="204">
        <v>849923.3230000001</v>
      </c>
      <c r="Q604" s="204">
        <v>952596.72</v>
      </c>
      <c r="S604" s="122"/>
      <c r="T604" s="123"/>
      <c r="U604" s="122"/>
      <c r="V604" s="122"/>
      <c r="W604" s="122"/>
      <c r="X604" s="122"/>
      <c r="Y604" s="122"/>
      <c r="Z604" s="122"/>
      <c r="AA604" s="122"/>
      <c r="AB604" s="122"/>
      <c r="AC604" s="123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  <c r="BF604" s="122"/>
      <c r="BG604" s="122"/>
    </row>
    <row r="605" spans="1:59" ht="12.75">
      <c r="A605" s="165"/>
      <c r="B605" s="175"/>
      <c r="C605" s="176" t="s">
        <v>288</v>
      </c>
      <c r="D605" s="175"/>
      <c r="E605" s="204">
        <v>1181116.75</v>
      </c>
      <c r="F605" s="204">
        <v>482085.14999999997</v>
      </c>
      <c r="G605" s="204">
        <v>401879.47</v>
      </c>
      <c r="H605" s="204">
        <v>297152.13</v>
      </c>
      <c r="I605" s="204">
        <v>0</v>
      </c>
      <c r="J605" s="204">
        <v>0</v>
      </c>
      <c r="K605" s="204">
        <v>0</v>
      </c>
      <c r="L605" s="204">
        <v>0</v>
      </c>
      <c r="M605" s="204">
        <v>0</v>
      </c>
      <c r="N605" s="204">
        <v>0</v>
      </c>
      <c r="O605" s="204">
        <v>0</v>
      </c>
      <c r="P605" s="204">
        <v>0</v>
      </c>
      <c r="Q605" s="204">
        <v>0</v>
      </c>
      <c r="S605" s="122"/>
      <c r="T605" s="123"/>
      <c r="U605" s="122"/>
      <c r="V605" s="122"/>
      <c r="W605" s="122"/>
      <c r="X605" s="122"/>
      <c r="Y605" s="122"/>
      <c r="Z605" s="122"/>
      <c r="AA605" s="122"/>
      <c r="AB605" s="122"/>
      <c r="AC605" s="123"/>
      <c r="AD605" s="122"/>
      <c r="AE605" s="122"/>
      <c r="AF605" s="122"/>
      <c r="AG605" s="122"/>
      <c r="AH605" s="122"/>
      <c r="AI605" s="122"/>
      <c r="AJ605" s="122"/>
      <c r="AK605" s="122"/>
      <c r="AL605" s="122"/>
      <c r="AM605" s="122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2"/>
      <c r="AX605" s="122"/>
      <c r="AY605" s="122"/>
      <c r="AZ605" s="122"/>
      <c r="BA605" s="122"/>
      <c r="BB605" s="122"/>
      <c r="BC605" s="122"/>
      <c r="BD605" s="122"/>
      <c r="BE605" s="122"/>
      <c r="BF605" s="122"/>
      <c r="BG605" s="122"/>
    </row>
    <row r="606" spans="1:59" ht="12.75">
      <c r="A606" s="165"/>
      <c r="B606" s="175"/>
      <c r="C606" s="176" t="s">
        <v>289</v>
      </c>
      <c r="D606" s="175"/>
      <c r="E606" s="204">
        <v>1516588.3010000004</v>
      </c>
      <c r="F606" s="204">
        <v>288099.56</v>
      </c>
      <c r="G606" s="204">
        <v>279223.45</v>
      </c>
      <c r="H606" s="204">
        <v>223342.846</v>
      </c>
      <c r="I606" s="204">
        <v>169062.27500000002</v>
      </c>
      <c r="J606" s="204">
        <v>181508.188</v>
      </c>
      <c r="K606" s="204">
        <v>0</v>
      </c>
      <c r="L606" s="204">
        <v>145221.191</v>
      </c>
      <c r="M606" s="204">
        <v>94246.428</v>
      </c>
      <c r="N606" s="204">
        <v>0</v>
      </c>
      <c r="O606" s="204">
        <v>0</v>
      </c>
      <c r="P606" s="204">
        <v>0</v>
      </c>
      <c r="Q606" s="204">
        <v>135884.363</v>
      </c>
      <c r="S606" s="122"/>
      <c r="T606" s="123"/>
      <c r="U606" s="122"/>
      <c r="V606" s="122"/>
      <c r="W606" s="122"/>
      <c r="X606" s="122"/>
      <c r="Y606" s="122"/>
      <c r="Z606" s="122"/>
      <c r="AA606" s="122"/>
      <c r="AB606" s="122"/>
      <c r="AC606" s="123"/>
      <c r="AD606" s="122"/>
      <c r="AE606" s="122"/>
      <c r="AF606" s="122"/>
      <c r="AG606" s="122"/>
      <c r="AH606" s="122"/>
      <c r="AI606" s="122"/>
      <c r="AJ606" s="122"/>
      <c r="AK606" s="122"/>
      <c r="AL606" s="122"/>
      <c r="AM606" s="122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122"/>
      <c r="AZ606" s="122"/>
      <c r="BA606" s="122"/>
      <c r="BB606" s="122"/>
      <c r="BC606" s="122"/>
      <c r="BD606" s="122"/>
      <c r="BE606" s="122"/>
      <c r="BF606" s="122"/>
      <c r="BG606" s="122"/>
    </row>
    <row r="607" spans="1:59" ht="12.75">
      <c r="A607" s="165"/>
      <c r="B607" s="175"/>
      <c r="C607" s="176" t="s">
        <v>290</v>
      </c>
      <c r="D607" s="175"/>
      <c r="E607" s="204">
        <v>12165765.745</v>
      </c>
      <c r="F607" s="204">
        <v>865224.9</v>
      </c>
      <c r="G607" s="204">
        <v>1148264.85</v>
      </c>
      <c r="H607" s="204">
        <v>1131483</v>
      </c>
      <c r="I607" s="204">
        <v>1177827.4</v>
      </c>
      <c r="J607" s="204">
        <v>1166344.1</v>
      </c>
      <c r="K607" s="204">
        <v>1222710.85</v>
      </c>
      <c r="L607" s="204">
        <v>1160700.2</v>
      </c>
      <c r="M607" s="204">
        <v>1049341.35</v>
      </c>
      <c r="N607" s="204">
        <v>1196740.5499999998</v>
      </c>
      <c r="O607" s="204">
        <v>738448.485</v>
      </c>
      <c r="P607" s="204">
        <v>660394.64</v>
      </c>
      <c r="Q607" s="204">
        <v>648285.4199999999</v>
      </c>
      <c r="S607" s="122"/>
      <c r="T607" s="123"/>
      <c r="U607" s="122"/>
      <c r="V607" s="122"/>
      <c r="W607" s="122"/>
      <c r="X607" s="122"/>
      <c r="Y607" s="122"/>
      <c r="Z607" s="122"/>
      <c r="AA607" s="122"/>
      <c r="AB607" s="122"/>
      <c r="AC607" s="123"/>
      <c r="AD607" s="122"/>
      <c r="AE607" s="122"/>
      <c r="AF607" s="122"/>
      <c r="AG607" s="122"/>
      <c r="AH607" s="122"/>
      <c r="AI607" s="122"/>
      <c r="AJ607" s="122"/>
      <c r="AK607" s="122"/>
      <c r="AL607" s="122"/>
      <c r="AM607" s="122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2"/>
      <c r="AX607" s="122"/>
      <c r="AY607" s="122"/>
      <c r="AZ607" s="122"/>
      <c r="BA607" s="122"/>
      <c r="BB607" s="122"/>
      <c r="BC607" s="122"/>
      <c r="BD607" s="122"/>
      <c r="BE607" s="122"/>
      <c r="BF607" s="122"/>
      <c r="BG607" s="122"/>
    </row>
    <row r="608" spans="1:59" ht="12.75">
      <c r="A608" s="165"/>
      <c r="B608" s="175"/>
      <c r="C608" s="176" t="s">
        <v>291</v>
      </c>
      <c r="D608" s="175"/>
      <c r="E608" s="204">
        <v>22123367.586999997</v>
      </c>
      <c r="F608" s="204">
        <v>2614674.2929999996</v>
      </c>
      <c r="G608" s="204">
        <v>2579318.3200000003</v>
      </c>
      <c r="H608" s="204">
        <v>2447881.36</v>
      </c>
      <c r="I608" s="204">
        <v>2111103.86</v>
      </c>
      <c r="J608" s="204">
        <v>1864774.1099999999</v>
      </c>
      <c r="K608" s="204">
        <v>1457187.75</v>
      </c>
      <c r="L608" s="204">
        <v>1800180.93</v>
      </c>
      <c r="M608" s="204">
        <v>1367472.555</v>
      </c>
      <c r="N608" s="204">
        <v>1494032.79</v>
      </c>
      <c r="O608" s="204">
        <v>1634052.36</v>
      </c>
      <c r="P608" s="204">
        <v>1341060.625</v>
      </c>
      <c r="Q608" s="204">
        <v>1411628.634</v>
      </c>
      <c r="S608" s="122"/>
      <c r="T608" s="123"/>
      <c r="U608" s="122"/>
      <c r="V608" s="122"/>
      <c r="W608" s="122"/>
      <c r="X608" s="122"/>
      <c r="Y608" s="122"/>
      <c r="Z608" s="122"/>
      <c r="AA608" s="122"/>
      <c r="AB608" s="122"/>
      <c r="AC608" s="123"/>
      <c r="AD608" s="122"/>
      <c r="AE608" s="122"/>
      <c r="AF608" s="122"/>
      <c r="AG608" s="122"/>
      <c r="AH608" s="122"/>
      <c r="AI608" s="122"/>
      <c r="AJ608" s="122"/>
      <c r="AK608" s="122"/>
      <c r="AL608" s="122"/>
      <c r="AM608" s="122"/>
      <c r="AN608" s="122"/>
      <c r="AO608" s="122"/>
      <c r="AP608" s="122"/>
      <c r="AQ608" s="122"/>
      <c r="AR608" s="122"/>
      <c r="AS608" s="122"/>
      <c r="AT608" s="122"/>
      <c r="AU608" s="122"/>
      <c r="AV608" s="122"/>
      <c r="AW608" s="122"/>
      <c r="AX608" s="122"/>
      <c r="AY608" s="122"/>
      <c r="AZ608" s="122"/>
      <c r="BA608" s="122"/>
      <c r="BB608" s="122"/>
      <c r="BC608" s="122"/>
      <c r="BD608" s="122"/>
      <c r="BE608" s="122"/>
      <c r="BF608" s="122"/>
      <c r="BG608" s="122"/>
    </row>
    <row r="609" spans="1:59" ht="12.75">
      <c r="A609" s="165"/>
      <c r="B609" s="175"/>
      <c r="C609" s="176" t="s">
        <v>292</v>
      </c>
      <c r="D609" s="175"/>
      <c r="E609" s="204">
        <v>1315082.7370000002</v>
      </c>
      <c r="F609" s="204">
        <v>16753.709</v>
      </c>
      <c r="G609" s="204">
        <v>13619.718</v>
      </c>
      <c r="H609" s="204">
        <v>0</v>
      </c>
      <c r="I609" s="204">
        <v>148567.45</v>
      </c>
      <c r="J609" s="204">
        <v>163794.58</v>
      </c>
      <c r="K609" s="204">
        <v>169255.75</v>
      </c>
      <c r="L609" s="204">
        <v>169253.6</v>
      </c>
      <c r="M609" s="204">
        <v>152875.56</v>
      </c>
      <c r="N609" s="204">
        <v>169255.56</v>
      </c>
      <c r="O609" s="204">
        <v>163795.5</v>
      </c>
      <c r="P609" s="204">
        <v>147911.31</v>
      </c>
      <c r="Q609" s="204">
        <v>0</v>
      </c>
      <c r="S609" s="122"/>
      <c r="T609" s="123"/>
      <c r="U609" s="122"/>
      <c r="V609" s="122"/>
      <c r="W609" s="122"/>
      <c r="X609" s="122"/>
      <c r="Y609" s="122"/>
      <c r="Z609" s="122"/>
      <c r="AA609" s="122"/>
      <c r="AB609" s="122"/>
      <c r="AC609" s="123"/>
      <c r="AD609" s="122"/>
      <c r="AE609" s="122"/>
      <c r="AF609" s="122"/>
      <c r="AG609" s="122"/>
      <c r="AH609" s="122"/>
      <c r="AI609" s="122"/>
      <c r="AJ609" s="122"/>
      <c r="AK609" s="122"/>
      <c r="AL609" s="122"/>
      <c r="AM609" s="122"/>
      <c r="AN609" s="122"/>
      <c r="AO609" s="122"/>
      <c r="AP609" s="122"/>
      <c r="AQ609" s="122"/>
      <c r="AR609" s="122"/>
      <c r="AS609" s="122"/>
      <c r="AT609" s="122"/>
      <c r="AU609" s="122"/>
      <c r="AV609" s="122"/>
      <c r="AW609" s="122"/>
      <c r="AX609" s="122"/>
      <c r="AY609" s="122"/>
      <c r="AZ609" s="122"/>
      <c r="BA609" s="122"/>
      <c r="BB609" s="122"/>
      <c r="BC609" s="122"/>
      <c r="BD609" s="122"/>
      <c r="BE609" s="122"/>
      <c r="BF609" s="122"/>
      <c r="BG609" s="122"/>
    </row>
    <row r="610" spans="1:59" ht="12.75" hidden="1">
      <c r="A610" s="165"/>
      <c r="B610" s="175"/>
      <c r="C610" s="176"/>
      <c r="D610" s="175"/>
      <c r="E610" s="204"/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S610" s="122"/>
      <c r="T610" s="123"/>
      <c r="U610" s="122"/>
      <c r="V610" s="122"/>
      <c r="W610" s="122"/>
      <c r="X610" s="122"/>
      <c r="Y610" s="122"/>
      <c r="Z610" s="122"/>
      <c r="AA610" s="122"/>
      <c r="AB610" s="122"/>
      <c r="AC610" s="123"/>
      <c r="AD610" s="122"/>
      <c r="AE610" s="122"/>
      <c r="AF610" s="122"/>
      <c r="AG610" s="122"/>
      <c r="AH610" s="122"/>
      <c r="AI610" s="122"/>
      <c r="AJ610" s="122"/>
      <c r="AK610" s="122"/>
      <c r="AL610" s="122"/>
      <c r="AM610" s="122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2"/>
      <c r="AX610" s="122"/>
      <c r="AY610" s="122"/>
      <c r="AZ610" s="122"/>
      <c r="BA610" s="122"/>
      <c r="BB610" s="122"/>
      <c r="BC610" s="122"/>
      <c r="BD610" s="122"/>
      <c r="BE610" s="122"/>
      <c r="BF610" s="122"/>
      <c r="BG610" s="122"/>
    </row>
    <row r="611" spans="1:59" ht="12.75" hidden="1">
      <c r="A611" s="165"/>
      <c r="B611" s="175"/>
      <c r="C611" s="176" t="s">
        <v>293</v>
      </c>
      <c r="D611" s="175"/>
      <c r="E611" s="204">
        <v>0</v>
      </c>
      <c r="F611" s="204">
        <v>0</v>
      </c>
      <c r="G611" s="204">
        <v>0</v>
      </c>
      <c r="H611" s="204">
        <v>0</v>
      </c>
      <c r="I611" s="204">
        <v>0</v>
      </c>
      <c r="J611" s="204">
        <v>0</v>
      </c>
      <c r="K611" s="204">
        <v>0</v>
      </c>
      <c r="L611" s="204">
        <v>0</v>
      </c>
      <c r="M611" s="204">
        <v>0</v>
      </c>
      <c r="N611" s="204">
        <v>0</v>
      </c>
      <c r="O611" s="204">
        <v>0</v>
      </c>
      <c r="P611" s="204">
        <v>0</v>
      </c>
      <c r="Q611" s="204">
        <v>0</v>
      </c>
      <c r="S611" s="122"/>
      <c r="T611" s="123"/>
      <c r="U611" s="122"/>
      <c r="V611" s="122"/>
      <c r="W611" s="122"/>
      <c r="X611" s="122"/>
      <c r="Y611" s="122"/>
      <c r="Z611" s="122"/>
      <c r="AA611" s="122"/>
      <c r="AB611" s="122"/>
      <c r="AC611" s="123"/>
      <c r="AD611" s="122"/>
      <c r="AE611" s="122"/>
      <c r="AF611" s="122"/>
      <c r="AG611" s="122"/>
      <c r="AH611" s="122"/>
      <c r="AI611" s="122"/>
      <c r="AJ611" s="122"/>
      <c r="AK611" s="122"/>
      <c r="AL611" s="122"/>
      <c r="AM611" s="122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2"/>
      <c r="AX611" s="122"/>
      <c r="AY611" s="122"/>
      <c r="AZ611" s="122"/>
      <c r="BA611" s="122"/>
      <c r="BB611" s="122"/>
      <c r="BC611" s="122"/>
      <c r="BD611" s="122"/>
      <c r="BE611" s="122"/>
      <c r="BF611" s="122"/>
      <c r="BG611" s="122"/>
    </row>
    <row r="612" spans="1:59" s="155" customFormat="1" ht="15">
      <c r="A612" s="165"/>
      <c r="B612" s="175"/>
      <c r="C612" s="176"/>
      <c r="D612" s="175"/>
      <c r="E612" s="242"/>
      <c r="F612" s="242"/>
      <c r="G612" s="242"/>
      <c r="H612" s="242"/>
      <c r="I612" s="242"/>
      <c r="J612" s="242"/>
      <c r="K612" s="242"/>
      <c r="L612" s="242"/>
      <c r="M612" s="242"/>
      <c r="N612" s="242"/>
      <c r="O612" s="242"/>
      <c r="P612" s="242"/>
      <c r="Q612" s="242"/>
      <c r="R612" s="121"/>
      <c r="S612" s="153"/>
      <c r="T612" s="154"/>
      <c r="U612" s="153"/>
      <c r="V612" s="153"/>
      <c r="W612" s="153"/>
      <c r="X612" s="153"/>
      <c r="Y612" s="153"/>
      <c r="Z612" s="153"/>
      <c r="AA612" s="153"/>
      <c r="AB612" s="153"/>
      <c r="AC612" s="154"/>
      <c r="AD612" s="153"/>
      <c r="AE612" s="153"/>
      <c r="AF612" s="153"/>
      <c r="AG612" s="153"/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  <c r="AT612" s="153"/>
      <c r="AU612" s="153"/>
      <c r="AV612" s="153"/>
      <c r="AW612" s="153"/>
      <c r="AX612" s="153"/>
      <c r="AY612" s="153"/>
      <c r="AZ612" s="153"/>
      <c r="BA612" s="153"/>
      <c r="BB612" s="153"/>
      <c r="BC612" s="153"/>
      <c r="BD612" s="153"/>
      <c r="BE612" s="153"/>
      <c r="BF612" s="153"/>
      <c r="BG612" s="153"/>
    </row>
    <row r="613" spans="1:59" ht="15.75">
      <c r="A613" s="178" t="s">
        <v>335</v>
      </c>
      <c r="B613" s="175"/>
      <c r="C613" s="176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S613" s="122"/>
      <c r="T613" s="123"/>
      <c r="U613" s="122"/>
      <c r="V613" s="122"/>
      <c r="W613" s="122"/>
      <c r="X613" s="122"/>
      <c r="Y613" s="122"/>
      <c r="Z613" s="122"/>
      <c r="AA613" s="122"/>
      <c r="AB613" s="122"/>
      <c r="AC613" s="123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122"/>
      <c r="AS613" s="122"/>
      <c r="AT613" s="122"/>
      <c r="AU613" s="122"/>
      <c r="AV613" s="122"/>
      <c r="AW613" s="122"/>
      <c r="AX613" s="122"/>
      <c r="AY613" s="122"/>
      <c r="AZ613" s="122"/>
      <c r="BA613" s="122"/>
      <c r="BB613" s="122"/>
      <c r="BC613" s="122"/>
      <c r="BD613" s="122"/>
      <c r="BE613" s="122"/>
      <c r="BF613" s="122"/>
      <c r="BG613" s="122"/>
    </row>
    <row r="614" spans="1:59" ht="12.75">
      <c r="A614" s="165"/>
      <c r="B614" s="175"/>
      <c r="C614" s="176" t="s">
        <v>273</v>
      </c>
      <c r="D614" s="175"/>
      <c r="E614" s="244">
        <v>11.549847665164439</v>
      </c>
      <c r="F614" s="244">
        <v>11.640146429445362</v>
      </c>
      <c r="G614" s="244">
        <v>11.588509763906938</v>
      </c>
      <c r="H614" s="244">
        <v>11.695813766821061</v>
      </c>
      <c r="I614" s="244">
        <v>11.667799841841402</v>
      </c>
      <c r="J614" s="244">
        <v>11.7125958914871</v>
      </c>
      <c r="K614" s="244">
        <v>11.471285254345263</v>
      </c>
      <c r="L614" s="244">
        <v>11.466437414205704</v>
      </c>
      <c r="M614" s="244">
        <v>11.460319150458963</v>
      </c>
      <c r="N614" s="244">
        <v>11.466079994069432</v>
      </c>
      <c r="O614" s="244">
        <v>11.448827594576056</v>
      </c>
      <c r="P614" s="244">
        <v>11.570108488903083</v>
      </c>
      <c r="Q614" s="244">
        <v>11.540716984896124</v>
      </c>
      <c r="S614" s="122"/>
      <c r="T614" s="123"/>
      <c r="U614" s="122"/>
      <c r="V614" s="122"/>
      <c r="W614" s="122"/>
      <c r="X614" s="122"/>
      <c r="Y614" s="122"/>
      <c r="Z614" s="122"/>
      <c r="AA614" s="122"/>
      <c r="AB614" s="122"/>
      <c r="AC614" s="123"/>
      <c r="AD614" s="122"/>
      <c r="AE614" s="122"/>
      <c r="AF614" s="122"/>
      <c r="AG614" s="122"/>
      <c r="AH614" s="122"/>
      <c r="AI614" s="122"/>
      <c r="AJ614" s="122"/>
      <c r="AK614" s="122"/>
      <c r="AL614" s="122"/>
      <c r="AM614" s="122"/>
      <c r="AN614" s="122"/>
      <c r="AO614" s="122"/>
      <c r="AP614" s="122"/>
      <c r="AQ614" s="122"/>
      <c r="AR614" s="122"/>
      <c r="AS614" s="122"/>
      <c r="AT614" s="122"/>
      <c r="AU614" s="122"/>
      <c r="AV614" s="122"/>
      <c r="AW614" s="122"/>
      <c r="AX614" s="122"/>
      <c r="AY614" s="122"/>
      <c r="AZ614" s="122"/>
      <c r="BA614" s="122"/>
      <c r="BB614" s="122"/>
      <c r="BC614" s="122"/>
      <c r="BD614" s="122"/>
      <c r="BE614" s="122"/>
      <c r="BF614" s="122"/>
      <c r="BG614" s="122"/>
    </row>
    <row r="615" spans="1:59" ht="12.75">
      <c r="A615" s="165"/>
      <c r="B615" s="175"/>
      <c r="C615" s="176" t="s">
        <v>274</v>
      </c>
      <c r="D615" s="175"/>
      <c r="E615" s="244">
        <v>10.845397426210011</v>
      </c>
      <c r="F615" s="244">
        <v>10.855664270258718</v>
      </c>
      <c r="G615" s="244">
        <v>10.856436144250269</v>
      </c>
      <c r="H615" s="244">
        <v>10.854267968907672</v>
      </c>
      <c r="I615" s="244">
        <v>10.856897674899631</v>
      </c>
      <c r="J615" s="244">
        <v>10.841326886571933</v>
      </c>
      <c r="K615" s="244">
        <v>10.839895684407786</v>
      </c>
      <c r="L615" s="244">
        <v>10.835950273084862</v>
      </c>
      <c r="M615" s="244">
        <v>10.838390523775393</v>
      </c>
      <c r="N615" s="244">
        <v>10.83733597895514</v>
      </c>
      <c r="O615" s="244">
        <v>10.83595855462163</v>
      </c>
      <c r="P615" s="244">
        <v>10.84494086506991</v>
      </c>
      <c r="Q615" s="244">
        <v>10.845354068390325</v>
      </c>
      <c r="S615" s="122"/>
      <c r="T615" s="123"/>
      <c r="U615" s="122"/>
      <c r="V615" s="122"/>
      <c r="W615" s="122"/>
      <c r="X615" s="122"/>
      <c r="Y615" s="122"/>
      <c r="Z615" s="122"/>
      <c r="AA615" s="122"/>
      <c r="AB615" s="122"/>
      <c r="AC615" s="123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22"/>
      <c r="AZ615" s="122"/>
      <c r="BA615" s="122"/>
      <c r="BB615" s="122"/>
      <c r="BC615" s="122"/>
      <c r="BD615" s="122"/>
      <c r="BE615" s="122"/>
      <c r="BF615" s="122"/>
      <c r="BG615" s="122"/>
    </row>
    <row r="616" spans="1:59" ht="12.75">
      <c r="A616" s="165"/>
      <c r="B616" s="175"/>
      <c r="C616" s="176" t="s">
        <v>275</v>
      </c>
      <c r="D616" s="175"/>
      <c r="E616" s="244">
        <v>10.74991368349708</v>
      </c>
      <c r="F616" s="244">
        <v>10.749189609575339</v>
      </c>
      <c r="G616" s="244">
        <v>10.751011273625956</v>
      </c>
      <c r="H616" s="244">
        <v>10.748992663052727</v>
      </c>
      <c r="I616" s="244">
        <v>10.749970813359583</v>
      </c>
      <c r="J616" s="244">
        <v>10.75037387615873</v>
      </c>
      <c r="K616" s="244">
        <v>10.74919038800042</v>
      </c>
      <c r="L616" s="244">
        <v>10.751003570971346</v>
      </c>
      <c r="M616" s="244">
        <v>10.749966956655387</v>
      </c>
      <c r="N616" s="244">
        <v>10.74919038800042</v>
      </c>
      <c r="O616" s="244">
        <v>10.749431841646173</v>
      </c>
      <c r="P616" s="244">
        <v>10.751011273625956</v>
      </c>
      <c r="Q616" s="244">
        <v>10.749432042794007</v>
      </c>
      <c r="S616" s="122"/>
      <c r="T616" s="123"/>
      <c r="U616" s="122"/>
      <c r="V616" s="122"/>
      <c r="W616" s="122"/>
      <c r="X616" s="122"/>
      <c r="Y616" s="122"/>
      <c r="Z616" s="122"/>
      <c r="AA616" s="122"/>
      <c r="AB616" s="122"/>
      <c r="AC616" s="123"/>
      <c r="AD616" s="122"/>
      <c r="AE616" s="122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Q616" s="122"/>
      <c r="AR616" s="122"/>
      <c r="AS616" s="122"/>
      <c r="AT616" s="122"/>
      <c r="AU616" s="122"/>
      <c r="AV616" s="122"/>
      <c r="AW616" s="122"/>
      <c r="AX616" s="122"/>
      <c r="AY616" s="122"/>
      <c r="AZ616" s="122"/>
      <c r="BA616" s="122"/>
      <c r="BB616" s="122"/>
      <c r="BC616" s="122"/>
      <c r="BD616" s="122"/>
      <c r="BE616" s="122"/>
      <c r="BF616" s="122"/>
      <c r="BG616" s="122"/>
    </row>
    <row r="617" spans="1:59" ht="12.75">
      <c r="A617" s="165"/>
      <c r="B617" s="175"/>
      <c r="C617" s="176" t="s">
        <v>276</v>
      </c>
      <c r="D617" s="175"/>
      <c r="E617" s="244">
        <v>10.101019156478893</v>
      </c>
      <c r="F617" s="244">
        <v>10.110229173829254</v>
      </c>
      <c r="G617" s="244">
        <v>10.103669123350544</v>
      </c>
      <c r="H617" s="244">
        <v>10.102710904559496</v>
      </c>
      <c r="I617" s="244">
        <v>10.1118272143692</v>
      </c>
      <c r="J617" s="244">
        <v>10.101575261840468</v>
      </c>
      <c r="K617" s="244">
        <v>10.100960031924213</v>
      </c>
      <c r="L617" s="244">
        <v>10.09684708764844</v>
      </c>
      <c r="M617" s="244">
        <v>10.096917063850759</v>
      </c>
      <c r="N617" s="244">
        <v>10.10002393581209</v>
      </c>
      <c r="O617" s="244">
        <v>10.0921150397886</v>
      </c>
      <c r="P617" s="244">
        <v>10.097099430400643</v>
      </c>
      <c r="Q617" s="244">
        <v>10.097578480273416</v>
      </c>
      <c r="S617" s="122"/>
      <c r="T617" s="123"/>
      <c r="U617" s="122"/>
      <c r="V617" s="122"/>
      <c r="W617" s="122"/>
      <c r="X617" s="122"/>
      <c r="Y617" s="122"/>
      <c r="Z617" s="122"/>
      <c r="AA617" s="122"/>
      <c r="AB617" s="122"/>
      <c r="AC617" s="123"/>
      <c r="AD617" s="122"/>
      <c r="AE617" s="122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2"/>
      <c r="AX617" s="122"/>
      <c r="AY617" s="122"/>
      <c r="AZ617" s="122"/>
      <c r="BA617" s="122"/>
      <c r="BB617" s="122"/>
      <c r="BC617" s="122"/>
      <c r="BD617" s="122"/>
      <c r="BE617" s="122"/>
      <c r="BF617" s="122"/>
      <c r="BG617" s="122"/>
    </row>
    <row r="618" spans="1:59" ht="12.75">
      <c r="A618" s="165"/>
      <c r="B618" s="175"/>
      <c r="C618" s="176" t="s">
        <v>277</v>
      </c>
      <c r="D618" s="175"/>
      <c r="E618" s="244">
        <v>11.182296529785628</v>
      </c>
      <c r="F618" s="244">
        <v>11.18289150922098</v>
      </c>
      <c r="G618" s="244">
        <v>11.183056782629865</v>
      </c>
      <c r="H618" s="244">
        <v>11.186108957706203</v>
      </c>
      <c r="I618" s="244">
        <v>11.18505942092497</v>
      </c>
      <c r="J618" s="244">
        <v>11.182045431933776</v>
      </c>
      <c r="K618" s="244">
        <v>11.18239451947342</v>
      </c>
      <c r="L618" s="244">
        <v>11.182555861345667</v>
      </c>
      <c r="M618" s="244">
        <v>11.182471452704005</v>
      </c>
      <c r="N618" s="244">
        <v>11.183057302682503</v>
      </c>
      <c r="O618" s="244">
        <v>11.182419088081902</v>
      </c>
      <c r="P618" s="244">
        <v>11.17827578938551</v>
      </c>
      <c r="Q618" s="244">
        <v>11.178087195194768</v>
      </c>
      <c r="S618" s="122"/>
      <c r="T618" s="123"/>
      <c r="U618" s="122"/>
      <c r="V618" s="122"/>
      <c r="W618" s="122"/>
      <c r="X618" s="122"/>
      <c r="Y618" s="122"/>
      <c r="Z618" s="122"/>
      <c r="AA618" s="122"/>
      <c r="AB618" s="122"/>
      <c r="AC618" s="123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</row>
    <row r="619" spans="1:59" ht="12.75">
      <c r="A619" s="165"/>
      <c r="B619" s="175"/>
      <c r="C619" s="176" t="s">
        <v>278</v>
      </c>
      <c r="D619" s="175"/>
      <c r="E619" s="244">
        <v>10.723713984274271</v>
      </c>
      <c r="F619" s="244">
        <v>10.724629206102964</v>
      </c>
      <c r="G619" s="244">
        <v>10.722662204836306</v>
      </c>
      <c r="H619" s="244">
        <v>10.722492205370903</v>
      </c>
      <c r="I619" s="244">
        <v>10.722560248621809</v>
      </c>
      <c r="J619" s="244">
        <v>10.722595113866143</v>
      </c>
      <c r="K619" s="244">
        <v>10.72246698254401</v>
      </c>
      <c r="L619" s="244">
        <v>10.722660220093855</v>
      </c>
      <c r="M619" s="244">
        <v>10.722551458830113</v>
      </c>
      <c r="N619" s="244">
        <v>10.739160025220404</v>
      </c>
      <c r="O619" s="244">
        <v>10.72248996863682</v>
      </c>
      <c r="P619" s="244">
        <v>10.722662204836306</v>
      </c>
      <c r="Q619" s="244">
        <v>10.722492205370903</v>
      </c>
      <c r="S619" s="122"/>
      <c r="T619" s="123"/>
      <c r="U619" s="122"/>
      <c r="V619" s="122"/>
      <c r="W619" s="122"/>
      <c r="X619" s="122"/>
      <c r="Y619" s="122"/>
      <c r="Z619" s="122"/>
      <c r="AA619" s="122"/>
      <c r="AB619" s="122"/>
      <c r="AC619" s="123"/>
      <c r="AD619" s="122"/>
      <c r="AE619" s="122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2"/>
      <c r="AX619" s="122"/>
      <c r="AY619" s="122"/>
      <c r="AZ619" s="122"/>
      <c r="BA619" s="122"/>
      <c r="BB619" s="122"/>
      <c r="BC619" s="122"/>
      <c r="BD619" s="122"/>
      <c r="BE619" s="122"/>
      <c r="BF619" s="122"/>
      <c r="BG619" s="122"/>
    </row>
    <row r="620" spans="1:59" ht="12.75">
      <c r="A620" s="165"/>
      <c r="B620" s="175"/>
      <c r="C620" s="176" t="s">
        <v>279</v>
      </c>
      <c r="D620" s="175"/>
      <c r="E620" s="244">
        <v>10.642792468318317</v>
      </c>
      <c r="F620" s="244">
        <v>10.72827309006169</v>
      </c>
      <c r="G620" s="244">
        <v>10.681405860898563</v>
      </c>
      <c r="H620" s="244">
        <v>10.69165101516108</v>
      </c>
      <c r="I620" s="244">
        <v>10.693496543547655</v>
      </c>
      <c r="J620" s="244">
        <v>10.60724140175318</v>
      </c>
      <c r="K620" s="244">
        <v>10.604459161614338</v>
      </c>
      <c r="L620" s="244">
        <v>10.6000490681788</v>
      </c>
      <c r="M620" s="244">
        <v>10.60564836923417</v>
      </c>
      <c r="N620" s="244">
        <v>10.606377291332915</v>
      </c>
      <c r="O620" s="244">
        <v>10.605793605612922</v>
      </c>
      <c r="P620" s="244">
        <v>10.651578262866995</v>
      </c>
      <c r="Q620" s="244">
        <v>10.64542205282041</v>
      </c>
      <c r="S620" s="122"/>
      <c r="T620" s="123"/>
      <c r="U620" s="122"/>
      <c r="V620" s="122"/>
      <c r="W620" s="122"/>
      <c r="X620" s="122"/>
      <c r="Y620" s="122"/>
      <c r="Z620" s="122"/>
      <c r="AA620" s="122"/>
      <c r="AB620" s="122"/>
      <c r="AC620" s="123"/>
      <c r="AD620" s="122"/>
      <c r="AE620" s="122"/>
      <c r="AF620" s="122"/>
      <c r="AG620" s="122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122"/>
      <c r="AR620" s="122"/>
      <c r="AS620" s="122"/>
      <c r="AT620" s="122"/>
      <c r="AU620" s="122"/>
      <c r="AV620" s="122"/>
      <c r="AW620" s="122"/>
      <c r="AX620" s="122"/>
      <c r="AY620" s="122"/>
      <c r="AZ620" s="122"/>
      <c r="BA620" s="122"/>
      <c r="BB620" s="122"/>
      <c r="BC620" s="122"/>
      <c r="BD620" s="122"/>
      <c r="BE620" s="122"/>
      <c r="BF620" s="122"/>
      <c r="BG620" s="122"/>
    </row>
    <row r="621" spans="1:59" ht="12.75">
      <c r="A621" s="165"/>
      <c r="B621" s="175"/>
      <c r="C621" s="176" t="s">
        <v>280</v>
      </c>
      <c r="D621" s="175"/>
      <c r="E621" s="244">
        <v>9.934777551067938</v>
      </c>
      <c r="F621" s="244">
        <v>9.96001040951915</v>
      </c>
      <c r="G621" s="244">
        <v>9.959291995133476</v>
      </c>
      <c r="H621" s="244">
        <v>9.95177643916292</v>
      </c>
      <c r="I621" s="244">
        <v>9.951745699633522</v>
      </c>
      <c r="J621" s="244">
        <v>9.922637215503432</v>
      </c>
      <c r="K621" s="244">
        <v>9.923279591399766</v>
      </c>
      <c r="L621" s="244">
        <v>9.923155479658488</v>
      </c>
      <c r="M621" s="244">
        <v>9.923449064692432</v>
      </c>
      <c r="N621" s="244">
        <v>9.923503168677064</v>
      </c>
      <c r="O621" s="244">
        <v>9.920893893308438</v>
      </c>
      <c r="P621" s="244">
        <v>9.925267541980347</v>
      </c>
      <c r="Q621" s="244">
        <v>9.929975566184842</v>
      </c>
      <c r="S621" s="122"/>
      <c r="T621" s="123"/>
      <c r="U621" s="122"/>
      <c r="V621" s="122"/>
      <c r="W621" s="122"/>
      <c r="X621" s="122"/>
      <c r="Y621" s="122"/>
      <c r="Z621" s="122"/>
      <c r="AA621" s="122"/>
      <c r="AB621" s="122"/>
      <c r="AC621" s="123"/>
      <c r="AD621" s="122"/>
      <c r="AE621" s="122"/>
      <c r="AF621" s="122"/>
      <c r="AG621" s="122"/>
      <c r="AH621" s="122"/>
      <c r="AI621" s="122"/>
      <c r="AJ621" s="122"/>
      <c r="AK621" s="122"/>
      <c r="AL621" s="122"/>
      <c r="AM621" s="122"/>
      <c r="AN621" s="122"/>
      <c r="AO621" s="122"/>
      <c r="AP621" s="122"/>
      <c r="AQ621" s="122"/>
      <c r="AR621" s="122"/>
      <c r="AS621" s="122"/>
      <c r="AT621" s="122"/>
      <c r="AU621" s="122"/>
      <c r="AV621" s="122"/>
      <c r="AW621" s="122"/>
      <c r="AX621" s="122"/>
      <c r="AY621" s="122"/>
      <c r="AZ621" s="122"/>
      <c r="BA621" s="122"/>
      <c r="BB621" s="122"/>
      <c r="BC621" s="122"/>
      <c r="BD621" s="122"/>
      <c r="BE621" s="122"/>
      <c r="BF621" s="122"/>
      <c r="BG621" s="122"/>
    </row>
    <row r="622" spans="1:59" ht="12.75">
      <c r="A622" s="165"/>
      <c r="B622" s="175"/>
      <c r="C622" s="176" t="s">
        <v>281</v>
      </c>
      <c r="D622" s="175"/>
      <c r="E622" s="244">
        <v>10.431613224368812</v>
      </c>
      <c r="F622" s="244">
        <v>10.444997455862609</v>
      </c>
      <c r="G622" s="244">
        <v>10.42828197187208</v>
      </c>
      <c r="H622" s="244">
        <v>10.427540827043696</v>
      </c>
      <c r="I622" s="244">
        <v>10.441438897927172</v>
      </c>
      <c r="J622" s="244">
        <v>10.423228938905302</v>
      </c>
      <c r="K622" s="244">
        <v>10.425023286928502</v>
      </c>
      <c r="L622" s="244">
        <v>10.441009750465435</v>
      </c>
      <c r="M622" s="244">
        <v>10.429537554367723</v>
      </c>
      <c r="N622" s="244">
        <v>10.42281918384578</v>
      </c>
      <c r="O622" s="244">
        <v>10.44086955095933</v>
      </c>
      <c r="P622" s="244">
        <v>10.432540762454288</v>
      </c>
      <c r="Q622" s="244">
        <v>10.424314217235654</v>
      </c>
      <c r="S622" s="122"/>
      <c r="T622" s="123"/>
      <c r="U622" s="122"/>
      <c r="V622" s="122"/>
      <c r="W622" s="122"/>
      <c r="X622" s="122"/>
      <c r="Y622" s="122"/>
      <c r="Z622" s="122"/>
      <c r="AA622" s="122"/>
      <c r="AB622" s="122"/>
      <c r="AC622" s="123"/>
      <c r="AD622" s="122"/>
      <c r="AE622" s="122"/>
      <c r="AF622" s="122"/>
      <c r="AG622" s="122"/>
      <c r="AH622" s="122"/>
      <c r="AI622" s="122"/>
      <c r="AJ622" s="122"/>
      <c r="AK622" s="122"/>
      <c r="AL622" s="122"/>
      <c r="AM622" s="122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2"/>
      <c r="AX622" s="122"/>
      <c r="AY622" s="122"/>
      <c r="AZ622" s="122"/>
      <c r="BA622" s="122"/>
      <c r="BB622" s="122"/>
      <c r="BC622" s="122"/>
      <c r="BD622" s="122"/>
      <c r="BE622" s="122"/>
      <c r="BF622" s="122"/>
      <c r="BG622" s="122"/>
    </row>
    <row r="623" spans="1:59" ht="12.75">
      <c r="A623" s="165"/>
      <c r="B623" s="175"/>
      <c r="C623" s="176" t="s">
        <v>282</v>
      </c>
      <c r="D623" s="175"/>
      <c r="E623" s="244">
        <v>10.461650177719607</v>
      </c>
      <c r="F623" s="244">
        <v>10.46415146926004</v>
      </c>
      <c r="G623" s="244">
        <v>10.464381915788692</v>
      </c>
      <c r="H623" s="244">
        <v>10.463939825345236</v>
      </c>
      <c r="I623" s="244">
        <v>10.46412523312331</v>
      </c>
      <c r="J623" s="244">
        <v>10.461237212598476</v>
      </c>
      <c r="K623" s="244">
        <v>10.461294848990887</v>
      </c>
      <c r="L623" s="244">
        <v>10.461554649280224</v>
      </c>
      <c r="M623" s="244">
        <v>10.461429184154472</v>
      </c>
      <c r="N623" s="244">
        <v>10.461759682013858</v>
      </c>
      <c r="O623" s="244">
        <v>10.456238529149157</v>
      </c>
      <c r="P623" s="244">
        <v>10.453914972804341</v>
      </c>
      <c r="Q623" s="244">
        <v>10.463939825345236</v>
      </c>
      <c r="S623" s="122"/>
      <c r="T623" s="123"/>
      <c r="U623" s="122"/>
      <c r="V623" s="122"/>
      <c r="W623" s="122"/>
      <c r="X623" s="122"/>
      <c r="Y623" s="122"/>
      <c r="Z623" s="122"/>
      <c r="AA623" s="122"/>
      <c r="AB623" s="122"/>
      <c r="AC623" s="123"/>
      <c r="AD623" s="122"/>
      <c r="AE623" s="122"/>
      <c r="AF623" s="122"/>
      <c r="AG623" s="122"/>
      <c r="AH623" s="122"/>
      <c r="AI623" s="122"/>
      <c r="AJ623" s="122"/>
      <c r="AK623" s="122"/>
      <c r="AL623" s="122"/>
      <c r="AM623" s="122"/>
      <c r="AN623" s="122"/>
      <c r="AO623" s="122"/>
      <c r="AP623" s="122"/>
      <c r="AQ623" s="122"/>
      <c r="AR623" s="122"/>
      <c r="AS623" s="122"/>
      <c r="AT623" s="122"/>
      <c r="AU623" s="122"/>
      <c r="AV623" s="122"/>
      <c r="AW623" s="122"/>
      <c r="AX623" s="122"/>
      <c r="AY623" s="122"/>
      <c r="AZ623" s="122"/>
      <c r="BA623" s="122"/>
      <c r="BB623" s="122"/>
      <c r="BC623" s="122"/>
      <c r="BD623" s="122"/>
      <c r="BE623" s="122"/>
      <c r="BF623" s="122"/>
      <c r="BG623" s="122"/>
    </row>
    <row r="624" spans="1:59" ht="12.75" hidden="1">
      <c r="A624" s="165"/>
      <c r="B624" s="175"/>
      <c r="C624" s="176"/>
      <c r="D624" s="175"/>
      <c r="E624" s="244"/>
      <c r="F624" s="244"/>
      <c r="G624" s="244"/>
      <c r="H624" s="244"/>
      <c r="I624" s="244"/>
      <c r="J624" s="244"/>
      <c r="K624" s="244"/>
      <c r="L624" s="244"/>
      <c r="M624" s="244"/>
      <c r="N624" s="244"/>
      <c r="O624" s="244"/>
      <c r="P624" s="244"/>
      <c r="Q624" s="244"/>
      <c r="S624" s="122"/>
      <c r="T624" s="123"/>
      <c r="U624" s="122"/>
      <c r="V624" s="122"/>
      <c r="W624" s="122"/>
      <c r="X624" s="122"/>
      <c r="Y624" s="122"/>
      <c r="Z624" s="122"/>
      <c r="AA624" s="122"/>
      <c r="AB624" s="122"/>
      <c r="AC624" s="123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2"/>
      <c r="AQ624" s="122"/>
      <c r="AR624" s="122"/>
      <c r="AS624" s="122"/>
      <c r="AT624" s="122"/>
      <c r="AU624" s="122"/>
      <c r="AV624" s="122"/>
      <c r="AW624" s="122"/>
      <c r="AX624" s="122"/>
      <c r="AY624" s="122"/>
      <c r="AZ624" s="122"/>
      <c r="BA624" s="122"/>
      <c r="BB624" s="122"/>
      <c r="BC624" s="122"/>
      <c r="BD624" s="122"/>
      <c r="BE624" s="122"/>
      <c r="BF624" s="122"/>
      <c r="BG624" s="122"/>
    </row>
    <row r="625" spans="1:59" ht="12.75">
      <c r="A625" s="165"/>
      <c r="B625" s="175"/>
      <c r="C625" s="176" t="s">
        <v>283</v>
      </c>
      <c r="D625" s="175"/>
      <c r="E625" s="244">
        <v>12.270917159180984</v>
      </c>
      <c r="F625" s="244">
        <v>12.284677051201147</v>
      </c>
      <c r="G625" s="244">
        <v>12.285688254733328</v>
      </c>
      <c r="H625" s="244">
        <v>12.284808066184171</v>
      </c>
      <c r="I625" s="244">
        <v>12.285186454678133</v>
      </c>
      <c r="J625" s="244">
        <v>12.255725544629446</v>
      </c>
      <c r="K625" s="244">
        <v>12.256221010590936</v>
      </c>
      <c r="L625" s="244">
        <v>12.256404219550875</v>
      </c>
      <c r="M625" s="244">
        <v>12.255827287029309</v>
      </c>
      <c r="N625" s="244">
        <v>12.255454050132984</v>
      </c>
      <c r="O625" s="244">
        <v>12.255574471708758</v>
      </c>
      <c r="P625" s="244">
        <v>12.285688254733328</v>
      </c>
      <c r="Q625" s="244">
        <v>12.284808066184171</v>
      </c>
      <c r="S625" s="122"/>
      <c r="T625" s="123"/>
      <c r="U625" s="122"/>
      <c r="V625" s="122"/>
      <c r="W625" s="122"/>
      <c r="X625" s="122"/>
      <c r="Y625" s="122"/>
      <c r="Z625" s="122"/>
      <c r="AA625" s="122"/>
      <c r="AB625" s="122"/>
      <c r="AC625" s="123"/>
      <c r="AD625" s="122"/>
      <c r="AE625" s="122"/>
      <c r="AF625" s="122"/>
      <c r="AG625" s="122"/>
      <c r="AH625" s="122"/>
      <c r="AI625" s="122"/>
      <c r="AJ625" s="122"/>
      <c r="AK625" s="122"/>
      <c r="AL625" s="122"/>
      <c r="AM625" s="122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2"/>
      <c r="AX625" s="122"/>
      <c r="AY625" s="122"/>
      <c r="AZ625" s="122"/>
      <c r="BA625" s="122"/>
      <c r="BB625" s="122"/>
      <c r="BC625" s="122"/>
      <c r="BD625" s="122"/>
      <c r="BE625" s="122"/>
      <c r="BF625" s="122"/>
      <c r="BG625" s="122"/>
    </row>
    <row r="626" spans="1:59" ht="12.75" hidden="1">
      <c r="A626" s="165"/>
      <c r="B626" s="175"/>
      <c r="C626" s="176"/>
      <c r="D626" s="175"/>
      <c r="E626" s="244"/>
      <c r="F626" s="244"/>
      <c r="G626" s="244"/>
      <c r="H626" s="244"/>
      <c r="I626" s="244"/>
      <c r="J626" s="244"/>
      <c r="K626" s="244"/>
      <c r="L626" s="244"/>
      <c r="M626" s="244"/>
      <c r="N626" s="244"/>
      <c r="O626" s="244"/>
      <c r="P626" s="244"/>
      <c r="Q626" s="244"/>
      <c r="S626" s="122"/>
      <c r="T626" s="123"/>
      <c r="U626" s="122"/>
      <c r="V626" s="122"/>
      <c r="W626" s="122"/>
      <c r="X626" s="122"/>
      <c r="Y626" s="122"/>
      <c r="Z626" s="122"/>
      <c r="AA626" s="122"/>
      <c r="AB626" s="122"/>
      <c r="AC626" s="123"/>
      <c r="AD626" s="122"/>
      <c r="AE626" s="122"/>
      <c r="AF626" s="122"/>
      <c r="AG626" s="122"/>
      <c r="AH626" s="122"/>
      <c r="AI626" s="122"/>
      <c r="AJ626" s="122"/>
      <c r="AK626" s="122"/>
      <c r="AL626" s="122"/>
      <c r="AM626" s="122"/>
      <c r="AN626" s="122"/>
      <c r="AO626" s="122"/>
      <c r="AP626" s="122"/>
      <c r="AQ626" s="122"/>
      <c r="AR626" s="122"/>
      <c r="AS626" s="122"/>
      <c r="AT626" s="122"/>
      <c r="AU626" s="122"/>
      <c r="AV626" s="122"/>
      <c r="AW626" s="122"/>
      <c r="AX626" s="122"/>
      <c r="AY626" s="122"/>
      <c r="AZ626" s="122"/>
      <c r="BA626" s="122"/>
      <c r="BB626" s="122"/>
      <c r="BC626" s="122"/>
      <c r="BD626" s="122"/>
      <c r="BE626" s="122"/>
      <c r="BF626" s="122"/>
      <c r="BG626" s="122"/>
    </row>
    <row r="627" spans="1:59" ht="12.75">
      <c r="A627" s="165"/>
      <c r="B627" s="175"/>
      <c r="C627" s="176" t="s">
        <v>286</v>
      </c>
      <c r="D627" s="175"/>
      <c r="E627" s="244">
        <v>7.186638814121827</v>
      </c>
      <c r="F627" s="244">
        <v>7.197398611057531</v>
      </c>
      <c r="G627" s="244">
        <v>7.192505987027479</v>
      </c>
      <c r="H627" s="244">
        <v>7.182438929698535</v>
      </c>
      <c r="I627" s="244">
        <v>7.16650244207241</v>
      </c>
      <c r="J627" s="244">
        <v>7.166190288517835</v>
      </c>
      <c r="K627" s="244">
        <v>7.191588963864913</v>
      </c>
      <c r="L627" s="244">
        <v>7.220280797558412</v>
      </c>
      <c r="M627" s="244">
        <v>0</v>
      </c>
      <c r="N627" s="244">
        <v>0</v>
      </c>
      <c r="O627" s="244">
        <v>0</v>
      </c>
      <c r="P627" s="244">
        <v>0</v>
      </c>
      <c r="Q627" s="244">
        <v>0</v>
      </c>
      <c r="S627" s="122"/>
      <c r="T627" s="123"/>
      <c r="U627" s="122"/>
      <c r="V627" s="122"/>
      <c r="W627" s="122"/>
      <c r="X627" s="122"/>
      <c r="Y627" s="122"/>
      <c r="Z627" s="122"/>
      <c r="AA627" s="122"/>
      <c r="AB627" s="122"/>
      <c r="AC627" s="123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</row>
    <row r="628" spans="1:59" ht="12.75">
      <c r="A628" s="165"/>
      <c r="B628" s="175"/>
      <c r="C628" s="176" t="s">
        <v>287</v>
      </c>
      <c r="D628" s="175"/>
      <c r="E628" s="244">
        <v>7.482619893493581</v>
      </c>
      <c r="F628" s="244">
        <v>7.187386091745019</v>
      </c>
      <c r="G628" s="244">
        <v>7.457058458764058</v>
      </c>
      <c r="H628" s="244">
        <v>7.310450394917341</v>
      </c>
      <c r="I628" s="244">
        <v>7.453646503482402</v>
      </c>
      <c r="J628" s="244">
        <v>7.5194320160562444</v>
      </c>
      <c r="K628" s="244">
        <v>7.612340522498767</v>
      </c>
      <c r="L628" s="244">
        <v>7.560378219627654</v>
      </c>
      <c r="M628" s="244">
        <v>7.592602208320318</v>
      </c>
      <c r="N628" s="244">
        <v>7.607171102232799</v>
      </c>
      <c r="O628" s="244">
        <v>7.578457074643565</v>
      </c>
      <c r="P628" s="244">
        <v>7.807126569968888</v>
      </c>
      <c r="Q628" s="244">
        <v>7.612211113844408</v>
      </c>
      <c r="S628" s="122"/>
      <c r="T628" s="123"/>
      <c r="U628" s="122"/>
      <c r="V628" s="122"/>
      <c r="W628" s="122"/>
      <c r="X628" s="122"/>
      <c r="Y628" s="122"/>
      <c r="Z628" s="122"/>
      <c r="AA628" s="122"/>
      <c r="AB628" s="122"/>
      <c r="AC628" s="123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22"/>
      <c r="BG628" s="122"/>
    </row>
    <row r="629" spans="1:59" ht="12.75">
      <c r="A629" s="165"/>
      <c r="B629" s="175"/>
      <c r="C629" s="176" t="s">
        <v>288</v>
      </c>
      <c r="D629" s="175"/>
      <c r="E629" s="244">
        <v>12.286600483616917</v>
      </c>
      <c r="F629" s="244">
        <v>12.331857099918624</v>
      </c>
      <c r="G629" s="244">
        <v>12.081612625431042</v>
      </c>
      <c r="H629" s="244">
        <v>12.498993884473434</v>
      </c>
      <c r="I629" s="244">
        <v>0</v>
      </c>
      <c r="J629" s="244">
        <v>0</v>
      </c>
      <c r="K629" s="244">
        <v>0</v>
      </c>
      <c r="L629" s="244">
        <v>0</v>
      </c>
      <c r="M629" s="244">
        <v>0</v>
      </c>
      <c r="N629" s="244">
        <v>0</v>
      </c>
      <c r="O629" s="244">
        <v>0</v>
      </c>
      <c r="P629" s="244">
        <v>0</v>
      </c>
      <c r="Q629" s="244">
        <v>0</v>
      </c>
      <c r="S629" s="122"/>
      <c r="T629" s="123"/>
      <c r="U629" s="122"/>
      <c r="V629" s="122"/>
      <c r="W629" s="122"/>
      <c r="X629" s="122"/>
      <c r="Y629" s="122"/>
      <c r="Z629" s="122"/>
      <c r="AA629" s="122"/>
      <c r="AB629" s="122"/>
      <c r="AC629" s="123"/>
      <c r="AD629" s="122"/>
      <c r="AE629" s="122"/>
      <c r="AF629" s="122"/>
      <c r="AG629" s="122"/>
      <c r="AH629" s="122"/>
      <c r="AI629" s="122"/>
      <c r="AJ629" s="122"/>
      <c r="AK629" s="122"/>
      <c r="AL629" s="122"/>
      <c r="AM629" s="122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2"/>
      <c r="AX629" s="122"/>
      <c r="AY629" s="122"/>
      <c r="AZ629" s="122"/>
      <c r="BA629" s="122"/>
      <c r="BB629" s="122"/>
      <c r="BC629" s="122"/>
      <c r="BD629" s="122"/>
      <c r="BE629" s="122"/>
      <c r="BF629" s="122"/>
      <c r="BG629" s="122"/>
    </row>
    <row r="630" spans="1:59" ht="12.75">
      <c r="A630" s="165"/>
      <c r="B630" s="175"/>
      <c r="C630" s="176" t="s">
        <v>289</v>
      </c>
      <c r="D630" s="175"/>
      <c r="E630" s="244">
        <v>13.436296834892465</v>
      </c>
      <c r="F630" s="244">
        <v>12.375368167346448</v>
      </c>
      <c r="G630" s="244">
        <v>12.69303747877955</v>
      </c>
      <c r="H630" s="244">
        <v>13.104013107761203</v>
      </c>
      <c r="I630" s="244">
        <v>14.18852651288231</v>
      </c>
      <c r="J630" s="244">
        <v>14.412692960160499</v>
      </c>
      <c r="K630" s="244">
        <v>0</v>
      </c>
      <c r="L630" s="244">
        <v>14.400432515476231</v>
      </c>
      <c r="M630" s="244">
        <v>14.428760256848774</v>
      </c>
      <c r="N630" s="244">
        <v>0</v>
      </c>
      <c r="O630" s="244">
        <v>0</v>
      </c>
      <c r="P630" s="244">
        <v>0</v>
      </c>
      <c r="Q630" s="244">
        <v>14.417440741532287</v>
      </c>
      <c r="S630" s="122"/>
      <c r="T630" s="123"/>
      <c r="U630" s="122"/>
      <c r="V630" s="122"/>
      <c r="W630" s="122"/>
      <c r="X630" s="122"/>
      <c r="Y630" s="122"/>
      <c r="Z630" s="122"/>
      <c r="AA630" s="122"/>
      <c r="AB630" s="122"/>
      <c r="AC630" s="123"/>
      <c r="AD630" s="122"/>
      <c r="AE630" s="122"/>
      <c r="AF630" s="122"/>
      <c r="AG630" s="122"/>
      <c r="AH630" s="122"/>
      <c r="AI630" s="122"/>
      <c r="AJ630" s="122"/>
      <c r="AK630" s="122"/>
      <c r="AL630" s="122"/>
      <c r="AM630" s="122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2"/>
      <c r="AX630" s="122"/>
      <c r="AY630" s="122"/>
      <c r="AZ630" s="122"/>
      <c r="BA630" s="122"/>
      <c r="BB630" s="122"/>
      <c r="BC630" s="122"/>
      <c r="BD630" s="122"/>
      <c r="BE630" s="122"/>
      <c r="BF630" s="122"/>
      <c r="BG630" s="122"/>
    </row>
    <row r="631" spans="1:59" ht="12.75">
      <c r="A631" s="165"/>
      <c r="B631" s="175"/>
      <c r="C631" s="176" t="s">
        <v>290</v>
      </c>
      <c r="D631" s="175"/>
      <c r="E631" s="244">
        <v>7.23786179201441</v>
      </c>
      <c r="F631" s="244">
        <v>7.247580480103531</v>
      </c>
      <c r="G631" s="244">
        <v>7.255680394990107</v>
      </c>
      <c r="H631" s="244">
        <v>7.235827765538036</v>
      </c>
      <c r="I631" s="244">
        <v>7.241088733116141</v>
      </c>
      <c r="J631" s="244">
        <v>7.211860081485711</v>
      </c>
      <c r="K631" s="244">
        <v>7.205943966393483</v>
      </c>
      <c r="L631" s="244">
        <v>7.25449040711445</v>
      </c>
      <c r="M631" s="244">
        <v>7.247248983930313</v>
      </c>
      <c r="N631" s="244">
        <v>7.213611212473947</v>
      </c>
      <c r="O631" s="244">
        <v>7.221211495391473</v>
      </c>
      <c r="P631" s="244">
        <v>7.298118164361033</v>
      </c>
      <c r="Q631" s="244">
        <v>7.256752902827588</v>
      </c>
      <c r="S631" s="122"/>
      <c r="T631" s="123"/>
      <c r="U631" s="122"/>
      <c r="V631" s="122"/>
      <c r="W631" s="122"/>
      <c r="X631" s="122"/>
      <c r="Y631" s="122"/>
      <c r="Z631" s="122"/>
      <c r="AA631" s="122"/>
      <c r="AB631" s="122"/>
      <c r="AC631" s="123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22"/>
      <c r="AZ631" s="122"/>
      <c r="BA631" s="122"/>
      <c r="BB631" s="122"/>
      <c r="BC631" s="122"/>
      <c r="BD631" s="122"/>
      <c r="BE631" s="122"/>
      <c r="BF631" s="122"/>
      <c r="BG631" s="122"/>
    </row>
    <row r="632" spans="1:59" ht="12.75">
      <c r="A632" s="165"/>
      <c r="B632" s="175"/>
      <c r="C632" s="176" t="s">
        <v>291</v>
      </c>
      <c r="D632" s="175"/>
      <c r="E632" s="244">
        <v>6.8405577449187325</v>
      </c>
      <c r="F632" s="244">
        <v>6.789469266056419</v>
      </c>
      <c r="G632" s="244">
        <v>6.818205377426166</v>
      </c>
      <c r="H632" s="244">
        <v>6.775341958368204</v>
      </c>
      <c r="I632" s="244">
        <v>6.794232590694866</v>
      </c>
      <c r="J632" s="244">
        <v>6.916407817033944</v>
      </c>
      <c r="K632" s="244">
        <v>6.981565326725904</v>
      </c>
      <c r="L632" s="244">
        <v>6.83974858845698</v>
      </c>
      <c r="M632" s="244">
        <v>6.802353811213705</v>
      </c>
      <c r="N632" s="244">
        <v>6.823675204027128</v>
      </c>
      <c r="O632" s="244">
        <v>6.832232614582178</v>
      </c>
      <c r="P632" s="244">
        <v>6.9181648107712554</v>
      </c>
      <c r="Q632" s="244">
        <v>6.912748856818737</v>
      </c>
      <c r="S632" s="122"/>
      <c r="T632" s="123"/>
      <c r="U632" s="122"/>
      <c r="V632" s="122"/>
      <c r="W632" s="122"/>
      <c r="X632" s="122"/>
      <c r="Y632" s="122"/>
      <c r="Z632" s="122"/>
      <c r="AA632" s="122"/>
      <c r="AB632" s="122"/>
      <c r="AC632" s="123"/>
      <c r="AD632" s="122"/>
      <c r="AE632" s="122"/>
      <c r="AF632" s="122"/>
      <c r="AG632" s="122"/>
      <c r="AH632" s="122"/>
      <c r="AI632" s="122"/>
      <c r="AJ632" s="122"/>
      <c r="AK632" s="122"/>
      <c r="AL632" s="122"/>
      <c r="AM632" s="122"/>
      <c r="AN632" s="122"/>
      <c r="AO632" s="122"/>
      <c r="AP632" s="122"/>
      <c r="AQ632" s="122"/>
      <c r="AR632" s="122"/>
      <c r="AS632" s="122"/>
      <c r="AT632" s="122"/>
      <c r="AU632" s="122"/>
      <c r="AV632" s="122"/>
      <c r="AW632" s="122"/>
      <c r="AX632" s="122"/>
      <c r="AY632" s="122"/>
      <c r="AZ632" s="122"/>
      <c r="BA632" s="122"/>
      <c r="BB632" s="122"/>
      <c r="BC632" s="122"/>
      <c r="BD632" s="122"/>
      <c r="BE632" s="122"/>
      <c r="BF632" s="122"/>
      <c r="BG632" s="122"/>
    </row>
    <row r="633" spans="1:59" ht="12.75">
      <c r="A633" s="165"/>
      <c r="B633" s="175"/>
      <c r="C633" s="176" t="s">
        <v>292</v>
      </c>
      <c r="D633" s="175"/>
      <c r="E633" s="244">
        <v>16.438004744367184</v>
      </c>
      <c r="F633" s="244">
        <v>17.384639282703592</v>
      </c>
      <c r="G633" s="244">
        <v>17.99446837003735</v>
      </c>
      <c r="H633" s="244">
        <v>0</v>
      </c>
      <c r="I633" s="244">
        <v>16.723535768921685</v>
      </c>
      <c r="J633" s="244">
        <v>16.33046139008211</v>
      </c>
      <c r="K633" s="244">
        <v>16.330454060929963</v>
      </c>
      <c r="L633" s="244">
        <v>16.33045838472132</v>
      </c>
      <c r="M633" s="244">
        <v>16.330480586417156</v>
      </c>
      <c r="N633" s="244">
        <v>16.33043572898986</v>
      </c>
      <c r="O633" s="244">
        <v>16.330443702568626</v>
      </c>
      <c r="P633" s="244">
        <v>16.64978514301646</v>
      </c>
      <c r="Q633" s="244">
        <v>0</v>
      </c>
      <c r="S633" s="122"/>
      <c r="T633" s="123"/>
      <c r="U633" s="122"/>
      <c r="V633" s="122"/>
      <c r="W633" s="122"/>
      <c r="X633" s="122"/>
      <c r="Y633" s="122"/>
      <c r="Z633" s="122"/>
      <c r="AA633" s="122"/>
      <c r="AB633" s="122"/>
      <c r="AC633" s="123"/>
      <c r="AD633" s="122"/>
      <c r="AE633" s="122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Q633" s="122"/>
      <c r="AR633" s="122"/>
      <c r="AS633" s="122"/>
      <c r="AT633" s="122"/>
      <c r="AU633" s="122"/>
      <c r="AV633" s="122"/>
      <c r="AW633" s="122"/>
      <c r="AX633" s="122"/>
      <c r="AY633" s="122"/>
      <c r="AZ633" s="122"/>
      <c r="BA633" s="122"/>
      <c r="BB633" s="122"/>
      <c r="BC633" s="122"/>
      <c r="BD633" s="122"/>
      <c r="BE633" s="122"/>
      <c r="BF633" s="122"/>
      <c r="BG633" s="122"/>
    </row>
    <row r="634" spans="1:59" ht="12.75" hidden="1">
      <c r="A634" s="165"/>
      <c r="B634" s="175"/>
      <c r="C634" s="176"/>
      <c r="D634" s="175"/>
      <c r="E634" s="244"/>
      <c r="F634" s="244"/>
      <c r="G634" s="244"/>
      <c r="H634" s="244"/>
      <c r="I634" s="244"/>
      <c r="J634" s="244"/>
      <c r="K634" s="244"/>
      <c r="L634" s="244"/>
      <c r="M634" s="244"/>
      <c r="N634" s="244"/>
      <c r="O634" s="244"/>
      <c r="P634" s="244"/>
      <c r="Q634" s="244"/>
      <c r="S634" s="122"/>
      <c r="T634" s="123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Q634" s="122"/>
      <c r="AR634" s="122"/>
      <c r="AS634" s="122"/>
      <c r="AT634" s="122"/>
      <c r="AU634" s="122"/>
      <c r="AV634" s="122"/>
      <c r="AW634" s="122"/>
      <c r="AX634" s="122"/>
      <c r="AY634" s="122"/>
      <c r="AZ634" s="122"/>
      <c r="BA634" s="122"/>
      <c r="BB634" s="122"/>
      <c r="BC634" s="122"/>
      <c r="BD634" s="122"/>
      <c r="BE634" s="122"/>
      <c r="BF634" s="122"/>
      <c r="BG634" s="122"/>
    </row>
    <row r="635" spans="1:59" ht="12.75" hidden="1">
      <c r="A635" s="165"/>
      <c r="B635" s="175"/>
      <c r="C635" s="176" t="s">
        <v>293</v>
      </c>
      <c r="D635" s="175"/>
      <c r="E635" s="244">
        <v>0</v>
      </c>
      <c r="F635" s="244">
        <v>0</v>
      </c>
      <c r="G635" s="244">
        <v>0</v>
      </c>
      <c r="H635" s="244">
        <v>0</v>
      </c>
      <c r="I635" s="244">
        <v>0</v>
      </c>
      <c r="J635" s="244">
        <v>0</v>
      </c>
      <c r="K635" s="244">
        <v>0</v>
      </c>
      <c r="L635" s="244">
        <v>0</v>
      </c>
      <c r="M635" s="244">
        <v>0</v>
      </c>
      <c r="N635" s="244">
        <v>0</v>
      </c>
      <c r="O635" s="244">
        <v>0</v>
      </c>
      <c r="P635" s="244">
        <v>0</v>
      </c>
      <c r="Q635" s="244">
        <v>0</v>
      </c>
      <c r="S635" s="122"/>
      <c r="T635" s="123"/>
      <c r="U635" s="122"/>
      <c r="V635" s="122"/>
      <c r="W635" s="122"/>
      <c r="X635" s="156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2"/>
      <c r="AX635" s="122"/>
      <c r="AY635" s="122"/>
      <c r="AZ635" s="122"/>
      <c r="BA635" s="122"/>
      <c r="BB635" s="122"/>
      <c r="BC635" s="122"/>
      <c r="BD635" s="122"/>
      <c r="BE635" s="122"/>
      <c r="BF635" s="122"/>
      <c r="BG635" s="122"/>
    </row>
    <row r="636" spans="1:59" ht="12.75">
      <c r="A636" s="165"/>
      <c r="B636" s="175"/>
      <c r="C636" s="176"/>
      <c r="D636" s="175"/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S636" s="122"/>
      <c r="T636" s="123"/>
      <c r="U636" s="122"/>
      <c r="V636" s="122"/>
      <c r="W636" s="157"/>
      <c r="X636" s="158"/>
      <c r="Y636" s="122"/>
      <c r="Z636" s="122"/>
      <c r="AA636" s="122"/>
      <c r="AB636" s="122"/>
      <c r="AC636" s="123"/>
      <c r="AD636" s="122"/>
      <c r="AE636" s="122"/>
      <c r="AF636" s="122"/>
      <c r="AG636" s="122"/>
      <c r="AH636" s="122"/>
      <c r="AI636" s="122"/>
      <c r="AJ636" s="122"/>
      <c r="AK636" s="122"/>
      <c r="AL636" s="122"/>
      <c r="AM636" s="122"/>
      <c r="AN636" s="122"/>
      <c r="AO636" s="122"/>
      <c r="AP636" s="122"/>
      <c r="AQ636" s="122"/>
      <c r="AR636" s="122"/>
      <c r="AS636" s="122"/>
      <c r="AT636" s="122"/>
      <c r="AU636" s="122"/>
      <c r="AV636" s="122"/>
      <c r="AW636" s="122"/>
      <c r="AX636" s="122"/>
      <c r="AY636" s="122"/>
      <c r="AZ636" s="122"/>
      <c r="BA636" s="122"/>
      <c r="BB636" s="122"/>
      <c r="BC636" s="122"/>
      <c r="BD636" s="122"/>
      <c r="BE636" s="122"/>
      <c r="BF636" s="122"/>
      <c r="BG636" s="122"/>
    </row>
    <row r="637" spans="1:59" ht="15.75">
      <c r="A637" s="178" t="s">
        <v>336</v>
      </c>
      <c r="B637" s="175"/>
      <c r="C637" s="176"/>
      <c r="D637" s="17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S637" s="122"/>
      <c r="T637" s="123"/>
      <c r="U637" s="122"/>
      <c r="V637" s="122"/>
      <c r="W637" s="159"/>
      <c r="X637" s="158"/>
      <c r="Y637" s="122"/>
      <c r="Z637" s="122"/>
      <c r="AA637" s="122"/>
      <c r="AB637" s="122"/>
      <c r="AC637" s="123"/>
      <c r="AD637" s="122"/>
      <c r="AE637" s="122"/>
      <c r="AF637" s="122"/>
      <c r="AG637" s="122"/>
      <c r="AH637" s="122"/>
      <c r="AI637" s="122"/>
      <c r="AJ637" s="122"/>
      <c r="AK637" s="122"/>
      <c r="AL637" s="122"/>
      <c r="AM637" s="122"/>
      <c r="AN637" s="122"/>
      <c r="AO637" s="122"/>
      <c r="AP637" s="122"/>
      <c r="AQ637" s="122"/>
      <c r="AR637" s="122"/>
      <c r="AS637" s="122"/>
      <c r="AT637" s="122"/>
      <c r="AU637" s="122"/>
      <c r="AV637" s="122"/>
      <c r="AW637" s="122"/>
      <c r="AX637" s="122"/>
      <c r="AY637" s="122"/>
      <c r="AZ637" s="122"/>
      <c r="BA637" s="122"/>
      <c r="BB637" s="122"/>
      <c r="BC637" s="122"/>
      <c r="BD637" s="122"/>
      <c r="BE637" s="122"/>
      <c r="BF637" s="122"/>
      <c r="BG637" s="122"/>
    </row>
    <row r="638" spans="1:59" ht="12.75">
      <c r="A638" s="165"/>
      <c r="B638" s="175"/>
      <c r="C638" s="176" t="s">
        <v>273</v>
      </c>
      <c r="D638" s="175"/>
      <c r="E638" s="244">
        <v>1.433</v>
      </c>
      <c r="F638" s="244">
        <v>1.433</v>
      </c>
      <c r="G638" s="244">
        <v>1.433</v>
      </c>
      <c r="H638" s="244">
        <v>1.433</v>
      </c>
      <c r="I638" s="244">
        <v>1.433</v>
      </c>
      <c r="J638" s="244">
        <v>1.433</v>
      </c>
      <c r="K638" s="244">
        <v>1.433</v>
      </c>
      <c r="L638" s="244">
        <v>1.433</v>
      </c>
      <c r="M638" s="244">
        <v>1.433</v>
      </c>
      <c r="N638" s="244">
        <v>1.433</v>
      </c>
      <c r="O638" s="244">
        <v>1.433</v>
      </c>
      <c r="P638" s="244">
        <v>1.433</v>
      </c>
      <c r="Q638" s="244">
        <v>1.433</v>
      </c>
      <c r="S638" s="122"/>
      <c r="T638" s="123"/>
      <c r="U638" s="122"/>
      <c r="V638" s="122"/>
      <c r="W638" s="159"/>
      <c r="X638" s="158"/>
      <c r="Y638" s="122"/>
      <c r="Z638" s="122"/>
      <c r="AA638" s="122"/>
      <c r="AB638" s="122"/>
      <c r="AC638" s="123"/>
      <c r="AD638" s="122"/>
      <c r="AE638" s="122"/>
      <c r="AF638" s="122"/>
      <c r="AG638" s="122"/>
      <c r="AH638" s="122"/>
      <c r="AI638" s="122"/>
      <c r="AJ638" s="122"/>
      <c r="AK638" s="122"/>
      <c r="AL638" s="122"/>
      <c r="AM638" s="122"/>
      <c r="AN638" s="122"/>
      <c r="AO638" s="122"/>
      <c r="AP638" s="122"/>
      <c r="AQ638" s="122"/>
      <c r="AR638" s="122"/>
      <c r="AS638" s="122"/>
      <c r="AT638" s="122"/>
      <c r="AU638" s="122"/>
      <c r="AV638" s="122"/>
      <c r="AW638" s="122"/>
      <c r="AX638" s="122"/>
      <c r="AY638" s="122"/>
      <c r="AZ638" s="122"/>
      <c r="BA638" s="122"/>
      <c r="BB638" s="122"/>
      <c r="BC638" s="122"/>
      <c r="BD638" s="122"/>
      <c r="BE638" s="122"/>
      <c r="BF638" s="122"/>
      <c r="BG638" s="122"/>
    </row>
    <row r="639" spans="1:59" ht="12.75">
      <c r="A639" s="165"/>
      <c r="B639" s="175"/>
      <c r="C639" s="176" t="s">
        <v>274</v>
      </c>
      <c r="D639" s="175"/>
      <c r="E639" s="244">
        <v>1.7650000000000003</v>
      </c>
      <c r="F639" s="244">
        <v>1.765</v>
      </c>
      <c r="G639" s="244">
        <v>1.765</v>
      </c>
      <c r="H639" s="244">
        <v>1.765</v>
      </c>
      <c r="I639" s="244">
        <v>1.765</v>
      </c>
      <c r="J639" s="244">
        <v>1.765</v>
      </c>
      <c r="K639" s="244">
        <v>1.765</v>
      </c>
      <c r="L639" s="244">
        <v>1.765</v>
      </c>
      <c r="M639" s="244">
        <v>1.765</v>
      </c>
      <c r="N639" s="244">
        <v>1.765</v>
      </c>
      <c r="O639" s="244">
        <v>1.765</v>
      </c>
      <c r="P639" s="244">
        <v>1.765</v>
      </c>
      <c r="Q639" s="244">
        <v>1.765</v>
      </c>
      <c r="S639" s="122"/>
      <c r="T639" s="123"/>
      <c r="U639" s="122"/>
      <c r="V639" s="122"/>
      <c r="W639" s="159"/>
      <c r="X639" s="158"/>
      <c r="Y639" s="122"/>
      <c r="Z639" s="122"/>
      <c r="AA639" s="122"/>
      <c r="AB639" s="122"/>
      <c r="AC639" s="123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2"/>
      <c r="AO639" s="122"/>
      <c r="AP639" s="122"/>
      <c r="AQ639" s="122"/>
      <c r="AR639" s="122"/>
      <c r="AS639" s="122"/>
      <c r="AT639" s="122"/>
      <c r="AU639" s="122"/>
      <c r="AV639" s="122"/>
      <c r="AW639" s="122"/>
      <c r="AX639" s="122"/>
      <c r="AY639" s="122"/>
      <c r="AZ639" s="122"/>
      <c r="BA639" s="122"/>
      <c r="BB639" s="122"/>
      <c r="BC639" s="122"/>
      <c r="BD639" s="122"/>
      <c r="BE639" s="122"/>
      <c r="BF639" s="122"/>
      <c r="BG639" s="122"/>
    </row>
    <row r="640" spans="1:59" ht="12.75">
      <c r="A640" s="165"/>
      <c r="B640" s="175"/>
      <c r="C640" s="176" t="s">
        <v>275</v>
      </c>
      <c r="D640" s="175"/>
      <c r="E640" s="244">
        <v>0.949</v>
      </c>
      <c r="F640" s="244">
        <v>0.949</v>
      </c>
      <c r="G640" s="244">
        <v>0.949</v>
      </c>
      <c r="H640" s="244">
        <v>0.949</v>
      </c>
      <c r="I640" s="244">
        <v>0.949</v>
      </c>
      <c r="J640" s="244">
        <v>0.949</v>
      </c>
      <c r="K640" s="244">
        <v>0.949</v>
      </c>
      <c r="L640" s="244">
        <v>0.949</v>
      </c>
      <c r="M640" s="244">
        <v>0.949</v>
      </c>
      <c r="N640" s="244">
        <v>0.949</v>
      </c>
      <c r="O640" s="244">
        <v>0.949</v>
      </c>
      <c r="P640" s="244">
        <v>0.949</v>
      </c>
      <c r="Q640" s="244">
        <v>0.949</v>
      </c>
      <c r="S640" s="122"/>
      <c r="T640" s="123"/>
      <c r="U640" s="122"/>
      <c r="V640" s="122"/>
      <c r="W640" s="159"/>
      <c r="X640" s="158"/>
      <c r="Y640" s="122"/>
      <c r="Z640" s="122"/>
      <c r="AA640" s="122"/>
      <c r="AB640" s="122"/>
      <c r="AC640" s="123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122"/>
    </row>
    <row r="641" spans="1:59" ht="12.75">
      <c r="A641" s="165"/>
      <c r="B641" s="175"/>
      <c r="C641" s="176" t="s">
        <v>276</v>
      </c>
      <c r="D641" s="175"/>
      <c r="E641" s="244">
        <v>1.4540000000000004</v>
      </c>
      <c r="F641" s="244">
        <v>1.454</v>
      </c>
      <c r="G641" s="244">
        <v>1.454</v>
      </c>
      <c r="H641" s="244">
        <v>1.454</v>
      </c>
      <c r="I641" s="244">
        <v>1.454</v>
      </c>
      <c r="J641" s="244">
        <v>1.454</v>
      </c>
      <c r="K641" s="244">
        <v>1.454</v>
      </c>
      <c r="L641" s="244">
        <v>1.454</v>
      </c>
      <c r="M641" s="244">
        <v>1.454</v>
      </c>
      <c r="N641" s="244">
        <v>1.454</v>
      </c>
      <c r="O641" s="244">
        <v>1.454</v>
      </c>
      <c r="P641" s="244">
        <v>1.454</v>
      </c>
      <c r="Q641" s="244">
        <v>1.454</v>
      </c>
      <c r="S641" s="122"/>
      <c r="T641" s="123"/>
      <c r="U641" s="122"/>
      <c r="V641" s="122"/>
      <c r="W641" s="159"/>
      <c r="X641" s="158"/>
      <c r="Y641" s="122"/>
      <c r="Z641" s="122"/>
      <c r="AA641" s="122"/>
      <c r="AB641" s="122"/>
      <c r="AC641" s="123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</row>
    <row r="642" spans="1:59" ht="12.75">
      <c r="A642" s="165"/>
      <c r="B642" s="175"/>
      <c r="C642" s="176" t="s">
        <v>277</v>
      </c>
      <c r="D642" s="175"/>
      <c r="E642" s="244">
        <v>0.7940000000000002</v>
      </c>
      <c r="F642" s="244">
        <v>0.794</v>
      </c>
      <c r="G642" s="244">
        <v>0.794</v>
      </c>
      <c r="H642" s="244">
        <v>0.794</v>
      </c>
      <c r="I642" s="244">
        <v>0.794</v>
      </c>
      <c r="J642" s="244">
        <v>0.794</v>
      </c>
      <c r="K642" s="244">
        <v>0.794</v>
      </c>
      <c r="L642" s="244">
        <v>0.794</v>
      </c>
      <c r="M642" s="244">
        <v>0.794</v>
      </c>
      <c r="N642" s="244">
        <v>0.794</v>
      </c>
      <c r="O642" s="244">
        <v>0.794</v>
      </c>
      <c r="P642" s="244">
        <v>0.794</v>
      </c>
      <c r="Q642" s="244">
        <v>0.794</v>
      </c>
      <c r="S642" s="122"/>
      <c r="T642" s="123"/>
      <c r="U642" s="122"/>
      <c r="V642" s="122"/>
      <c r="W642" s="159"/>
      <c r="X642" s="160"/>
      <c r="Y642" s="156"/>
      <c r="Z642" s="122"/>
      <c r="AA642" s="122"/>
      <c r="AB642" s="122"/>
      <c r="AC642" s="123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</row>
    <row r="643" spans="1:59" ht="12.75">
      <c r="A643" s="165"/>
      <c r="B643" s="175"/>
      <c r="C643" s="176" t="s">
        <v>278</v>
      </c>
      <c r="D643" s="175"/>
      <c r="E643" s="244">
        <v>1.686</v>
      </c>
      <c r="F643" s="244">
        <v>1.686</v>
      </c>
      <c r="G643" s="244">
        <v>1.686</v>
      </c>
      <c r="H643" s="244">
        <v>1.686</v>
      </c>
      <c r="I643" s="244">
        <v>1.686</v>
      </c>
      <c r="J643" s="244">
        <v>1.686</v>
      </c>
      <c r="K643" s="244">
        <v>1.686</v>
      </c>
      <c r="L643" s="244">
        <v>1.686</v>
      </c>
      <c r="M643" s="244">
        <v>1.686</v>
      </c>
      <c r="N643" s="244">
        <v>1.686</v>
      </c>
      <c r="O643" s="244">
        <v>1.686</v>
      </c>
      <c r="P643" s="244">
        <v>1.686</v>
      </c>
      <c r="Q643" s="244">
        <v>1.686</v>
      </c>
      <c r="S643" s="122"/>
      <c r="T643" s="123"/>
      <c r="U643" s="122"/>
      <c r="V643" s="122"/>
      <c r="W643" s="159"/>
      <c r="X643" s="160"/>
      <c r="Y643" s="156"/>
      <c r="Z643" s="122"/>
      <c r="AA643" s="122"/>
      <c r="AB643" s="122"/>
      <c r="AC643" s="123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</row>
    <row r="644" spans="1:59" ht="12.75">
      <c r="A644" s="165"/>
      <c r="B644" s="175"/>
      <c r="C644" s="176" t="s">
        <v>279</v>
      </c>
      <c r="D644" s="175"/>
      <c r="E644" s="244">
        <v>1.2809999416666666</v>
      </c>
      <c r="F644" s="244">
        <v>1.281</v>
      </c>
      <c r="G644" s="244">
        <v>1.281</v>
      </c>
      <c r="H644" s="244">
        <v>1.2809999</v>
      </c>
      <c r="I644" s="244">
        <v>1.2809999</v>
      </c>
      <c r="J644" s="244">
        <v>1.2809999</v>
      </c>
      <c r="K644" s="244">
        <v>1.2809999</v>
      </c>
      <c r="L644" s="244">
        <v>1.2809999</v>
      </c>
      <c r="M644" s="244">
        <v>1.2809999</v>
      </c>
      <c r="N644" s="244">
        <v>1.2809999</v>
      </c>
      <c r="O644" s="244">
        <v>1.281</v>
      </c>
      <c r="P644" s="244">
        <v>1.281</v>
      </c>
      <c r="Q644" s="244">
        <v>1.281</v>
      </c>
      <c r="S644" s="122"/>
      <c r="T644" s="123"/>
      <c r="U644" s="122"/>
      <c r="V644" s="122"/>
      <c r="W644" s="159"/>
      <c r="X644" s="158"/>
      <c r="Y644" s="122"/>
      <c r="Z644" s="122"/>
      <c r="AA644" s="122"/>
      <c r="AB644" s="122"/>
      <c r="AC644" s="123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</row>
    <row r="645" spans="1:59" ht="12.75">
      <c r="A645" s="165"/>
      <c r="B645" s="175"/>
      <c r="C645" s="176" t="s">
        <v>280</v>
      </c>
      <c r="D645" s="175"/>
      <c r="E645" s="244">
        <v>1.151</v>
      </c>
      <c r="F645" s="244">
        <v>1.151</v>
      </c>
      <c r="G645" s="244">
        <v>1.151</v>
      </c>
      <c r="H645" s="244">
        <v>1.151</v>
      </c>
      <c r="I645" s="244">
        <v>1.151</v>
      </c>
      <c r="J645" s="244">
        <v>1.151</v>
      </c>
      <c r="K645" s="244">
        <v>1.151</v>
      </c>
      <c r="L645" s="244">
        <v>1.151</v>
      </c>
      <c r="M645" s="244">
        <v>1.151</v>
      </c>
      <c r="N645" s="244">
        <v>1.151</v>
      </c>
      <c r="O645" s="244">
        <v>1.151</v>
      </c>
      <c r="P645" s="244">
        <v>1.151</v>
      </c>
      <c r="Q645" s="244">
        <v>1.151</v>
      </c>
      <c r="S645" s="122"/>
      <c r="T645" s="123"/>
      <c r="U645" s="122"/>
      <c r="V645" s="122"/>
      <c r="W645" s="159"/>
      <c r="X645" s="158"/>
      <c r="Y645" s="122"/>
      <c r="Z645" s="122"/>
      <c r="AA645" s="122"/>
      <c r="AB645" s="122"/>
      <c r="AC645" s="123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</row>
    <row r="646" spans="1:59" ht="12.75">
      <c r="A646" s="165"/>
      <c r="B646" s="175"/>
      <c r="C646" s="176" t="s">
        <v>281</v>
      </c>
      <c r="D646" s="175"/>
      <c r="E646" s="244">
        <v>1.566</v>
      </c>
      <c r="F646" s="244">
        <v>1.566</v>
      </c>
      <c r="G646" s="244">
        <v>1.566</v>
      </c>
      <c r="H646" s="244">
        <v>1.566</v>
      </c>
      <c r="I646" s="244">
        <v>1.566</v>
      </c>
      <c r="J646" s="244">
        <v>1.566</v>
      </c>
      <c r="K646" s="244">
        <v>1.566</v>
      </c>
      <c r="L646" s="244">
        <v>1.566</v>
      </c>
      <c r="M646" s="244">
        <v>1.566</v>
      </c>
      <c r="N646" s="244">
        <v>1.566</v>
      </c>
      <c r="O646" s="244">
        <v>1.566</v>
      </c>
      <c r="P646" s="244">
        <v>1.566</v>
      </c>
      <c r="Q646" s="244">
        <v>1.566</v>
      </c>
      <c r="S646" s="122"/>
      <c r="T646" s="123"/>
      <c r="U646" s="122"/>
      <c r="V646" s="122"/>
      <c r="W646" s="159"/>
      <c r="X646" s="158"/>
      <c r="Y646" s="122"/>
      <c r="Z646" s="122"/>
      <c r="AA646" s="122"/>
      <c r="AB646" s="122"/>
      <c r="AC646" s="123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</row>
    <row r="647" spans="1:59" ht="12.75">
      <c r="A647" s="165"/>
      <c r="B647" s="175"/>
      <c r="C647" s="176" t="s">
        <v>282</v>
      </c>
      <c r="D647" s="175"/>
      <c r="E647" s="244">
        <v>1.4090000000000005</v>
      </c>
      <c r="F647" s="244">
        <v>1.409</v>
      </c>
      <c r="G647" s="244">
        <v>1.409</v>
      </c>
      <c r="H647" s="244">
        <v>1.409</v>
      </c>
      <c r="I647" s="244">
        <v>1.409</v>
      </c>
      <c r="J647" s="244">
        <v>1.409</v>
      </c>
      <c r="K647" s="244">
        <v>1.409</v>
      </c>
      <c r="L647" s="244">
        <v>1.409</v>
      </c>
      <c r="M647" s="244">
        <v>1.409</v>
      </c>
      <c r="N647" s="244">
        <v>1.409</v>
      </c>
      <c r="O647" s="244">
        <v>1.409</v>
      </c>
      <c r="P647" s="244">
        <v>1.409</v>
      </c>
      <c r="Q647" s="244">
        <v>1.409</v>
      </c>
      <c r="S647" s="122"/>
      <c r="T647" s="123"/>
      <c r="U647" s="122"/>
      <c r="V647" s="122"/>
      <c r="W647" s="122"/>
      <c r="X647" s="122"/>
      <c r="Y647" s="122"/>
      <c r="Z647" s="122"/>
      <c r="AA647" s="122"/>
      <c r="AB647" s="122"/>
      <c r="AC647" s="123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</row>
    <row r="648" spans="1:59" ht="12.75" hidden="1">
      <c r="A648" s="165"/>
      <c r="B648" s="175"/>
      <c r="C648" s="176"/>
      <c r="D648" s="175"/>
      <c r="E648" s="244"/>
      <c r="F648" s="244"/>
      <c r="G648" s="244"/>
      <c r="H648" s="244"/>
      <c r="I648" s="244"/>
      <c r="J648" s="244"/>
      <c r="K648" s="244"/>
      <c r="L648" s="244"/>
      <c r="M648" s="244"/>
      <c r="N648" s="244"/>
      <c r="O648" s="244"/>
      <c r="P648" s="244"/>
      <c r="Q648" s="244"/>
      <c r="S648" s="122"/>
      <c r="T648" s="123"/>
      <c r="U648" s="122"/>
      <c r="V648" s="122"/>
      <c r="W648" s="122"/>
      <c r="X648" s="122"/>
      <c r="Y648" s="122"/>
      <c r="Z648" s="122"/>
      <c r="AA648" s="122"/>
      <c r="AB648" s="122"/>
      <c r="AC648" s="123"/>
      <c r="AD648" s="122"/>
      <c r="AE648" s="122"/>
      <c r="AF648" s="122"/>
      <c r="AG648" s="122"/>
      <c r="AH648" s="122"/>
      <c r="AI648" s="122"/>
      <c r="AJ648" s="122"/>
      <c r="AK648" s="122"/>
      <c r="AL648" s="122"/>
      <c r="AM648" s="122"/>
      <c r="AN648" s="122"/>
      <c r="AO648" s="122"/>
      <c r="AP648" s="122"/>
      <c r="AQ648" s="122"/>
      <c r="AR648" s="122"/>
      <c r="AS648" s="122"/>
      <c r="AT648" s="122"/>
      <c r="AU648" s="122"/>
      <c r="AV648" s="122"/>
      <c r="AW648" s="122"/>
      <c r="AX648" s="122"/>
      <c r="AY648" s="122"/>
      <c r="AZ648" s="122"/>
      <c r="BA648" s="122"/>
      <c r="BB648" s="122"/>
      <c r="BC648" s="122"/>
      <c r="BD648" s="122"/>
      <c r="BE648" s="122"/>
      <c r="BF648" s="122"/>
      <c r="BG648" s="122"/>
    </row>
    <row r="649" spans="1:59" ht="12.75">
      <c r="A649" s="165"/>
      <c r="B649" s="175"/>
      <c r="C649" s="176" t="s">
        <v>283</v>
      </c>
      <c r="D649" s="175"/>
      <c r="E649" s="244">
        <v>0.7409999999999998</v>
      </c>
      <c r="F649" s="244">
        <v>0.741</v>
      </c>
      <c r="G649" s="244">
        <v>0.741</v>
      </c>
      <c r="H649" s="244">
        <v>0.741</v>
      </c>
      <c r="I649" s="244">
        <v>0.741</v>
      </c>
      <c r="J649" s="244">
        <v>0.741</v>
      </c>
      <c r="K649" s="244">
        <v>0.741</v>
      </c>
      <c r="L649" s="244">
        <v>0.741</v>
      </c>
      <c r="M649" s="244">
        <v>0.741</v>
      </c>
      <c r="N649" s="244">
        <v>0.741</v>
      </c>
      <c r="O649" s="244">
        <v>0.741</v>
      </c>
      <c r="P649" s="244">
        <v>0.741</v>
      </c>
      <c r="Q649" s="244">
        <v>0.741</v>
      </c>
      <c r="S649" s="122"/>
      <c r="T649" s="123"/>
      <c r="U649" s="122"/>
      <c r="V649" s="122"/>
      <c r="W649" s="122"/>
      <c r="X649" s="122"/>
      <c r="Y649" s="122"/>
      <c r="Z649" s="122"/>
      <c r="AA649" s="122"/>
      <c r="AB649" s="122"/>
      <c r="AC649" s="123"/>
      <c r="AD649" s="122"/>
      <c r="AE649" s="122"/>
      <c r="AF649" s="122"/>
      <c r="AG649" s="127"/>
      <c r="AH649" s="122"/>
      <c r="AI649" s="122"/>
      <c r="AJ649" s="122"/>
      <c r="AK649" s="122"/>
      <c r="AL649" s="122"/>
      <c r="AM649" s="122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2"/>
      <c r="AX649" s="122"/>
      <c r="AY649" s="122"/>
      <c r="AZ649" s="122"/>
      <c r="BA649" s="122"/>
      <c r="BB649" s="122"/>
      <c r="BC649" s="122"/>
      <c r="BD649" s="122"/>
      <c r="BE649" s="122"/>
      <c r="BF649" s="122"/>
      <c r="BG649" s="122"/>
    </row>
    <row r="650" spans="1:59" ht="12.75" hidden="1">
      <c r="A650" s="165"/>
      <c r="B650" s="175"/>
      <c r="C650" s="176"/>
      <c r="D650" s="175"/>
      <c r="E650" s="244"/>
      <c r="F650" s="244"/>
      <c r="G650" s="244"/>
      <c r="H650" s="244"/>
      <c r="I650" s="244"/>
      <c r="J650" s="244"/>
      <c r="K650" s="244"/>
      <c r="L650" s="244"/>
      <c r="M650" s="244"/>
      <c r="N650" s="244"/>
      <c r="O650" s="244"/>
      <c r="P650" s="244"/>
      <c r="Q650" s="244"/>
      <c r="S650" s="122"/>
      <c r="T650" s="123"/>
      <c r="U650" s="122"/>
      <c r="V650" s="122"/>
      <c r="W650" s="122"/>
      <c r="X650" s="122"/>
      <c r="Y650" s="122"/>
      <c r="Z650" s="122"/>
      <c r="AA650" s="122"/>
      <c r="AB650" s="122"/>
      <c r="AC650" s="123"/>
      <c r="AD650" s="122"/>
      <c r="AE650" s="122"/>
      <c r="AF650" s="122"/>
      <c r="AG650" s="127"/>
      <c r="AH650" s="122"/>
      <c r="AI650" s="122"/>
      <c r="AJ650" s="122"/>
      <c r="AK650" s="122"/>
      <c r="AL650" s="122"/>
      <c r="AM650" s="122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2"/>
      <c r="AX650" s="122"/>
      <c r="AY650" s="122"/>
      <c r="AZ650" s="122"/>
      <c r="BA650" s="122"/>
      <c r="BB650" s="122"/>
      <c r="BC650" s="122"/>
      <c r="BD650" s="122"/>
      <c r="BE650" s="122"/>
      <c r="BF650" s="122"/>
      <c r="BG650" s="122"/>
    </row>
    <row r="651" spans="1:59" ht="12.75">
      <c r="A651" s="165"/>
      <c r="B651" s="175"/>
      <c r="C651" s="176" t="s">
        <v>286</v>
      </c>
      <c r="D651" s="175"/>
      <c r="E651" s="244">
        <v>4.807166666666666</v>
      </c>
      <c r="F651" s="244">
        <v>2.829</v>
      </c>
      <c r="G651" s="244">
        <v>3.038</v>
      </c>
      <c r="H651" s="244">
        <v>3.096</v>
      </c>
      <c r="I651" s="244">
        <v>3.522</v>
      </c>
      <c r="J651" s="244">
        <v>4.978</v>
      </c>
      <c r="K651" s="244">
        <v>6.142</v>
      </c>
      <c r="L651" s="244">
        <v>6.365</v>
      </c>
      <c r="M651" s="244">
        <v>6.147</v>
      </c>
      <c r="N651" s="244">
        <v>5.549</v>
      </c>
      <c r="O651" s="244">
        <v>5.274</v>
      </c>
      <c r="P651" s="244">
        <v>5.322</v>
      </c>
      <c r="Q651" s="244">
        <v>5.424</v>
      </c>
      <c r="S651" s="122"/>
      <c r="T651" s="123"/>
      <c r="U651" s="122"/>
      <c r="V651" s="122"/>
      <c r="W651" s="122"/>
      <c r="X651" s="122"/>
      <c r="Y651" s="122"/>
      <c r="Z651" s="122"/>
      <c r="AA651" s="122"/>
      <c r="AB651" s="122"/>
      <c r="AC651" s="123"/>
      <c r="AD651" s="122"/>
      <c r="AE651" s="122"/>
      <c r="AF651" s="122"/>
      <c r="AG651" s="127"/>
      <c r="AH651" s="122"/>
      <c r="AI651" s="122"/>
      <c r="AJ651" s="122"/>
      <c r="AK651" s="122"/>
      <c r="AL651" s="122"/>
      <c r="AM651" s="122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2"/>
      <c r="AX651" s="122"/>
      <c r="AY651" s="122"/>
      <c r="AZ651" s="122"/>
      <c r="BA651" s="122"/>
      <c r="BB651" s="122"/>
      <c r="BC651" s="122"/>
      <c r="BD651" s="122"/>
      <c r="BE651" s="122"/>
      <c r="BF651" s="122"/>
      <c r="BG651" s="122"/>
    </row>
    <row r="652" spans="1:59" ht="12.75">
      <c r="A652" s="165"/>
      <c r="B652" s="175"/>
      <c r="C652" s="176" t="s">
        <v>287</v>
      </c>
      <c r="D652" s="175"/>
      <c r="E652" s="244">
        <v>4.240000116666667</v>
      </c>
      <c r="F652" s="244">
        <v>2.7</v>
      </c>
      <c r="G652" s="244">
        <v>2.925</v>
      </c>
      <c r="H652" s="244">
        <v>2.943</v>
      </c>
      <c r="I652" s="244">
        <v>3.075</v>
      </c>
      <c r="J652" s="244">
        <v>3.782</v>
      </c>
      <c r="K652" s="244">
        <v>4.8770003</v>
      </c>
      <c r="L652" s="244">
        <v>5.2940006</v>
      </c>
      <c r="M652" s="244">
        <v>5.312</v>
      </c>
      <c r="N652" s="244">
        <v>5.191</v>
      </c>
      <c r="O652" s="244">
        <v>4.865</v>
      </c>
      <c r="P652" s="244">
        <v>4.91</v>
      </c>
      <c r="Q652" s="244">
        <v>5.0060005</v>
      </c>
      <c r="S652" s="122"/>
      <c r="T652" s="123"/>
      <c r="U652" s="122"/>
      <c r="V652" s="122"/>
      <c r="W652" s="122"/>
      <c r="X652" s="122"/>
      <c r="Y652" s="122"/>
      <c r="Z652" s="122"/>
      <c r="AA652" s="122"/>
      <c r="AB652" s="122"/>
      <c r="AC652" s="123"/>
      <c r="AD652" s="122"/>
      <c r="AE652" s="122"/>
      <c r="AF652" s="122"/>
      <c r="AG652" s="127"/>
      <c r="AH652" s="122"/>
      <c r="AI652" s="122"/>
      <c r="AJ652" s="122"/>
      <c r="AK652" s="122"/>
      <c r="AL652" s="122"/>
      <c r="AM652" s="122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2"/>
      <c r="AX652" s="122"/>
      <c r="AY652" s="122"/>
      <c r="AZ652" s="122"/>
      <c r="BA652" s="122"/>
      <c r="BB652" s="122"/>
      <c r="BC652" s="122"/>
      <c r="BD652" s="122"/>
      <c r="BE652" s="122"/>
      <c r="BF652" s="122"/>
      <c r="BG652" s="122"/>
    </row>
    <row r="653" spans="1:59" ht="12.75">
      <c r="A653" s="165"/>
      <c r="B653" s="175"/>
      <c r="C653" s="176" t="s">
        <v>288</v>
      </c>
      <c r="D653" s="175"/>
      <c r="E653" s="244">
        <v>4.381750025</v>
      </c>
      <c r="F653" s="244">
        <v>2.688</v>
      </c>
      <c r="G653" s="244">
        <v>3.042</v>
      </c>
      <c r="H653" s="244">
        <v>3.059</v>
      </c>
      <c r="I653" s="244">
        <v>3.195</v>
      </c>
      <c r="J653" s="244">
        <v>3.9259999</v>
      </c>
      <c r="K653" s="244">
        <v>5.046</v>
      </c>
      <c r="L653" s="244">
        <v>5.4730005</v>
      </c>
      <c r="M653" s="244">
        <v>5.492</v>
      </c>
      <c r="N653" s="244">
        <v>5.368</v>
      </c>
      <c r="O653" s="244">
        <v>5.0339994</v>
      </c>
      <c r="P653" s="244">
        <v>5.08</v>
      </c>
      <c r="Q653" s="244">
        <v>5.1780005</v>
      </c>
      <c r="S653" s="122"/>
      <c r="T653" s="123"/>
      <c r="U653" s="122"/>
      <c r="V653" s="122"/>
      <c r="W653" s="122"/>
      <c r="X653" s="122"/>
      <c r="Y653" s="122"/>
      <c r="Z653" s="122"/>
      <c r="AA653" s="122"/>
      <c r="AB653" s="122"/>
      <c r="AC653" s="123"/>
      <c r="AD653" s="122"/>
      <c r="AE653" s="122"/>
      <c r="AF653" s="122"/>
      <c r="AG653" s="127"/>
      <c r="AH653" s="122"/>
      <c r="AI653" s="122"/>
      <c r="AJ653" s="122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</row>
    <row r="654" spans="1:59" ht="12.75">
      <c r="A654" s="165"/>
      <c r="B654" s="175"/>
      <c r="C654" s="176" t="s">
        <v>289</v>
      </c>
      <c r="D654" s="175"/>
      <c r="E654" s="244">
        <v>4.3817500166666665</v>
      </c>
      <c r="F654" s="244">
        <v>2.688</v>
      </c>
      <c r="G654" s="244">
        <v>3.042</v>
      </c>
      <c r="H654" s="244">
        <v>3.059</v>
      </c>
      <c r="I654" s="244">
        <v>3.1949997</v>
      </c>
      <c r="J654" s="244">
        <v>3.926</v>
      </c>
      <c r="K654" s="244">
        <v>5.046</v>
      </c>
      <c r="L654" s="244">
        <v>5.473</v>
      </c>
      <c r="M654" s="244">
        <v>5.492</v>
      </c>
      <c r="N654" s="244">
        <v>5.3680005</v>
      </c>
      <c r="O654" s="244">
        <v>5.034</v>
      </c>
      <c r="P654" s="244">
        <v>5.08</v>
      </c>
      <c r="Q654" s="244">
        <v>5.178</v>
      </c>
      <c r="S654" s="122"/>
      <c r="T654" s="123"/>
      <c r="U654" s="122"/>
      <c r="V654" s="122"/>
      <c r="W654" s="122"/>
      <c r="X654" s="122"/>
      <c r="Y654" s="122"/>
      <c r="Z654" s="122"/>
      <c r="AA654" s="122"/>
      <c r="AB654" s="122"/>
      <c r="AC654" s="123"/>
      <c r="AD654" s="122"/>
      <c r="AE654" s="122"/>
      <c r="AF654" s="122"/>
      <c r="AG654" s="127"/>
      <c r="AH654" s="122"/>
      <c r="AI654" s="122"/>
      <c r="AJ654" s="122"/>
      <c r="AK654" s="122"/>
      <c r="AL654" s="122"/>
      <c r="AM654" s="122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2"/>
      <c r="AX654" s="122"/>
      <c r="AY654" s="122"/>
      <c r="AZ654" s="122"/>
      <c r="BA654" s="122"/>
      <c r="BB654" s="122"/>
      <c r="BC654" s="122"/>
      <c r="BD654" s="122"/>
      <c r="BE654" s="122"/>
      <c r="BF654" s="122"/>
      <c r="BG654" s="122"/>
    </row>
    <row r="655" spans="1:59" ht="12.75">
      <c r="A655" s="165"/>
      <c r="B655" s="175"/>
      <c r="C655" s="176" t="s">
        <v>290</v>
      </c>
      <c r="D655" s="175"/>
      <c r="E655" s="244">
        <v>3.887333333333334</v>
      </c>
      <c r="F655" s="244">
        <v>3.75</v>
      </c>
      <c r="G655" s="244">
        <v>3.75</v>
      </c>
      <c r="H655" s="244">
        <v>3.75</v>
      </c>
      <c r="I655" s="244">
        <v>3.75</v>
      </c>
      <c r="J655" s="244">
        <v>3.956</v>
      </c>
      <c r="K655" s="244">
        <v>3.956</v>
      </c>
      <c r="L655" s="244">
        <v>3.956</v>
      </c>
      <c r="M655" s="244">
        <v>3.956</v>
      </c>
      <c r="N655" s="244">
        <v>3.956</v>
      </c>
      <c r="O655" s="244">
        <v>3.956</v>
      </c>
      <c r="P655" s="244">
        <v>3.956</v>
      </c>
      <c r="Q655" s="244">
        <v>3.956</v>
      </c>
      <c r="S655" s="122"/>
      <c r="T655" s="123"/>
      <c r="U655" s="122"/>
      <c r="V655" s="122"/>
      <c r="W655" s="122"/>
      <c r="X655" s="122"/>
      <c r="Y655" s="122"/>
      <c r="Z655" s="122"/>
      <c r="AA655" s="122"/>
      <c r="AB655" s="122"/>
      <c r="AC655" s="123"/>
      <c r="AD655" s="122"/>
      <c r="AE655" s="122"/>
      <c r="AF655" s="122"/>
      <c r="AG655" s="127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</row>
    <row r="656" spans="1:59" ht="12.75">
      <c r="A656" s="165"/>
      <c r="B656" s="175"/>
      <c r="C656" s="176" t="s">
        <v>291</v>
      </c>
      <c r="D656" s="175"/>
      <c r="E656" s="244">
        <v>4.273</v>
      </c>
      <c r="F656" s="244">
        <v>2.705</v>
      </c>
      <c r="G656" s="244">
        <v>2.949</v>
      </c>
      <c r="H656" s="244">
        <v>2.966</v>
      </c>
      <c r="I656" s="244">
        <v>3.1</v>
      </c>
      <c r="J656" s="244">
        <v>3.812</v>
      </c>
      <c r="K656" s="244">
        <v>4.917</v>
      </c>
      <c r="L656" s="244">
        <v>5.337</v>
      </c>
      <c r="M656" s="244">
        <v>5.356</v>
      </c>
      <c r="N656" s="244">
        <v>5.233</v>
      </c>
      <c r="O656" s="244">
        <v>4.904</v>
      </c>
      <c r="P656" s="244">
        <v>4.95</v>
      </c>
      <c r="Q656" s="244">
        <v>5.047</v>
      </c>
      <c r="S656" s="122"/>
      <c r="T656" s="123"/>
      <c r="U656" s="122"/>
      <c r="V656" s="122"/>
      <c r="W656" s="122"/>
      <c r="X656" s="122"/>
      <c r="Y656" s="122"/>
      <c r="Z656" s="122"/>
      <c r="AA656" s="122"/>
      <c r="AB656" s="122"/>
      <c r="AC656" s="123"/>
      <c r="AD656" s="122"/>
      <c r="AE656" s="122"/>
      <c r="AF656" s="122"/>
      <c r="AG656" s="127"/>
      <c r="AH656" s="122"/>
      <c r="AI656" s="122"/>
      <c r="AJ656" s="122"/>
      <c r="AK656" s="122"/>
      <c r="AL656" s="122"/>
      <c r="AM656" s="122"/>
      <c r="AN656" s="122"/>
      <c r="AO656" s="122"/>
      <c r="AP656" s="122"/>
      <c r="AQ656" s="122"/>
      <c r="AR656" s="122"/>
      <c r="AS656" s="122"/>
      <c r="AT656" s="122"/>
      <c r="AU656" s="122"/>
      <c r="AV656" s="122"/>
      <c r="AW656" s="122"/>
      <c r="AX656" s="122"/>
      <c r="AY656" s="122"/>
      <c r="AZ656" s="122"/>
      <c r="BA656" s="122"/>
      <c r="BB656" s="122"/>
      <c r="BC656" s="122"/>
      <c r="BD656" s="122"/>
      <c r="BE656" s="122"/>
      <c r="BF656" s="122"/>
      <c r="BG656" s="122"/>
    </row>
    <row r="657" spans="1:59" ht="12.75">
      <c r="A657" s="165"/>
      <c r="B657" s="175"/>
      <c r="C657" s="176" t="s">
        <v>292</v>
      </c>
      <c r="D657" s="175"/>
      <c r="E657" s="244">
        <v>4.381749999999999</v>
      </c>
      <c r="F657" s="244">
        <v>2.688</v>
      </c>
      <c r="G657" s="244">
        <v>3.042</v>
      </c>
      <c r="H657" s="244">
        <v>3.059</v>
      </c>
      <c r="I657" s="244">
        <v>3.195</v>
      </c>
      <c r="J657" s="244">
        <v>3.926</v>
      </c>
      <c r="K657" s="244">
        <v>5.046</v>
      </c>
      <c r="L657" s="244">
        <v>5.473</v>
      </c>
      <c r="M657" s="244">
        <v>5.492</v>
      </c>
      <c r="N657" s="244">
        <v>5.368</v>
      </c>
      <c r="O657" s="244">
        <v>5.034</v>
      </c>
      <c r="P657" s="244">
        <v>5.08</v>
      </c>
      <c r="Q657" s="244">
        <v>5.178</v>
      </c>
      <c r="S657" s="122"/>
      <c r="T657" s="123"/>
      <c r="U657" s="122"/>
      <c r="V657" s="122"/>
      <c r="W657" s="122"/>
      <c r="X657" s="122"/>
      <c r="Y657" s="122"/>
      <c r="Z657" s="122"/>
      <c r="AA657" s="122"/>
      <c r="AB657" s="122"/>
      <c r="AC657" s="123"/>
      <c r="AD657" s="122"/>
      <c r="AE657" s="122"/>
      <c r="AF657" s="122"/>
      <c r="AG657" s="127"/>
      <c r="AH657" s="122"/>
      <c r="AI657" s="122"/>
      <c r="AJ657" s="122"/>
      <c r="AK657" s="122"/>
      <c r="AL657" s="122"/>
      <c r="AM657" s="122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2"/>
      <c r="AX657" s="122"/>
      <c r="AY657" s="122"/>
      <c r="AZ657" s="122"/>
      <c r="BA657" s="122"/>
      <c r="BB657" s="122"/>
      <c r="BC657" s="122"/>
      <c r="BD657" s="122"/>
      <c r="BE657" s="122"/>
      <c r="BF657" s="122"/>
      <c r="BG657" s="122"/>
    </row>
    <row r="658" spans="1:59" ht="12.75" hidden="1">
      <c r="A658" s="165"/>
      <c r="B658" s="175"/>
      <c r="C658" s="176"/>
      <c r="D658" s="175"/>
      <c r="E658" s="244"/>
      <c r="F658" s="244"/>
      <c r="G658" s="244"/>
      <c r="H658" s="244"/>
      <c r="I658" s="244"/>
      <c r="J658" s="244"/>
      <c r="K658" s="244"/>
      <c r="L658" s="244"/>
      <c r="M658" s="244"/>
      <c r="N658" s="244"/>
      <c r="O658" s="244"/>
      <c r="P658" s="244"/>
      <c r="Q658" s="244"/>
      <c r="S658" s="122"/>
      <c r="T658" s="123"/>
      <c r="U658" s="122"/>
      <c r="V658" s="122"/>
      <c r="W658" s="122"/>
      <c r="X658" s="122"/>
      <c r="Y658" s="122"/>
      <c r="Z658" s="122"/>
      <c r="AA658" s="122"/>
      <c r="AB658" s="122"/>
      <c r="AC658" s="123"/>
      <c r="AD658" s="122"/>
      <c r="AE658" s="122"/>
      <c r="AF658" s="122"/>
      <c r="AG658" s="127"/>
      <c r="AH658" s="122"/>
      <c r="AI658" s="122"/>
      <c r="AJ658" s="122"/>
      <c r="AK658" s="122"/>
      <c r="AL658" s="122"/>
      <c r="AM658" s="122"/>
      <c r="AN658" s="122"/>
      <c r="AO658" s="122"/>
      <c r="AP658" s="122"/>
      <c r="AQ658" s="122"/>
      <c r="AR658" s="122"/>
      <c r="AS658" s="122"/>
      <c r="AT658" s="122"/>
      <c r="AU658" s="122"/>
      <c r="AV658" s="122"/>
      <c r="AW658" s="122"/>
      <c r="AX658" s="122"/>
      <c r="AY658" s="122"/>
      <c r="AZ658" s="122"/>
      <c r="BA658" s="122"/>
      <c r="BB658" s="122"/>
      <c r="BC658" s="122"/>
      <c r="BD658" s="122"/>
      <c r="BE658" s="122"/>
      <c r="BF658" s="122"/>
      <c r="BG658" s="122"/>
    </row>
    <row r="659" spans="1:59" ht="12.75" hidden="1">
      <c r="A659" s="165"/>
      <c r="B659" s="175"/>
      <c r="C659" s="176" t="s">
        <v>293</v>
      </c>
      <c r="D659" s="175"/>
      <c r="E659" s="244">
        <v>0</v>
      </c>
      <c r="F659" s="244">
        <v>0</v>
      </c>
      <c r="G659" s="244">
        <v>0</v>
      </c>
      <c r="H659" s="244">
        <v>0</v>
      </c>
      <c r="I659" s="244">
        <v>0</v>
      </c>
      <c r="J659" s="244">
        <v>0</v>
      </c>
      <c r="K659" s="244">
        <v>0</v>
      </c>
      <c r="L659" s="244">
        <v>0</v>
      </c>
      <c r="M659" s="244">
        <v>0</v>
      </c>
      <c r="N659" s="244">
        <v>0</v>
      </c>
      <c r="O659" s="244">
        <v>0</v>
      </c>
      <c r="P659" s="244">
        <v>0</v>
      </c>
      <c r="Q659" s="244">
        <v>0</v>
      </c>
      <c r="S659" s="122"/>
      <c r="T659" s="123"/>
      <c r="U659" s="122"/>
      <c r="V659" s="122"/>
      <c r="W659" s="122"/>
      <c r="X659" s="122"/>
      <c r="Y659" s="122"/>
      <c r="Z659" s="122"/>
      <c r="AA659" s="122"/>
      <c r="AB659" s="122"/>
      <c r="AC659" s="123"/>
      <c r="AD659" s="122"/>
      <c r="AE659" s="122"/>
      <c r="AF659" s="122"/>
      <c r="AG659" s="127"/>
      <c r="AH659" s="122"/>
      <c r="AI659" s="122"/>
      <c r="AJ659" s="122"/>
      <c r="AK659" s="122"/>
      <c r="AL659" s="122"/>
      <c r="AM659" s="122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122"/>
      <c r="AZ659" s="122"/>
      <c r="BA659" s="122"/>
      <c r="BB659" s="122"/>
      <c r="BC659" s="122"/>
      <c r="BD659" s="122"/>
      <c r="BE659" s="122"/>
      <c r="BF659" s="122"/>
      <c r="BG659" s="122"/>
    </row>
    <row r="660" spans="1:59" ht="12.75">
      <c r="A660" s="165"/>
      <c r="B660" s="175"/>
      <c r="C660" s="176"/>
      <c r="D660" s="175"/>
      <c r="E660" s="242"/>
      <c r="F660" s="242"/>
      <c r="G660" s="242"/>
      <c r="H660" s="242"/>
      <c r="I660" s="242"/>
      <c r="J660" s="242"/>
      <c r="K660" s="242"/>
      <c r="L660" s="242"/>
      <c r="M660" s="242"/>
      <c r="N660" s="242"/>
      <c r="O660" s="242"/>
      <c r="P660" s="242"/>
      <c r="Q660" s="242"/>
      <c r="S660" s="122"/>
      <c r="T660" s="123"/>
      <c r="U660" s="122"/>
      <c r="V660" s="122"/>
      <c r="W660" s="122"/>
      <c r="X660" s="122"/>
      <c r="Y660" s="122"/>
      <c r="Z660" s="122"/>
      <c r="AA660" s="122"/>
      <c r="AB660" s="122"/>
      <c r="AC660" s="123"/>
      <c r="AD660" s="122"/>
      <c r="AE660" s="122"/>
      <c r="AF660" s="122"/>
      <c r="AG660" s="127"/>
      <c r="AH660" s="122"/>
      <c r="AI660" s="122"/>
      <c r="AJ660" s="122"/>
      <c r="AK660" s="122"/>
      <c r="AL660" s="122"/>
      <c r="AM660" s="122"/>
      <c r="AN660" s="122"/>
      <c r="AO660" s="122"/>
      <c r="AP660" s="122"/>
      <c r="AQ660" s="122"/>
      <c r="AR660" s="122"/>
      <c r="AS660" s="122"/>
      <c r="AT660" s="122"/>
      <c r="AU660" s="122"/>
      <c r="AV660" s="122"/>
      <c r="AW660" s="122"/>
      <c r="AX660" s="122"/>
      <c r="AY660" s="122"/>
      <c r="AZ660" s="122"/>
      <c r="BA660" s="122"/>
      <c r="BB660" s="122"/>
      <c r="BC660" s="122"/>
      <c r="BD660" s="122"/>
      <c r="BE660" s="122"/>
      <c r="BF660" s="122"/>
      <c r="BG660" s="122"/>
    </row>
    <row r="661" spans="1:59" ht="15.75">
      <c r="A661" s="178" t="s">
        <v>337</v>
      </c>
      <c r="B661" s="175"/>
      <c r="C661" s="176"/>
      <c r="D661" s="175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S661" s="122"/>
      <c r="T661" s="123"/>
      <c r="U661" s="122"/>
      <c r="V661" s="122"/>
      <c r="W661" s="122"/>
      <c r="X661" s="122"/>
      <c r="Y661" s="122"/>
      <c r="Z661" s="122"/>
      <c r="AA661" s="122"/>
      <c r="AB661" s="122"/>
      <c r="AC661" s="123"/>
      <c r="AD661" s="122"/>
      <c r="AE661" s="122"/>
      <c r="AF661" s="122"/>
      <c r="AG661" s="127"/>
      <c r="AH661" s="122"/>
      <c r="AI661" s="122"/>
      <c r="AJ661" s="122"/>
      <c r="AK661" s="122"/>
      <c r="AL661" s="122"/>
      <c r="AM661" s="122"/>
      <c r="AN661" s="122"/>
      <c r="AO661" s="122"/>
      <c r="AP661" s="122"/>
      <c r="AQ661" s="122"/>
      <c r="AR661" s="122"/>
      <c r="AS661" s="122"/>
      <c r="AT661" s="122"/>
      <c r="AU661" s="122"/>
      <c r="AV661" s="122"/>
      <c r="AW661" s="122"/>
      <c r="AX661" s="122"/>
      <c r="AY661" s="122"/>
      <c r="AZ661" s="122"/>
      <c r="BA661" s="122"/>
      <c r="BB661" s="122"/>
      <c r="BC661" s="122"/>
      <c r="BD661" s="122"/>
      <c r="BE661" s="122"/>
      <c r="BF661" s="122"/>
      <c r="BG661" s="122"/>
    </row>
    <row r="662" spans="1:59" ht="12.75">
      <c r="A662" s="165"/>
      <c r="B662" s="175"/>
      <c r="C662" s="176" t="s">
        <v>301</v>
      </c>
      <c r="D662" s="175"/>
      <c r="E662" s="204">
        <v>23</v>
      </c>
      <c r="F662" s="204">
        <v>21</v>
      </c>
      <c r="G662" s="204">
        <v>21</v>
      </c>
      <c r="H662" s="204">
        <v>21</v>
      </c>
      <c r="I662" s="204">
        <v>21</v>
      </c>
      <c r="J662" s="204">
        <v>23</v>
      </c>
      <c r="K662" s="204">
        <v>23</v>
      </c>
      <c r="L662" s="204">
        <v>23</v>
      </c>
      <c r="M662" s="204">
        <v>23</v>
      </c>
      <c r="N662" s="204">
        <v>23</v>
      </c>
      <c r="O662" s="204">
        <v>23</v>
      </c>
      <c r="P662" s="204">
        <v>21</v>
      </c>
      <c r="Q662" s="204">
        <v>21</v>
      </c>
      <c r="S662" s="122"/>
      <c r="T662" s="123"/>
      <c r="U662" s="122"/>
      <c r="V662" s="122"/>
      <c r="W662" s="122"/>
      <c r="X662" s="122"/>
      <c r="Y662" s="122"/>
      <c r="Z662" s="122"/>
      <c r="AA662" s="122"/>
      <c r="AB662" s="122"/>
      <c r="AC662" s="123"/>
      <c r="AD662" s="122"/>
      <c r="AE662" s="122"/>
      <c r="AF662" s="122"/>
      <c r="AG662" s="127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U662" s="122"/>
      <c r="AV662" s="122"/>
      <c r="AW662" s="122"/>
      <c r="AX662" s="122"/>
      <c r="AY662" s="122"/>
      <c r="AZ662" s="122"/>
      <c r="BA662" s="122"/>
      <c r="BB662" s="122"/>
      <c r="BC662" s="122"/>
      <c r="BD662" s="122"/>
      <c r="BE662" s="122"/>
      <c r="BF662" s="122"/>
      <c r="BG662" s="122"/>
    </row>
    <row r="663" spans="1:59" ht="12.75">
      <c r="A663" s="165"/>
      <c r="B663" s="175"/>
      <c r="C663" s="176" t="s">
        <v>329</v>
      </c>
      <c r="D663" s="175"/>
      <c r="E663" s="204">
        <v>11</v>
      </c>
      <c r="F663" s="204">
        <v>11</v>
      </c>
      <c r="G663" s="204">
        <v>11</v>
      </c>
      <c r="H663" s="204">
        <v>11</v>
      </c>
      <c r="I663" s="204">
        <v>11</v>
      </c>
      <c r="J663" s="204">
        <v>11</v>
      </c>
      <c r="K663" s="204">
        <v>11</v>
      </c>
      <c r="L663" s="204">
        <v>11</v>
      </c>
      <c r="M663" s="204">
        <v>11</v>
      </c>
      <c r="N663" s="204">
        <v>11</v>
      </c>
      <c r="O663" s="204">
        <v>11</v>
      </c>
      <c r="P663" s="204">
        <v>11</v>
      </c>
      <c r="Q663" s="204">
        <v>11</v>
      </c>
      <c r="S663" s="122"/>
      <c r="T663" s="123"/>
      <c r="U663" s="117"/>
      <c r="V663" s="122"/>
      <c r="W663" s="122"/>
      <c r="X663" s="122"/>
      <c r="Y663" s="122"/>
      <c r="Z663" s="122"/>
      <c r="AA663" s="122"/>
      <c r="AB663" s="122"/>
      <c r="AC663" s="123"/>
      <c r="AD663" s="122"/>
      <c r="AE663" s="122"/>
      <c r="AF663" s="122"/>
      <c r="AG663" s="127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U663" s="122"/>
      <c r="AV663" s="122"/>
      <c r="AW663" s="122"/>
      <c r="AX663" s="122"/>
      <c r="AY663" s="122"/>
      <c r="AZ663" s="122"/>
      <c r="BA663" s="122"/>
      <c r="BB663" s="122"/>
      <c r="BC663" s="122"/>
      <c r="BD663" s="122"/>
      <c r="BE663" s="122"/>
      <c r="BF663" s="122"/>
      <c r="BG663" s="122"/>
    </row>
    <row r="664" spans="1:59" ht="12.75" hidden="1">
      <c r="A664" s="165"/>
      <c r="B664" s="175"/>
      <c r="C664" s="176"/>
      <c r="D664" s="175"/>
      <c r="E664" s="204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S664" s="122"/>
      <c r="T664" s="123"/>
      <c r="U664" s="122"/>
      <c r="V664" s="122"/>
      <c r="W664" s="122"/>
      <c r="X664" s="122"/>
      <c r="Y664" s="122"/>
      <c r="Z664" s="122"/>
      <c r="AA664" s="122"/>
      <c r="AB664" s="122"/>
      <c r="AC664" s="123"/>
      <c r="AD664" s="122"/>
      <c r="AE664" s="122"/>
      <c r="AF664" s="122"/>
      <c r="AG664" s="127"/>
      <c r="AH664" s="122"/>
      <c r="AI664" s="122"/>
      <c r="AJ664" s="122"/>
      <c r="AK664" s="122"/>
      <c r="AL664" s="122"/>
      <c r="AM664" s="122"/>
      <c r="AN664" s="122"/>
      <c r="AO664" s="122"/>
      <c r="AP664" s="122"/>
      <c r="AQ664" s="122"/>
      <c r="AR664" s="122"/>
      <c r="AS664" s="122"/>
      <c r="AT664" s="122"/>
      <c r="AU664" s="122"/>
      <c r="AV664" s="122"/>
      <c r="AW664" s="122"/>
      <c r="AX664" s="122"/>
      <c r="AY664" s="122"/>
      <c r="AZ664" s="122"/>
      <c r="BA664" s="122"/>
      <c r="BB664" s="122"/>
      <c r="BC664" s="122"/>
      <c r="BD664" s="122"/>
      <c r="BE664" s="122"/>
      <c r="BF664" s="122"/>
      <c r="BG664" s="122"/>
    </row>
    <row r="665" spans="1:59" ht="12.75">
      <c r="A665" s="165"/>
      <c r="B665" s="175"/>
      <c r="C665" s="176" t="s">
        <v>273</v>
      </c>
      <c r="D665" s="175"/>
      <c r="E665" s="204">
        <v>172</v>
      </c>
      <c r="F665" s="204">
        <v>172</v>
      </c>
      <c r="G665" s="204">
        <v>172</v>
      </c>
      <c r="H665" s="204">
        <v>172</v>
      </c>
      <c r="I665" s="204">
        <v>172</v>
      </c>
      <c r="J665" s="204">
        <v>172</v>
      </c>
      <c r="K665" s="204">
        <v>172</v>
      </c>
      <c r="L665" s="204">
        <v>172</v>
      </c>
      <c r="M665" s="204">
        <v>172</v>
      </c>
      <c r="N665" s="204">
        <v>172</v>
      </c>
      <c r="O665" s="204">
        <v>172</v>
      </c>
      <c r="P665" s="204">
        <v>172</v>
      </c>
      <c r="Q665" s="204">
        <v>172</v>
      </c>
      <c r="S665" s="122"/>
      <c r="T665" s="123"/>
      <c r="U665" s="122"/>
      <c r="V665" s="122"/>
      <c r="W665" s="122"/>
      <c r="X665" s="122"/>
      <c r="Y665" s="122"/>
      <c r="Z665" s="122"/>
      <c r="AA665" s="122"/>
      <c r="AB665" s="122"/>
      <c r="AC665" s="123"/>
      <c r="AD665" s="122"/>
      <c r="AE665" s="122"/>
      <c r="AF665" s="122"/>
      <c r="AG665" s="127"/>
      <c r="AH665" s="122"/>
      <c r="AI665" s="122"/>
      <c r="AJ665" s="122"/>
      <c r="AK665" s="122"/>
      <c r="AL665" s="122"/>
      <c r="AM665" s="122"/>
      <c r="AN665" s="122"/>
      <c r="AO665" s="122"/>
      <c r="AP665" s="122"/>
      <c r="AQ665" s="122"/>
      <c r="AR665" s="122"/>
      <c r="AS665" s="122"/>
      <c r="AT665" s="122"/>
      <c r="AU665" s="122"/>
      <c r="AV665" s="122"/>
      <c r="AW665" s="122"/>
      <c r="AX665" s="122"/>
      <c r="AY665" s="122"/>
      <c r="AZ665" s="122"/>
      <c r="BA665" s="122"/>
      <c r="BB665" s="122"/>
      <c r="BC665" s="122"/>
      <c r="BD665" s="122"/>
      <c r="BE665" s="122"/>
      <c r="BF665" s="122"/>
      <c r="BG665" s="122"/>
    </row>
    <row r="666" spans="1:59" ht="12.75">
      <c r="A666" s="165"/>
      <c r="B666" s="175"/>
      <c r="C666" s="176" t="s">
        <v>274</v>
      </c>
      <c r="D666" s="175"/>
      <c r="E666" s="204">
        <v>387</v>
      </c>
      <c r="F666" s="204">
        <v>387</v>
      </c>
      <c r="G666" s="204">
        <v>387</v>
      </c>
      <c r="H666" s="204">
        <v>387</v>
      </c>
      <c r="I666" s="204">
        <v>387</v>
      </c>
      <c r="J666" s="204">
        <v>387</v>
      </c>
      <c r="K666" s="204">
        <v>387</v>
      </c>
      <c r="L666" s="204">
        <v>387</v>
      </c>
      <c r="M666" s="204">
        <v>387</v>
      </c>
      <c r="N666" s="204">
        <v>387</v>
      </c>
      <c r="O666" s="204">
        <v>387</v>
      </c>
      <c r="P666" s="204">
        <v>387</v>
      </c>
      <c r="Q666" s="204">
        <v>387</v>
      </c>
      <c r="S666" s="122"/>
      <c r="T666" s="123"/>
      <c r="U666" s="122"/>
      <c r="V666" s="122"/>
      <c r="W666" s="122"/>
      <c r="X666" s="122"/>
      <c r="Y666" s="122"/>
      <c r="Z666" s="122"/>
      <c r="AA666" s="122"/>
      <c r="AB666" s="122"/>
      <c r="AC666" s="123"/>
      <c r="AD666" s="122"/>
      <c r="AE666" s="122"/>
      <c r="AF666" s="122"/>
      <c r="AG666" s="127"/>
      <c r="AH666" s="122"/>
      <c r="AI666" s="122"/>
      <c r="AJ666" s="122"/>
      <c r="AK666" s="122"/>
      <c r="AL666" s="122"/>
      <c r="AM666" s="122"/>
      <c r="AN666" s="122"/>
      <c r="AO666" s="122"/>
      <c r="AP666" s="122"/>
      <c r="AQ666" s="122"/>
      <c r="AR666" s="122"/>
      <c r="AS666" s="122"/>
      <c r="AT666" s="122"/>
      <c r="AU666" s="122"/>
      <c r="AV666" s="122"/>
      <c r="AW666" s="122"/>
      <c r="AX666" s="122"/>
      <c r="AY666" s="122"/>
      <c r="AZ666" s="122"/>
      <c r="BA666" s="122"/>
      <c r="BB666" s="122"/>
      <c r="BC666" s="122"/>
      <c r="BD666" s="122"/>
      <c r="BE666" s="122"/>
      <c r="BF666" s="122"/>
      <c r="BG666" s="122"/>
    </row>
    <row r="667" spans="1:59" ht="12.75">
      <c r="A667" s="165"/>
      <c r="B667" s="175"/>
      <c r="C667" s="176" t="s">
        <v>275</v>
      </c>
      <c r="D667" s="175"/>
      <c r="E667" s="204">
        <v>148</v>
      </c>
      <c r="F667" s="204">
        <v>148</v>
      </c>
      <c r="G667" s="204">
        <v>148</v>
      </c>
      <c r="H667" s="204">
        <v>148</v>
      </c>
      <c r="I667" s="204">
        <v>148</v>
      </c>
      <c r="J667" s="204">
        <v>148</v>
      </c>
      <c r="K667" s="204">
        <v>148</v>
      </c>
      <c r="L667" s="204">
        <v>148</v>
      </c>
      <c r="M667" s="204">
        <v>148</v>
      </c>
      <c r="N667" s="204">
        <v>148</v>
      </c>
      <c r="O667" s="204">
        <v>148</v>
      </c>
      <c r="P667" s="204">
        <v>148</v>
      </c>
      <c r="Q667" s="204">
        <v>148</v>
      </c>
      <c r="S667" s="122"/>
      <c r="T667" s="123"/>
      <c r="U667" s="122"/>
      <c r="V667" s="122"/>
      <c r="W667" s="122"/>
      <c r="X667" s="122"/>
      <c r="Y667" s="122"/>
      <c r="Z667" s="122"/>
      <c r="AA667" s="122"/>
      <c r="AB667" s="122"/>
      <c r="AC667" s="123"/>
      <c r="AD667" s="122"/>
      <c r="AE667" s="122"/>
      <c r="AF667" s="122"/>
      <c r="AG667" s="127"/>
      <c r="AH667" s="122"/>
      <c r="AI667" s="122"/>
      <c r="AJ667" s="122"/>
      <c r="AK667" s="122"/>
      <c r="AL667" s="122"/>
      <c r="AM667" s="122"/>
      <c r="AN667" s="122"/>
      <c r="AO667" s="122"/>
      <c r="AP667" s="122"/>
      <c r="AQ667" s="122"/>
      <c r="AR667" s="122"/>
      <c r="AS667" s="122"/>
      <c r="AT667" s="122"/>
      <c r="AU667" s="122"/>
      <c r="AV667" s="122"/>
      <c r="AW667" s="122"/>
      <c r="AX667" s="122"/>
      <c r="AY667" s="122"/>
      <c r="AZ667" s="122"/>
      <c r="BA667" s="122"/>
      <c r="BB667" s="122"/>
      <c r="BC667" s="122"/>
      <c r="BD667" s="122"/>
      <c r="BE667" s="122"/>
      <c r="BF667" s="122"/>
      <c r="BG667" s="122"/>
    </row>
    <row r="668" spans="1:59" ht="12.75">
      <c r="A668" s="165"/>
      <c r="B668" s="175"/>
      <c r="C668" s="176" t="s">
        <v>276</v>
      </c>
      <c r="D668" s="175"/>
      <c r="E668" s="204">
        <v>165</v>
      </c>
      <c r="F668" s="204">
        <v>165</v>
      </c>
      <c r="G668" s="204">
        <v>165</v>
      </c>
      <c r="H668" s="204">
        <v>165</v>
      </c>
      <c r="I668" s="204">
        <v>165</v>
      </c>
      <c r="J668" s="204">
        <v>165</v>
      </c>
      <c r="K668" s="204">
        <v>165</v>
      </c>
      <c r="L668" s="204">
        <v>165</v>
      </c>
      <c r="M668" s="204">
        <v>165</v>
      </c>
      <c r="N668" s="204">
        <v>165</v>
      </c>
      <c r="O668" s="204">
        <v>165</v>
      </c>
      <c r="P668" s="204">
        <v>165</v>
      </c>
      <c r="Q668" s="204">
        <v>165</v>
      </c>
      <c r="S668" s="122"/>
      <c r="T668" s="123"/>
      <c r="U668" s="122"/>
      <c r="V668" s="122"/>
      <c r="W668" s="122"/>
      <c r="X668" s="122"/>
      <c r="Y668" s="122"/>
      <c r="Z668" s="122"/>
      <c r="AA668" s="122"/>
      <c r="AB668" s="122"/>
      <c r="AC668" s="123"/>
      <c r="AD668" s="122"/>
      <c r="AE668" s="122"/>
      <c r="AF668" s="122"/>
      <c r="AG668" s="127"/>
      <c r="AH668" s="122"/>
      <c r="AI668" s="122"/>
      <c r="AJ668" s="122"/>
      <c r="AK668" s="122"/>
      <c r="AL668" s="122"/>
      <c r="AM668" s="122"/>
      <c r="AN668" s="122"/>
      <c r="AO668" s="122"/>
      <c r="AP668" s="122"/>
      <c r="AQ668" s="122"/>
      <c r="AR668" s="122"/>
      <c r="AS668" s="122"/>
      <c r="AT668" s="122"/>
      <c r="AU668" s="122"/>
      <c r="AV668" s="122"/>
      <c r="AW668" s="122"/>
      <c r="AX668" s="122"/>
      <c r="AY668" s="122"/>
      <c r="AZ668" s="122"/>
      <c r="BA668" s="122"/>
      <c r="BB668" s="122"/>
      <c r="BC668" s="122"/>
      <c r="BD668" s="122"/>
      <c r="BE668" s="122"/>
      <c r="BF668" s="122"/>
      <c r="BG668" s="122"/>
    </row>
    <row r="669" spans="1:59" ht="12.75">
      <c r="A669" s="165"/>
      <c r="B669" s="175"/>
      <c r="C669" s="176" t="s">
        <v>277</v>
      </c>
      <c r="D669" s="175"/>
      <c r="E669" s="204">
        <v>770</v>
      </c>
      <c r="F669" s="204">
        <v>757</v>
      </c>
      <c r="G669" s="204">
        <v>757</v>
      </c>
      <c r="H669" s="204">
        <v>757</v>
      </c>
      <c r="I669" s="204">
        <v>757</v>
      </c>
      <c r="J669" s="204">
        <v>762</v>
      </c>
      <c r="K669" s="204">
        <v>762</v>
      </c>
      <c r="L669" s="204">
        <v>762</v>
      </c>
      <c r="M669" s="204">
        <v>762</v>
      </c>
      <c r="N669" s="204">
        <v>762</v>
      </c>
      <c r="O669" s="204">
        <v>762</v>
      </c>
      <c r="P669" s="204">
        <v>770</v>
      </c>
      <c r="Q669" s="204">
        <v>770</v>
      </c>
      <c r="S669" s="122"/>
      <c r="T669" s="123"/>
      <c r="U669" s="122"/>
      <c r="V669" s="122"/>
      <c r="W669" s="122"/>
      <c r="X669" s="122"/>
      <c r="Y669" s="122"/>
      <c r="Z669" s="122"/>
      <c r="AA669" s="122"/>
      <c r="AB669" s="122"/>
      <c r="AC669" s="123"/>
      <c r="AD669" s="122"/>
      <c r="AE669" s="122"/>
      <c r="AF669" s="122"/>
      <c r="AG669" s="127"/>
      <c r="AH669" s="122"/>
      <c r="AI669" s="122"/>
      <c r="AJ669" s="122"/>
      <c r="AK669" s="122"/>
      <c r="AL669" s="122"/>
      <c r="AM669" s="122"/>
      <c r="AN669" s="122"/>
      <c r="AO669" s="122"/>
      <c r="AP669" s="122"/>
      <c r="AQ669" s="122"/>
      <c r="AR669" s="122"/>
      <c r="AS669" s="122"/>
      <c r="AT669" s="122"/>
      <c r="AU669" s="122"/>
      <c r="AV669" s="122"/>
      <c r="AW669" s="122"/>
      <c r="AX669" s="122"/>
      <c r="AY669" s="122"/>
      <c r="AZ669" s="122"/>
      <c r="BA669" s="122"/>
      <c r="BB669" s="122"/>
      <c r="BC669" s="122"/>
      <c r="BD669" s="122"/>
      <c r="BE669" s="122"/>
      <c r="BF669" s="122"/>
      <c r="BG669" s="122"/>
    </row>
    <row r="670" spans="1:59" ht="12.75">
      <c r="A670" s="165"/>
      <c r="B670" s="175"/>
      <c r="C670" s="176" t="s">
        <v>278</v>
      </c>
      <c r="D670" s="175"/>
      <c r="E670" s="204">
        <v>78</v>
      </c>
      <c r="F670" s="204">
        <v>78</v>
      </c>
      <c r="G670" s="204">
        <v>78</v>
      </c>
      <c r="H670" s="204">
        <v>78</v>
      </c>
      <c r="I670" s="204">
        <v>78</v>
      </c>
      <c r="J670" s="204">
        <v>78</v>
      </c>
      <c r="K670" s="204">
        <v>78</v>
      </c>
      <c r="L670" s="204">
        <v>78</v>
      </c>
      <c r="M670" s="204">
        <v>78</v>
      </c>
      <c r="N670" s="204">
        <v>78</v>
      </c>
      <c r="O670" s="204">
        <v>78</v>
      </c>
      <c r="P670" s="204">
        <v>78</v>
      </c>
      <c r="Q670" s="204">
        <v>78</v>
      </c>
      <c r="S670" s="122"/>
      <c r="T670" s="123"/>
      <c r="U670" s="122"/>
      <c r="V670" s="122"/>
      <c r="W670" s="122"/>
      <c r="X670" s="122"/>
      <c r="Y670" s="122"/>
      <c r="Z670" s="122"/>
      <c r="AA670" s="122"/>
      <c r="AB670" s="122"/>
      <c r="AC670" s="123"/>
      <c r="AD670" s="122"/>
      <c r="AE670" s="122"/>
      <c r="AF670" s="122"/>
      <c r="AG670" s="127"/>
      <c r="AH670" s="122"/>
      <c r="AI670" s="122"/>
      <c r="AJ670" s="122"/>
      <c r="AK670" s="122"/>
      <c r="AL670" s="122"/>
      <c r="AM670" s="122"/>
      <c r="AN670" s="122"/>
      <c r="AO670" s="122"/>
      <c r="AP670" s="122"/>
      <c r="AQ670" s="122"/>
      <c r="AR670" s="122"/>
      <c r="AS670" s="122"/>
      <c r="AT670" s="122"/>
      <c r="AU670" s="122"/>
      <c r="AV670" s="122"/>
      <c r="AW670" s="122"/>
      <c r="AX670" s="122"/>
      <c r="AY670" s="122"/>
      <c r="AZ670" s="122"/>
      <c r="BA670" s="122"/>
      <c r="BB670" s="122"/>
      <c r="BC670" s="122"/>
      <c r="BD670" s="122"/>
      <c r="BE670" s="122"/>
      <c r="BF670" s="122"/>
      <c r="BG670" s="122"/>
    </row>
    <row r="671" spans="1:59" ht="12.75">
      <c r="A671" s="165"/>
      <c r="B671" s="175"/>
      <c r="C671" s="176" t="s">
        <v>279</v>
      </c>
      <c r="D671" s="175"/>
      <c r="E671" s="204">
        <v>1138</v>
      </c>
      <c r="F671" s="204">
        <v>1118.3</v>
      </c>
      <c r="G671" s="204">
        <v>1118.3</v>
      </c>
      <c r="H671" s="204">
        <v>1123.3</v>
      </c>
      <c r="I671" s="204">
        <v>1123.3</v>
      </c>
      <c r="J671" s="204">
        <v>1123.3</v>
      </c>
      <c r="K671" s="204">
        <v>1123.3</v>
      </c>
      <c r="L671" s="204">
        <v>1123.3</v>
      </c>
      <c r="M671" s="204">
        <v>1123.3</v>
      </c>
      <c r="N671" s="204">
        <v>1123.3</v>
      </c>
      <c r="O671" s="204">
        <v>1138</v>
      </c>
      <c r="P671" s="204">
        <v>1138</v>
      </c>
      <c r="Q671" s="204">
        <v>1138</v>
      </c>
      <c r="S671" s="122"/>
      <c r="T671" s="123"/>
      <c r="U671" s="122"/>
      <c r="V671" s="122"/>
      <c r="W671" s="122"/>
      <c r="X671" s="122"/>
      <c r="Y671" s="122"/>
      <c r="Z671" s="122"/>
      <c r="AA671" s="122"/>
      <c r="AB671" s="122"/>
      <c r="AC671" s="123"/>
      <c r="AD671" s="122"/>
      <c r="AE671" s="122"/>
      <c r="AF671" s="122"/>
      <c r="AG671" s="127"/>
      <c r="AH671" s="122"/>
      <c r="AI671" s="122"/>
      <c r="AJ671" s="122"/>
      <c r="AK671" s="122"/>
      <c r="AL671" s="122"/>
      <c r="AM671" s="122"/>
      <c r="AN671" s="122"/>
      <c r="AO671" s="122"/>
      <c r="AP671" s="122"/>
      <c r="AQ671" s="122"/>
      <c r="AR671" s="122"/>
      <c r="AS671" s="122"/>
      <c r="AT671" s="122"/>
      <c r="AU671" s="122"/>
      <c r="AV671" s="122"/>
      <c r="AW671" s="122"/>
      <c r="AX671" s="122"/>
      <c r="AY671" s="122"/>
      <c r="AZ671" s="122"/>
      <c r="BA671" s="122"/>
      <c r="BB671" s="122"/>
      <c r="BC671" s="122"/>
      <c r="BD671" s="122"/>
      <c r="BE671" s="122"/>
      <c r="BF671" s="122"/>
      <c r="BG671" s="122"/>
    </row>
    <row r="672" spans="1:59" ht="12.75">
      <c r="A672" s="165"/>
      <c r="B672" s="175"/>
      <c r="C672" s="176" t="s">
        <v>280</v>
      </c>
      <c r="D672" s="175"/>
      <c r="E672" s="204">
        <v>895</v>
      </c>
      <c r="F672" s="204">
        <v>895</v>
      </c>
      <c r="G672" s="204">
        <v>895</v>
      </c>
      <c r="H672" s="204">
        <v>895</v>
      </c>
      <c r="I672" s="204">
        <v>895</v>
      </c>
      <c r="J672" s="204">
        <v>895</v>
      </c>
      <c r="K672" s="204">
        <v>895</v>
      </c>
      <c r="L672" s="204">
        <v>895</v>
      </c>
      <c r="M672" s="204">
        <v>895</v>
      </c>
      <c r="N672" s="204">
        <v>895</v>
      </c>
      <c r="O672" s="204">
        <v>895</v>
      </c>
      <c r="P672" s="204">
        <v>895</v>
      </c>
      <c r="Q672" s="204">
        <v>895</v>
      </c>
      <c r="S672" s="122"/>
      <c r="T672" s="123"/>
      <c r="U672" s="122"/>
      <c r="V672" s="122"/>
      <c r="W672" s="122"/>
      <c r="X672" s="122"/>
      <c r="Y672" s="122"/>
      <c r="Z672" s="122"/>
      <c r="AA672" s="122"/>
      <c r="AB672" s="122"/>
      <c r="AC672" s="123"/>
      <c r="AD672" s="122"/>
      <c r="AE672" s="122"/>
      <c r="AF672" s="122"/>
      <c r="AG672" s="127"/>
      <c r="AH672" s="122"/>
      <c r="AI672" s="122"/>
      <c r="AJ672" s="122"/>
      <c r="AK672" s="122"/>
      <c r="AL672" s="122"/>
      <c r="AM672" s="122"/>
      <c r="AN672" s="122"/>
      <c r="AO672" s="122"/>
      <c r="AP672" s="122"/>
      <c r="AQ672" s="122"/>
      <c r="AR672" s="122"/>
      <c r="AS672" s="122"/>
      <c r="AT672" s="122"/>
      <c r="AU672" s="122"/>
      <c r="AV672" s="122"/>
      <c r="AW672" s="122"/>
      <c r="AX672" s="122"/>
      <c r="AY672" s="122"/>
      <c r="AZ672" s="122"/>
      <c r="BA672" s="122"/>
      <c r="BB672" s="122"/>
      <c r="BC672" s="122"/>
      <c r="BD672" s="122"/>
      <c r="BE672" s="122"/>
      <c r="BF672" s="122"/>
      <c r="BG672" s="122"/>
    </row>
    <row r="673" spans="1:59" ht="12.75">
      <c r="A673" s="165"/>
      <c r="B673" s="175"/>
      <c r="C673" s="176" t="s">
        <v>281</v>
      </c>
      <c r="D673" s="175"/>
      <c r="E673" s="204">
        <v>1419.32</v>
      </c>
      <c r="F673" s="204">
        <v>1413.32</v>
      </c>
      <c r="G673" s="204">
        <v>1413.32</v>
      </c>
      <c r="H673" s="204">
        <v>1413.32</v>
      </c>
      <c r="I673" s="204">
        <v>1413.32</v>
      </c>
      <c r="J673" s="204">
        <v>1413.32</v>
      </c>
      <c r="K673" s="204">
        <v>1413.32</v>
      </c>
      <c r="L673" s="204">
        <v>1413.32</v>
      </c>
      <c r="M673" s="204">
        <v>1413.32</v>
      </c>
      <c r="N673" s="204">
        <v>1413.32</v>
      </c>
      <c r="O673" s="204">
        <v>1413.32</v>
      </c>
      <c r="P673" s="204">
        <v>1413.32</v>
      </c>
      <c r="Q673" s="204">
        <v>1419.32</v>
      </c>
      <c r="S673" s="122"/>
      <c r="T673" s="123"/>
      <c r="U673" s="122"/>
      <c r="V673" s="122"/>
      <c r="W673" s="122"/>
      <c r="X673" s="122"/>
      <c r="Y673" s="122"/>
      <c r="Z673" s="122"/>
      <c r="AA673" s="122"/>
      <c r="AB673" s="122"/>
      <c r="AC673" s="123"/>
      <c r="AD673" s="122"/>
      <c r="AE673" s="122"/>
      <c r="AF673" s="122"/>
      <c r="AG673" s="127"/>
      <c r="AH673" s="122"/>
      <c r="AI673" s="122"/>
      <c r="AJ673" s="122"/>
      <c r="AK673" s="122"/>
      <c r="AL673" s="122"/>
      <c r="AM673" s="122"/>
      <c r="AN673" s="122"/>
      <c r="AO673" s="122"/>
      <c r="AP673" s="122"/>
      <c r="AQ673" s="122"/>
      <c r="AR673" s="122"/>
      <c r="AS673" s="122"/>
      <c r="AT673" s="122"/>
      <c r="AU673" s="122"/>
      <c r="AV673" s="122"/>
      <c r="AW673" s="122"/>
      <c r="AX673" s="122"/>
      <c r="AY673" s="122"/>
      <c r="AZ673" s="122"/>
      <c r="BA673" s="122"/>
      <c r="BB673" s="122"/>
      <c r="BC673" s="122"/>
      <c r="BD673" s="122"/>
      <c r="BE673" s="122"/>
      <c r="BF673" s="122"/>
      <c r="BG673" s="122"/>
    </row>
    <row r="674" spans="1:59" ht="12.75">
      <c r="A674" s="165"/>
      <c r="B674" s="175"/>
      <c r="C674" s="176" t="s">
        <v>282</v>
      </c>
      <c r="D674" s="175"/>
      <c r="E674" s="204">
        <v>700</v>
      </c>
      <c r="F674" s="204">
        <v>695</v>
      </c>
      <c r="G674" s="204">
        <v>695</v>
      </c>
      <c r="H674" s="204">
        <v>695</v>
      </c>
      <c r="I674" s="204">
        <v>695</v>
      </c>
      <c r="J674" s="204">
        <v>700</v>
      </c>
      <c r="K674" s="204">
        <v>700</v>
      </c>
      <c r="L674" s="204">
        <v>700</v>
      </c>
      <c r="M674" s="204">
        <v>700</v>
      </c>
      <c r="N674" s="204">
        <v>700</v>
      </c>
      <c r="O674" s="204">
        <v>700</v>
      </c>
      <c r="P674" s="204">
        <v>695</v>
      </c>
      <c r="Q674" s="204">
        <v>695</v>
      </c>
      <c r="S674" s="122"/>
      <c r="T674" s="123"/>
      <c r="U674" s="122"/>
      <c r="V674" s="122"/>
      <c r="W674" s="122"/>
      <c r="X674" s="122"/>
      <c r="Y674" s="122"/>
      <c r="Z674" s="122"/>
      <c r="AA674" s="122"/>
      <c r="AB674" s="122"/>
      <c r="AC674" s="123"/>
      <c r="AD674" s="122"/>
      <c r="AE674" s="122"/>
      <c r="AF674" s="122"/>
      <c r="AG674" s="127"/>
      <c r="AH674" s="122"/>
      <c r="AI674" s="122"/>
      <c r="AJ674" s="122"/>
      <c r="AK674" s="122"/>
      <c r="AL674" s="122"/>
      <c r="AM674" s="122"/>
      <c r="AN674" s="122"/>
      <c r="AO674" s="122"/>
      <c r="AP674" s="122"/>
      <c r="AQ674" s="122"/>
      <c r="AR674" s="122"/>
      <c r="AS674" s="122"/>
      <c r="AT674" s="122"/>
      <c r="AU674" s="122"/>
      <c r="AV674" s="122"/>
      <c r="AW674" s="122"/>
      <c r="AX674" s="122"/>
      <c r="AY674" s="122"/>
      <c r="AZ674" s="122"/>
      <c r="BA674" s="122"/>
      <c r="BB674" s="122"/>
      <c r="BC674" s="122"/>
      <c r="BD674" s="122"/>
      <c r="BE674" s="122"/>
      <c r="BF674" s="122"/>
      <c r="BG674" s="122"/>
    </row>
    <row r="675" spans="1:59" ht="12.75" hidden="1">
      <c r="A675" s="165"/>
      <c r="B675" s="175"/>
      <c r="C675" s="176"/>
      <c r="D675" s="175"/>
      <c r="E675" s="204"/>
      <c r="F675" s="204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S675" s="122"/>
      <c r="T675" s="123"/>
      <c r="U675" s="122"/>
      <c r="V675" s="122"/>
      <c r="W675" s="122"/>
      <c r="X675" s="122"/>
      <c r="Y675" s="122"/>
      <c r="Z675" s="122"/>
      <c r="AA675" s="122"/>
      <c r="AB675" s="122"/>
      <c r="AC675" s="123"/>
      <c r="AD675" s="122"/>
      <c r="AE675" s="122"/>
      <c r="AF675" s="122"/>
      <c r="AG675" s="122"/>
      <c r="AH675" s="122"/>
      <c r="AI675" s="122"/>
      <c r="AJ675" s="122"/>
      <c r="AK675" s="122"/>
      <c r="AL675" s="122"/>
      <c r="AM675" s="122"/>
      <c r="AN675" s="122"/>
      <c r="AO675" s="122"/>
      <c r="AP675" s="122"/>
      <c r="AQ675" s="122"/>
      <c r="AR675" s="122"/>
      <c r="AS675" s="122"/>
      <c r="AT675" s="122"/>
      <c r="AU675" s="122"/>
      <c r="AV675" s="122"/>
      <c r="AW675" s="122"/>
      <c r="AX675" s="122"/>
      <c r="AY675" s="122"/>
      <c r="AZ675" s="122"/>
      <c r="BA675" s="122"/>
      <c r="BB675" s="122"/>
      <c r="BC675" s="122"/>
      <c r="BD675" s="122"/>
      <c r="BE675" s="122"/>
      <c r="BF675" s="122"/>
      <c r="BG675" s="122"/>
    </row>
    <row r="676" spans="1:59" ht="12.75">
      <c r="A676" s="165"/>
      <c r="B676" s="175"/>
      <c r="C676" s="176" t="s">
        <v>283</v>
      </c>
      <c r="D676" s="175"/>
      <c r="E676" s="204">
        <v>272</v>
      </c>
      <c r="F676" s="204">
        <v>264</v>
      </c>
      <c r="G676" s="204">
        <v>264</v>
      </c>
      <c r="H676" s="204">
        <v>264</v>
      </c>
      <c r="I676" s="204">
        <v>264</v>
      </c>
      <c r="J676" s="204">
        <v>272</v>
      </c>
      <c r="K676" s="204">
        <v>272</v>
      </c>
      <c r="L676" s="204">
        <v>272</v>
      </c>
      <c r="M676" s="204">
        <v>272</v>
      </c>
      <c r="N676" s="204">
        <v>272</v>
      </c>
      <c r="O676" s="204">
        <v>272</v>
      </c>
      <c r="P676" s="204">
        <v>264</v>
      </c>
      <c r="Q676" s="204">
        <v>264</v>
      </c>
      <c r="S676" s="122"/>
      <c r="T676" s="123"/>
      <c r="U676" s="122"/>
      <c r="V676" s="122"/>
      <c r="W676" s="122"/>
      <c r="X676" s="122"/>
      <c r="Y676" s="122"/>
      <c r="Z676" s="122"/>
      <c r="AA676" s="122"/>
      <c r="AB676" s="122"/>
      <c r="AC676" s="123"/>
      <c r="AD676" s="122"/>
      <c r="AE676" s="122"/>
      <c r="AF676" s="122"/>
      <c r="AG676" s="122"/>
      <c r="AH676" s="122"/>
      <c r="AI676" s="122"/>
      <c r="AJ676" s="122"/>
      <c r="AK676" s="122"/>
      <c r="AL676" s="122"/>
      <c r="AM676" s="122"/>
      <c r="AN676" s="122"/>
      <c r="AO676" s="122"/>
      <c r="AP676" s="122"/>
      <c r="AQ676" s="122"/>
      <c r="AR676" s="122"/>
      <c r="AS676" s="122"/>
      <c r="AT676" s="122"/>
      <c r="AU676" s="122"/>
      <c r="AV676" s="122"/>
      <c r="AW676" s="122"/>
      <c r="AX676" s="122"/>
      <c r="AY676" s="122"/>
      <c r="AZ676" s="122"/>
      <c r="BA676" s="122"/>
      <c r="BB676" s="122"/>
      <c r="BC676" s="122"/>
      <c r="BD676" s="122"/>
      <c r="BE676" s="122"/>
      <c r="BF676" s="122"/>
      <c r="BG676" s="122"/>
    </row>
    <row r="677" spans="1:59" ht="12.75" hidden="1">
      <c r="A677" s="165"/>
      <c r="B677" s="175"/>
      <c r="C677" s="176"/>
      <c r="D677" s="175"/>
      <c r="E677" s="204"/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S677" s="122"/>
      <c r="T677" s="123"/>
      <c r="U677" s="122"/>
      <c r="V677" s="122"/>
      <c r="W677" s="122"/>
      <c r="X677" s="122"/>
      <c r="Y677" s="122"/>
      <c r="Z677" s="122"/>
      <c r="AA677" s="122"/>
      <c r="AB677" s="122"/>
      <c r="AC677" s="123"/>
      <c r="AD677" s="122"/>
      <c r="AE677" s="122"/>
      <c r="AF677" s="122"/>
      <c r="AG677" s="122"/>
      <c r="AH677" s="122"/>
      <c r="AI677" s="122"/>
      <c r="AJ677" s="122"/>
      <c r="AK677" s="122"/>
      <c r="AL677" s="122"/>
      <c r="AM677" s="122"/>
      <c r="AN677" s="122"/>
      <c r="AO677" s="122"/>
      <c r="AP677" s="122"/>
      <c r="AQ677" s="122"/>
      <c r="AR677" s="122"/>
      <c r="AS677" s="122"/>
      <c r="AT677" s="122"/>
      <c r="AU677" s="122"/>
      <c r="AV677" s="122"/>
      <c r="AW677" s="122"/>
      <c r="AX677" s="122"/>
      <c r="AY677" s="122"/>
      <c r="AZ677" s="122"/>
      <c r="BA677" s="122"/>
      <c r="BB677" s="122"/>
      <c r="BC677" s="122"/>
      <c r="BD677" s="122"/>
      <c r="BE677" s="122"/>
      <c r="BF677" s="122"/>
      <c r="BG677" s="122"/>
    </row>
    <row r="678" spans="1:59" ht="12.75">
      <c r="A678" s="165"/>
      <c r="B678" s="175"/>
      <c r="C678" s="176" t="s">
        <v>286</v>
      </c>
      <c r="D678" s="175"/>
      <c r="E678" s="204">
        <v>529</v>
      </c>
      <c r="F678" s="204">
        <v>500</v>
      </c>
      <c r="G678" s="204">
        <v>500</v>
      </c>
      <c r="H678" s="204">
        <v>507</v>
      </c>
      <c r="I678" s="204">
        <v>520</v>
      </c>
      <c r="J678" s="204">
        <v>527</v>
      </c>
      <c r="K678" s="204">
        <v>529</v>
      </c>
      <c r="L678" s="204">
        <v>529</v>
      </c>
      <c r="M678" s="204">
        <v>528</v>
      </c>
      <c r="N678" s="204">
        <v>524</v>
      </c>
      <c r="O678" s="204">
        <v>522</v>
      </c>
      <c r="P678" s="204">
        <v>514</v>
      </c>
      <c r="Q678" s="204">
        <v>509</v>
      </c>
      <c r="S678" s="122"/>
      <c r="T678" s="123"/>
      <c r="U678" s="122"/>
      <c r="V678" s="122"/>
      <c r="W678" s="122"/>
      <c r="X678" s="122"/>
      <c r="Y678" s="122"/>
      <c r="Z678" s="122"/>
      <c r="AA678" s="122"/>
      <c r="AB678" s="122"/>
      <c r="AC678" s="123"/>
      <c r="AD678" s="122"/>
      <c r="AE678" s="122"/>
      <c r="AF678" s="122"/>
      <c r="AG678" s="122"/>
      <c r="AH678" s="122"/>
      <c r="AI678" s="122"/>
      <c r="AJ678" s="122"/>
      <c r="AK678" s="122"/>
      <c r="AL678" s="122"/>
      <c r="AM678" s="122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2"/>
      <c r="AX678" s="122"/>
      <c r="AY678" s="122"/>
      <c r="AZ678" s="122"/>
      <c r="BA678" s="122"/>
      <c r="BB678" s="122"/>
      <c r="BC678" s="122"/>
      <c r="BD678" s="122"/>
      <c r="BE678" s="122"/>
      <c r="BF678" s="122"/>
      <c r="BG678" s="122"/>
    </row>
    <row r="679" spans="1:59" ht="12.75">
      <c r="A679" s="165"/>
      <c r="B679" s="175"/>
      <c r="C679" s="176" t="s">
        <v>287</v>
      </c>
      <c r="D679" s="175"/>
      <c r="E679" s="204">
        <v>584</v>
      </c>
      <c r="F679" s="204">
        <v>534</v>
      </c>
      <c r="G679" s="204">
        <v>536</v>
      </c>
      <c r="H679" s="204">
        <v>545</v>
      </c>
      <c r="I679" s="204">
        <v>548</v>
      </c>
      <c r="J679" s="204">
        <v>570</v>
      </c>
      <c r="K679" s="204">
        <v>582</v>
      </c>
      <c r="L679" s="204">
        <v>584</v>
      </c>
      <c r="M679" s="204">
        <v>579</v>
      </c>
      <c r="N679" s="204">
        <v>568</v>
      </c>
      <c r="O679" s="204">
        <v>555</v>
      </c>
      <c r="P679" s="204">
        <v>538</v>
      </c>
      <c r="Q679" s="204">
        <v>542</v>
      </c>
      <c r="S679" s="122"/>
      <c r="T679" s="123"/>
      <c r="U679" s="122"/>
      <c r="V679" s="122"/>
      <c r="W679" s="122"/>
      <c r="X679" s="122"/>
      <c r="Y679" s="122"/>
      <c r="Z679" s="122"/>
      <c r="AA679" s="122"/>
      <c r="AB679" s="122"/>
      <c r="AC679" s="123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</row>
    <row r="680" spans="1:59" ht="12.75">
      <c r="A680" s="165"/>
      <c r="B680" s="175"/>
      <c r="C680" s="176" t="s">
        <v>288</v>
      </c>
      <c r="D680" s="175"/>
      <c r="E680" s="204">
        <v>230.5</v>
      </c>
      <c r="F680" s="204">
        <v>230.5</v>
      </c>
      <c r="G680" s="204">
        <v>230.5</v>
      </c>
      <c r="H680" s="204">
        <v>230.5</v>
      </c>
      <c r="I680" s="204">
        <v>230.5</v>
      </c>
      <c r="J680" s="204">
        <v>230.5</v>
      </c>
      <c r="K680" s="204">
        <v>230.5</v>
      </c>
      <c r="L680" s="204">
        <v>230.5</v>
      </c>
      <c r="M680" s="204">
        <v>230.5</v>
      </c>
      <c r="N680" s="204">
        <v>230.5</v>
      </c>
      <c r="O680" s="204">
        <v>230.5</v>
      </c>
      <c r="P680" s="204">
        <v>230.5</v>
      </c>
      <c r="Q680" s="204">
        <v>230.5</v>
      </c>
      <c r="S680" s="122"/>
      <c r="T680" s="123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2"/>
      <c r="AH680" s="122"/>
      <c r="AI680" s="122"/>
      <c r="AJ680" s="122"/>
      <c r="AK680" s="122"/>
      <c r="AL680" s="122"/>
      <c r="AM680" s="122"/>
      <c r="AN680" s="122"/>
      <c r="AO680" s="122"/>
      <c r="AP680" s="122"/>
      <c r="AQ680" s="122"/>
      <c r="AR680" s="122"/>
      <c r="AS680" s="122"/>
      <c r="AT680" s="122"/>
      <c r="AU680" s="122"/>
      <c r="AV680" s="122"/>
      <c r="AW680" s="122"/>
      <c r="AX680" s="122"/>
      <c r="AY680" s="122"/>
      <c r="AZ680" s="122"/>
      <c r="BA680" s="122"/>
      <c r="BB680" s="122"/>
      <c r="BC680" s="122"/>
      <c r="BD680" s="122"/>
      <c r="BE680" s="122"/>
      <c r="BF680" s="122"/>
      <c r="BG680" s="122"/>
    </row>
    <row r="681" spans="1:59" ht="12.75">
      <c r="A681" s="165"/>
      <c r="B681" s="175"/>
      <c r="C681" s="176" t="s">
        <v>289</v>
      </c>
      <c r="D681" s="175"/>
      <c r="E681" s="204">
        <v>124.5</v>
      </c>
      <c r="F681" s="204">
        <v>119.5</v>
      </c>
      <c r="G681" s="204">
        <v>119.5</v>
      </c>
      <c r="H681" s="204">
        <v>119.5</v>
      </c>
      <c r="I681" s="204">
        <v>121.5</v>
      </c>
      <c r="J681" s="204">
        <v>121.5</v>
      </c>
      <c r="K681" s="204">
        <v>124</v>
      </c>
      <c r="L681" s="204">
        <v>124</v>
      </c>
      <c r="M681" s="204">
        <v>123</v>
      </c>
      <c r="N681" s="204">
        <v>123</v>
      </c>
      <c r="O681" s="204">
        <v>124.5</v>
      </c>
      <c r="P681" s="204">
        <v>124.5</v>
      </c>
      <c r="Q681" s="204">
        <v>124.5</v>
      </c>
      <c r="S681" s="122"/>
      <c r="T681" s="123"/>
      <c r="U681" s="122"/>
      <c r="V681" s="122"/>
      <c r="W681" s="122"/>
      <c r="X681" s="122"/>
      <c r="Y681" s="122"/>
      <c r="Z681" s="122"/>
      <c r="AA681" s="122"/>
      <c r="AB681" s="122"/>
      <c r="AC681" s="123"/>
      <c r="AD681" s="122"/>
      <c r="AE681" s="122"/>
      <c r="AF681" s="122"/>
      <c r="AG681" s="122"/>
      <c r="AH681" s="122"/>
      <c r="AI681" s="122"/>
      <c r="AJ681" s="122"/>
      <c r="AK681" s="122"/>
      <c r="AL681" s="122"/>
      <c r="AM681" s="122"/>
      <c r="AN681" s="122"/>
      <c r="AO681" s="122"/>
      <c r="AP681" s="122"/>
      <c r="AQ681" s="122"/>
      <c r="AR681" s="122"/>
      <c r="AS681" s="122"/>
      <c r="AT681" s="122"/>
      <c r="AU681" s="122"/>
      <c r="AV681" s="122"/>
      <c r="AW681" s="122"/>
      <c r="AX681" s="122"/>
      <c r="AY681" s="122"/>
      <c r="AZ681" s="122"/>
      <c r="BA681" s="122"/>
      <c r="BB681" s="122"/>
      <c r="BC681" s="122"/>
      <c r="BD681" s="122"/>
      <c r="BE681" s="122"/>
      <c r="BF681" s="122"/>
      <c r="BG681" s="122"/>
    </row>
    <row r="682" spans="1:59" ht="12.75">
      <c r="A682" s="165"/>
      <c r="B682" s="175"/>
      <c r="C682" s="176" t="s">
        <v>290</v>
      </c>
      <c r="D682" s="175"/>
      <c r="E682" s="204">
        <v>496</v>
      </c>
      <c r="F682" s="204">
        <v>466</v>
      </c>
      <c r="G682" s="204">
        <v>464</v>
      </c>
      <c r="H682" s="204">
        <v>470</v>
      </c>
      <c r="I682" s="204">
        <v>480</v>
      </c>
      <c r="J682" s="204">
        <v>488</v>
      </c>
      <c r="K682" s="204">
        <v>494</v>
      </c>
      <c r="L682" s="204">
        <v>496</v>
      </c>
      <c r="M682" s="204">
        <v>490</v>
      </c>
      <c r="N682" s="204">
        <v>482</v>
      </c>
      <c r="O682" s="204">
        <v>480</v>
      </c>
      <c r="P682" s="204">
        <v>474</v>
      </c>
      <c r="Q682" s="204">
        <v>470</v>
      </c>
      <c r="S682" s="122"/>
      <c r="T682" s="123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122"/>
      <c r="BG682" s="122"/>
    </row>
    <row r="683" spans="1:59" ht="12.75">
      <c r="A683" s="165"/>
      <c r="B683" s="175"/>
      <c r="C683" s="176" t="s">
        <v>291</v>
      </c>
      <c r="D683" s="175"/>
      <c r="E683" s="204">
        <v>584</v>
      </c>
      <c r="F683" s="204">
        <v>568</v>
      </c>
      <c r="G683" s="204">
        <v>569</v>
      </c>
      <c r="H683" s="204">
        <v>574</v>
      </c>
      <c r="I683" s="204">
        <v>557</v>
      </c>
      <c r="J683" s="204">
        <v>570</v>
      </c>
      <c r="K683" s="204">
        <v>580</v>
      </c>
      <c r="L683" s="204">
        <v>584</v>
      </c>
      <c r="M683" s="204">
        <v>577</v>
      </c>
      <c r="N683" s="204">
        <v>569</v>
      </c>
      <c r="O683" s="204">
        <v>561</v>
      </c>
      <c r="P683" s="204">
        <v>576</v>
      </c>
      <c r="Q683" s="204">
        <v>572</v>
      </c>
      <c r="S683" s="122"/>
      <c r="T683" s="123"/>
      <c r="U683" s="122"/>
      <c r="V683" s="122"/>
      <c r="W683" s="122"/>
      <c r="X683" s="122"/>
      <c r="Y683" s="122"/>
      <c r="Z683" s="122"/>
      <c r="AA683" s="122"/>
      <c r="AB683" s="122"/>
      <c r="AC683" s="123"/>
      <c r="AD683" s="122"/>
      <c r="AE683" s="122"/>
      <c r="AF683" s="122"/>
      <c r="AG683" s="122"/>
      <c r="AH683" s="122"/>
      <c r="AI683" s="122"/>
      <c r="AJ683" s="122"/>
      <c r="AK683" s="122"/>
      <c r="AL683" s="122"/>
      <c r="AM683" s="122"/>
      <c r="AN683" s="122"/>
      <c r="AO683" s="122"/>
      <c r="AP683" s="122"/>
      <c r="AQ683" s="122"/>
      <c r="AR683" s="122"/>
      <c r="AS683" s="122"/>
      <c r="AT683" s="122"/>
      <c r="AU683" s="122"/>
      <c r="AV683" s="122"/>
      <c r="AW683" s="122"/>
      <c r="AX683" s="122"/>
      <c r="AY683" s="122"/>
      <c r="AZ683" s="122"/>
      <c r="BA683" s="122"/>
      <c r="BB683" s="122"/>
      <c r="BC683" s="122"/>
      <c r="BD683" s="122"/>
      <c r="BE683" s="122"/>
      <c r="BF683" s="122"/>
      <c r="BG683" s="122"/>
    </row>
    <row r="684" spans="1:59" ht="12.75">
      <c r="A684" s="165"/>
      <c r="B684" s="175"/>
      <c r="C684" s="176" t="s">
        <v>292</v>
      </c>
      <c r="D684" s="175"/>
      <c r="E684" s="204">
        <v>14</v>
      </c>
      <c r="F684" s="204">
        <v>12</v>
      </c>
      <c r="G684" s="204">
        <v>12</v>
      </c>
      <c r="H684" s="204">
        <v>12</v>
      </c>
      <c r="I684" s="204">
        <v>12</v>
      </c>
      <c r="J684" s="204">
        <v>14</v>
      </c>
      <c r="K684" s="204">
        <v>14</v>
      </c>
      <c r="L684" s="204">
        <v>14</v>
      </c>
      <c r="M684" s="204">
        <v>14</v>
      </c>
      <c r="N684" s="204">
        <v>14</v>
      </c>
      <c r="O684" s="204">
        <v>14</v>
      </c>
      <c r="P684" s="204">
        <v>12</v>
      </c>
      <c r="Q684" s="204">
        <v>12</v>
      </c>
      <c r="S684" s="122"/>
      <c r="T684" s="123"/>
      <c r="U684" s="122"/>
      <c r="V684" s="122"/>
      <c r="W684" s="122"/>
      <c r="X684" s="122"/>
      <c r="Y684" s="122"/>
      <c r="Z684" s="122"/>
      <c r="AA684" s="122"/>
      <c r="AB684" s="122"/>
      <c r="AC684" s="123"/>
      <c r="AD684" s="122"/>
      <c r="AE684" s="122"/>
      <c r="AF684" s="122"/>
      <c r="AG684" s="12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2"/>
      <c r="AX684" s="122"/>
      <c r="AY684" s="122"/>
      <c r="AZ684" s="122"/>
      <c r="BA684" s="122"/>
      <c r="BB684" s="122"/>
      <c r="BC684" s="122"/>
      <c r="BD684" s="122"/>
      <c r="BE684" s="122"/>
      <c r="BF684" s="122"/>
      <c r="BG684" s="122"/>
    </row>
    <row r="685" spans="1:59" ht="12.75" hidden="1">
      <c r="A685" s="165"/>
      <c r="B685" s="175"/>
      <c r="C685" s="176"/>
      <c r="D685" s="175"/>
      <c r="E685" s="204"/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S685" s="122"/>
      <c r="T685" s="123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U685" s="122"/>
      <c r="AV685" s="122"/>
      <c r="AW685" s="122"/>
      <c r="AX685" s="122"/>
      <c r="AY685" s="122"/>
      <c r="AZ685" s="122"/>
      <c r="BA685" s="122"/>
      <c r="BB685" s="122"/>
      <c r="BC685" s="122"/>
      <c r="BD685" s="122"/>
      <c r="BE685" s="122"/>
      <c r="BF685" s="122"/>
      <c r="BG685" s="122"/>
    </row>
    <row r="686" spans="1:59" ht="12.75" hidden="1">
      <c r="A686" s="165"/>
      <c r="B686" s="175"/>
      <c r="C686" s="176" t="s">
        <v>293</v>
      </c>
      <c r="D686" s="175"/>
      <c r="E686" s="204">
        <v>0</v>
      </c>
      <c r="F686" s="204">
        <v>0</v>
      </c>
      <c r="G686" s="204">
        <v>0</v>
      </c>
      <c r="H686" s="204">
        <v>0</v>
      </c>
      <c r="I686" s="204">
        <v>0</v>
      </c>
      <c r="J686" s="204">
        <v>0</v>
      </c>
      <c r="K686" s="204">
        <v>0</v>
      </c>
      <c r="L686" s="204">
        <v>0</v>
      </c>
      <c r="M686" s="204">
        <v>0</v>
      </c>
      <c r="N686" s="204">
        <v>0</v>
      </c>
      <c r="O686" s="204">
        <v>0</v>
      </c>
      <c r="P686" s="204">
        <v>0</v>
      </c>
      <c r="Q686" s="204">
        <v>0</v>
      </c>
      <c r="S686" s="122"/>
      <c r="T686" s="123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2"/>
      <c r="AH686" s="122"/>
      <c r="AI686" s="122"/>
      <c r="AJ686" s="122"/>
      <c r="AK686" s="122"/>
      <c r="AL686" s="122"/>
      <c r="AM686" s="122"/>
      <c r="AN686" s="122"/>
      <c r="AO686" s="122"/>
      <c r="AP686" s="122"/>
      <c r="AQ686" s="122"/>
      <c r="AR686" s="122"/>
      <c r="AS686" s="122"/>
      <c r="AT686" s="122"/>
      <c r="AU686" s="122"/>
      <c r="AV686" s="122"/>
      <c r="AW686" s="122"/>
      <c r="AX686" s="122"/>
      <c r="AY686" s="122"/>
      <c r="AZ686" s="122"/>
      <c r="BA686" s="122"/>
      <c r="BB686" s="122"/>
      <c r="BC686" s="122"/>
      <c r="BD686" s="122"/>
      <c r="BE686" s="122"/>
      <c r="BF686" s="122"/>
      <c r="BG686" s="122"/>
    </row>
    <row r="687" spans="1:59" ht="12.75">
      <c r="A687" s="165"/>
      <c r="B687" s="175"/>
      <c r="C687" s="176"/>
      <c r="D687" s="175"/>
      <c r="E687" s="246"/>
      <c r="F687" s="246"/>
      <c r="G687" s="246"/>
      <c r="H687" s="246"/>
      <c r="I687" s="246"/>
      <c r="J687" s="246"/>
      <c r="K687" s="246"/>
      <c r="L687" s="246"/>
      <c r="M687" s="246"/>
      <c r="N687" s="246"/>
      <c r="O687" s="246"/>
      <c r="P687" s="246"/>
      <c r="Q687" s="246"/>
      <c r="S687" s="122"/>
      <c r="T687" s="123"/>
      <c r="U687" s="122"/>
      <c r="V687" s="122"/>
      <c r="W687" s="122"/>
      <c r="X687" s="122"/>
      <c r="Y687" s="122"/>
      <c r="Z687" s="122"/>
      <c r="AA687" s="122"/>
      <c r="AB687" s="122"/>
      <c r="AC687" s="123"/>
      <c r="AD687" s="122"/>
      <c r="AE687" s="122"/>
      <c r="AF687" s="122"/>
      <c r="AG687" s="122"/>
      <c r="AH687" s="122"/>
      <c r="AI687" s="122"/>
      <c r="AJ687" s="122"/>
      <c r="AK687" s="122"/>
      <c r="AL687" s="122"/>
      <c r="AM687" s="122"/>
      <c r="AN687" s="122"/>
      <c r="AO687" s="122"/>
      <c r="AP687" s="122"/>
      <c r="AQ687" s="122"/>
      <c r="AR687" s="122"/>
      <c r="AS687" s="122"/>
      <c r="AT687" s="122"/>
      <c r="AU687" s="122"/>
      <c r="AV687" s="122"/>
      <c r="AW687" s="122"/>
      <c r="AX687" s="122"/>
      <c r="AY687" s="122"/>
      <c r="AZ687" s="122"/>
      <c r="BA687" s="122"/>
      <c r="BB687" s="122"/>
      <c r="BC687" s="122"/>
      <c r="BD687" s="122"/>
      <c r="BE687" s="122"/>
      <c r="BF687" s="122"/>
      <c r="BG687" s="122"/>
    </row>
    <row r="688" spans="1:59" ht="15.75">
      <c r="A688" s="178" t="s">
        <v>338</v>
      </c>
      <c r="B688" s="247"/>
      <c r="C688" s="248"/>
      <c r="D688" s="247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  <c r="P688" s="249"/>
      <c r="Q688" s="249"/>
      <c r="S688" s="122"/>
      <c r="T688" s="123"/>
      <c r="U688" s="122"/>
      <c r="V688" s="122"/>
      <c r="W688" s="122"/>
      <c r="X688" s="122"/>
      <c r="Y688" s="122"/>
      <c r="Z688" s="122"/>
      <c r="AA688" s="122"/>
      <c r="AB688" s="122"/>
      <c r="AC688" s="123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</row>
    <row r="689" spans="1:59" ht="12.75">
      <c r="A689" s="165"/>
      <c r="B689" s="175"/>
      <c r="C689" s="176" t="s">
        <v>301</v>
      </c>
      <c r="D689" s="175"/>
      <c r="E689" s="250">
        <v>0.9026786096922884</v>
      </c>
      <c r="F689" s="250">
        <v>0.9383354838709677</v>
      </c>
      <c r="G689" s="250">
        <v>0.9386193548387097</v>
      </c>
      <c r="H689" s="250">
        <v>0.9383733333333333</v>
      </c>
      <c r="I689" s="250">
        <v>0.6961935483870968</v>
      </c>
      <c r="J689" s="250">
        <v>0.7509333333333333</v>
      </c>
      <c r="K689" s="250">
        <v>0.9383354838709678</v>
      </c>
      <c r="L689" s="250">
        <v>0.9386193548387096</v>
      </c>
      <c r="M689" s="250">
        <v>0.9384571428571428</v>
      </c>
      <c r="N689" s="250">
        <v>0.9383354838709678</v>
      </c>
      <c r="O689" s="250">
        <v>0.9383733333333333</v>
      </c>
      <c r="P689" s="250">
        <v>0.9386193548387097</v>
      </c>
      <c r="Q689" s="250">
        <v>0.9383733333333333</v>
      </c>
      <c r="S689" s="122"/>
      <c r="T689" s="123"/>
      <c r="U689" s="122"/>
      <c r="V689" s="122"/>
      <c r="W689" s="122"/>
      <c r="X689" s="122"/>
      <c r="Y689" s="122"/>
      <c r="Z689" s="122"/>
      <c r="AA689" s="122"/>
      <c r="AB689" s="122"/>
      <c r="AC689" s="123"/>
      <c r="AD689" s="122"/>
      <c r="AE689" s="122"/>
      <c r="AF689" s="122"/>
      <c r="AG689" s="122"/>
      <c r="AH689" s="122"/>
      <c r="AI689" s="122"/>
      <c r="AJ689" s="122"/>
      <c r="AK689" s="122"/>
      <c r="AL689" s="122"/>
      <c r="AM689" s="122"/>
      <c r="AN689" s="122"/>
      <c r="AO689" s="122"/>
      <c r="AP689" s="122"/>
      <c r="AQ689" s="122"/>
      <c r="AR689" s="122"/>
      <c r="AS689" s="122"/>
      <c r="AT689" s="122"/>
      <c r="AU689" s="122"/>
      <c r="AV689" s="122"/>
      <c r="AW689" s="122"/>
      <c r="AX689" s="122"/>
      <c r="AY689" s="122"/>
      <c r="AZ689" s="122"/>
      <c r="BA689" s="122"/>
      <c r="BB689" s="122"/>
      <c r="BC689" s="122"/>
      <c r="BD689" s="122"/>
      <c r="BE689" s="122"/>
      <c r="BF689" s="122"/>
      <c r="BG689" s="122"/>
    </row>
    <row r="690" spans="1:59" ht="12.75" hidden="1">
      <c r="A690" s="165"/>
      <c r="B690" s="175"/>
      <c r="C690" s="176"/>
      <c r="D690" s="175"/>
      <c r="E690" s="251"/>
      <c r="F690" s="251"/>
      <c r="G690" s="251"/>
      <c r="H690" s="251"/>
      <c r="I690" s="251"/>
      <c r="J690" s="251"/>
      <c r="K690" s="251"/>
      <c r="L690" s="251"/>
      <c r="M690" s="251"/>
      <c r="N690" s="251"/>
      <c r="O690" s="251"/>
      <c r="P690" s="251"/>
      <c r="Q690" s="251"/>
      <c r="S690" s="122"/>
      <c r="T690" s="123"/>
      <c r="U690" s="122"/>
      <c r="V690" s="122"/>
      <c r="W690" s="122"/>
      <c r="X690" s="122"/>
      <c r="Y690" s="122"/>
      <c r="Z690" s="122"/>
      <c r="AA690" s="122"/>
      <c r="AB690" s="122"/>
      <c r="AC690" s="123"/>
      <c r="AD690" s="122"/>
      <c r="AE690" s="122"/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22"/>
      <c r="AQ690" s="122"/>
      <c r="AR690" s="122"/>
      <c r="AS690" s="122"/>
      <c r="AT690" s="122"/>
      <c r="AU690" s="122"/>
      <c r="AV690" s="122"/>
      <c r="AW690" s="122"/>
      <c r="AX690" s="122"/>
      <c r="AY690" s="122"/>
      <c r="AZ690" s="122"/>
      <c r="BA690" s="122"/>
      <c r="BB690" s="122"/>
      <c r="BC690" s="122"/>
      <c r="BD690" s="122"/>
      <c r="BE690" s="122"/>
      <c r="BF690" s="122"/>
      <c r="BG690" s="122"/>
    </row>
    <row r="691" spans="1:59" ht="12.75">
      <c r="A691" s="165"/>
      <c r="B691" s="175"/>
      <c r="C691" s="176" t="s">
        <v>273</v>
      </c>
      <c r="D691" s="175"/>
      <c r="E691" s="250">
        <v>0.7675892849474355</v>
      </c>
      <c r="F691" s="250">
        <v>0.7214183417651288</v>
      </c>
      <c r="G691" s="250">
        <v>0.7488329860902726</v>
      </c>
      <c r="H691" s="250">
        <v>0.6873880536902455</v>
      </c>
      <c r="I691" s="250">
        <v>0.6922572377469367</v>
      </c>
      <c r="J691" s="250">
        <v>0.5201185565891473</v>
      </c>
      <c r="K691" s="250">
        <v>0.846118418292073</v>
      </c>
      <c r="L691" s="250">
        <v>0.854638366060265</v>
      </c>
      <c r="M691" s="250">
        <v>0.8570936970774501</v>
      </c>
      <c r="N691" s="250">
        <v>0.8513231687453113</v>
      </c>
      <c r="O691" s="250">
        <v>0.869461657622739</v>
      </c>
      <c r="P691" s="250">
        <v>0.771253606807952</v>
      </c>
      <c r="Q691" s="250">
        <v>0.7933770519945089</v>
      </c>
      <c r="S691" s="122"/>
      <c r="T691" s="123"/>
      <c r="U691" s="122"/>
      <c r="V691" s="122"/>
      <c r="W691" s="122"/>
      <c r="X691" s="122"/>
      <c r="Y691" s="122"/>
      <c r="Z691" s="122"/>
      <c r="AA691" s="122"/>
      <c r="AB691" s="122"/>
      <c r="AC691" s="123"/>
      <c r="AD691" s="122"/>
      <c r="AE691" s="122"/>
      <c r="AF691" s="122"/>
      <c r="AG691" s="122"/>
      <c r="AH691" s="122"/>
      <c r="AI691" s="122"/>
      <c r="AJ691" s="122"/>
      <c r="AK691" s="122"/>
      <c r="AL691" s="122"/>
      <c r="AM691" s="122"/>
      <c r="AN691" s="122"/>
      <c r="AO691" s="122"/>
      <c r="AP691" s="122"/>
      <c r="AQ691" s="122"/>
      <c r="AR691" s="122"/>
      <c r="AS691" s="122"/>
      <c r="AT691" s="122"/>
      <c r="AU691" s="122"/>
      <c r="AV691" s="122"/>
      <c r="AW691" s="122"/>
      <c r="AX691" s="122"/>
      <c r="AY691" s="122"/>
      <c r="AZ691" s="122"/>
      <c r="BA691" s="122"/>
      <c r="BB691" s="122"/>
      <c r="BC691" s="122"/>
      <c r="BD691" s="122"/>
      <c r="BE691" s="122"/>
      <c r="BF691" s="122"/>
      <c r="BG691" s="122"/>
    </row>
    <row r="692" spans="1:59" ht="12.75">
      <c r="A692" s="165"/>
      <c r="B692" s="175"/>
      <c r="C692" s="176" t="s">
        <v>274</v>
      </c>
      <c r="D692" s="175"/>
      <c r="E692" s="250">
        <v>0.837211674250469</v>
      </c>
      <c r="F692" s="250">
        <v>0.8463359788210941</v>
      </c>
      <c r="G692" s="250">
        <v>0.8421279711247257</v>
      </c>
      <c r="H692" s="250">
        <v>0.8469059515862762</v>
      </c>
      <c r="I692" s="250">
        <v>0.839715848059237</v>
      </c>
      <c r="J692" s="250">
        <v>0.8882839740525409</v>
      </c>
      <c r="K692" s="250">
        <v>0.8868895864243839</v>
      </c>
      <c r="L692" s="250">
        <v>0.8992684741671529</v>
      </c>
      <c r="M692" s="250">
        <v>0.8924425936307986</v>
      </c>
      <c r="N692" s="250">
        <v>0.4628542304326082</v>
      </c>
      <c r="O692" s="250">
        <v>0.9000846073069193</v>
      </c>
      <c r="P692" s="250">
        <v>0.8769466812883776</v>
      </c>
      <c r="Q692" s="250">
        <v>0.8752443537180591</v>
      </c>
      <c r="S692" s="122"/>
      <c r="T692" s="123"/>
      <c r="U692" s="122"/>
      <c r="V692" s="122"/>
      <c r="W692" s="122"/>
      <c r="X692" s="122"/>
      <c r="Y692" s="122"/>
      <c r="Z692" s="122"/>
      <c r="AA692" s="122"/>
      <c r="AB692" s="122"/>
      <c r="AC692" s="123"/>
      <c r="AD692" s="122"/>
      <c r="AE692" s="122"/>
      <c r="AF692" s="122"/>
      <c r="AG692" s="122"/>
      <c r="AH692" s="122"/>
      <c r="AI692" s="122"/>
      <c r="AJ692" s="122"/>
      <c r="AK692" s="122"/>
      <c r="AL692" s="122"/>
      <c r="AM692" s="122"/>
      <c r="AN692" s="122"/>
      <c r="AO692" s="122"/>
      <c r="AP692" s="122"/>
      <c r="AQ692" s="122"/>
      <c r="AR692" s="122"/>
      <c r="AS692" s="122"/>
      <c r="AT692" s="122"/>
      <c r="AU692" s="122"/>
      <c r="AV692" s="122"/>
      <c r="AW692" s="122"/>
      <c r="AX692" s="122"/>
      <c r="AY692" s="122"/>
      <c r="AZ692" s="122"/>
      <c r="BA692" s="122"/>
      <c r="BB692" s="122"/>
      <c r="BC692" s="122"/>
      <c r="BD692" s="122"/>
      <c r="BE692" s="122"/>
      <c r="BF692" s="122"/>
      <c r="BG692" s="122"/>
    </row>
    <row r="693" spans="1:59" ht="12.75">
      <c r="A693" s="165"/>
      <c r="B693" s="175"/>
      <c r="C693" s="176" t="s">
        <v>275</v>
      </c>
      <c r="D693" s="175"/>
      <c r="E693" s="250">
        <v>0.9006395656238432</v>
      </c>
      <c r="F693" s="250">
        <v>0.9333370717088056</v>
      </c>
      <c r="G693" s="250">
        <v>0.9314338480819528</v>
      </c>
      <c r="H693" s="250">
        <v>0.7471233130630631</v>
      </c>
      <c r="I693" s="250">
        <v>0.7366919158674804</v>
      </c>
      <c r="J693" s="250">
        <v>0.9320999763513512</v>
      </c>
      <c r="K693" s="250">
        <v>0.9333370717088056</v>
      </c>
      <c r="L693" s="250">
        <v>0.9314338480819528</v>
      </c>
      <c r="M693" s="250">
        <v>0.9325214044401545</v>
      </c>
      <c r="N693" s="250">
        <v>0.9333370717088056</v>
      </c>
      <c r="O693" s="250">
        <v>0.9330833085585585</v>
      </c>
      <c r="P693" s="250">
        <v>0.9314338480819528</v>
      </c>
      <c r="Q693" s="250">
        <v>0.9330833085585585</v>
      </c>
      <c r="S693" s="122"/>
      <c r="T693" s="123"/>
      <c r="U693" s="122"/>
      <c r="V693" s="122"/>
      <c r="W693" s="122"/>
      <c r="X693" s="122"/>
      <c r="Y693" s="122"/>
      <c r="Z693" s="122"/>
      <c r="AA693" s="122"/>
      <c r="AB693" s="122"/>
      <c r="AC693" s="123"/>
      <c r="AD693" s="122"/>
      <c r="AE693" s="122"/>
      <c r="AF693" s="122"/>
      <c r="AG693" s="122"/>
      <c r="AH693" s="122"/>
      <c r="AI693" s="122"/>
      <c r="AJ693" s="122"/>
      <c r="AK693" s="122"/>
      <c r="AL693" s="122"/>
      <c r="AM693" s="122"/>
      <c r="AN693" s="122"/>
      <c r="AO693" s="122"/>
      <c r="AP693" s="122"/>
      <c r="AQ693" s="122"/>
      <c r="AR693" s="122"/>
      <c r="AS693" s="122"/>
      <c r="AT693" s="122"/>
      <c r="AU693" s="122"/>
      <c r="AV693" s="122"/>
      <c r="AW693" s="122"/>
      <c r="AX693" s="122"/>
      <c r="AY693" s="122"/>
      <c r="AZ693" s="122"/>
      <c r="BA693" s="122"/>
      <c r="BB693" s="122"/>
      <c r="BC693" s="122"/>
      <c r="BD693" s="122"/>
      <c r="BE693" s="122"/>
      <c r="BF693" s="122"/>
      <c r="BG693" s="122"/>
    </row>
    <row r="694" spans="1:59" ht="12.75">
      <c r="A694" s="165"/>
      <c r="B694" s="175"/>
      <c r="C694" s="176" t="s">
        <v>276</v>
      </c>
      <c r="D694" s="175"/>
      <c r="E694" s="250">
        <v>0.9228657527957659</v>
      </c>
      <c r="F694" s="250">
        <v>0.9176539680433365</v>
      </c>
      <c r="G694" s="250">
        <v>0.9295867925871619</v>
      </c>
      <c r="H694" s="250">
        <v>0.9313853404208754</v>
      </c>
      <c r="I694" s="250">
        <v>0.912842039507983</v>
      </c>
      <c r="J694" s="250">
        <v>0.9270001834848486</v>
      </c>
      <c r="K694" s="250">
        <v>0.9288849591723688</v>
      </c>
      <c r="L694" s="250">
        <v>0.9449145161290323</v>
      </c>
      <c r="M694" s="250">
        <v>0.9447413460678211</v>
      </c>
      <c r="N694" s="250">
        <v>0.8698048387096774</v>
      </c>
      <c r="O694" s="250">
        <v>0.8819633333333334</v>
      </c>
      <c r="P694" s="250">
        <v>0.9441277024926685</v>
      </c>
      <c r="Q694" s="250">
        <v>0.9433505682491582</v>
      </c>
      <c r="S694" s="122"/>
      <c r="T694" s="123"/>
      <c r="U694" s="122"/>
      <c r="V694" s="122"/>
      <c r="W694" s="122"/>
      <c r="X694" s="122"/>
      <c r="Y694" s="122"/>
      <c r="Z694" s="122"/>
      <c r="AA694" s="122"/>
      <c r="AB694" s="122"/>
      <c r="AC694" s="123"/>
      <c r="AD694" s="122"/>
      <c r="AE694" s="122"/>
      <c r="AF694" s="122"/>
      <c r="AG694" s="122"/>
      <c r="AH694" s="122"/>
      <c r="AI694" s="122"/>
      <c r="AJ694" s="122"/>
      <c r="AK694" s="122"/>
      <c r="AL694" s="122"/>
      <c r="AM694" s="122"/>
      <c r="AN694" s="122"/>
      <c r="AO694" s="122"/>
      <c r="AP694" s="122"/>
      <c r="AQ694" s="122"/>
      <c r="AR694" s="122"/>
      <c r="AS694" s="122"/>
      <c r="AT694" s="122"/>
      <c r="AU694" s="122"/>
      <c r="AV694" s="122"/>
      <c r="AW694" s="122"/>
      <c r="AX694" s="122"/>
      <c r="AY694" s="122"/>
      <c r="AZ694" s="122"/>
      <c r="BA694" s="122"/>
      <c r="BB694" s="122"/>
      <c r="BC694" s="122"/>
      <c r="BD694" s="122"/>
      <c r="BE694" s="122"/>
      <c r="BF694" s="122"/>
      <c r="BG694" s="122"/>
    </row>
    <row r="695" spans="1:59" ht="12.75">
      <c r="A695" s="165"/>
      <c r="B695" s="175"/>
      <c r="C695" s="176" t="s">
        <v>277</v>
      </c>
      <c r="D695" s="175"/>
      <c r="E695" s="250">
        <v>0.8813295118570363</v>
      </c>
      <c r="F695" s="250">
        <v>0.9057405982017301</v>
      </c>
      <c r="G695" s="250">
        <v>0.9053138303149103</v>
      </c>
      <c r="H695" s="250">
        <v>0.8535249125495377</v>
      </c>
      <c r="I695" s="250">
        <v>0.7303556986832572</v>
      </c>
      <c r="J695" s="250">
        <v>0.8432507086614174</v>
      </c>
      <c r="K695" s="250">
        <v>0.9059432647531962</v>
      </c>
      <c r="L695" s="250">
        <v>0.9055050083432111</v>
      </c>
      <c r="M695" s="250">
        <v>0.9057606674165729</v>
      </c>
      <c r="N695" s="250">
        <v>0.9035442842248045</v>
      </c>
      <c r="O695" s="250">
        <v>0.9058864566929135</v>
      </c>
      <c r="P695" s="250">
        <v>0.905748972182656</v>
      </c>
      <c r="Q695" s="250">
        <v>0.905846697435065</v>
      </c>
      <c r="S695" s="122"/>
      <c r="T695" s="123"/>
      <c r="U695" s="122"/>
      <c r="V695" s="122"/>
      <c r="W695" s="122"/>
      <c r="X695" s="122"/>
      <c r="Y695" s="122"/>
      <c r="Z695" s="122"/>
      <c r="AA695" s="122"/>
      <c r="AB695" s="122"/>
      <c r="AC695" s="123"/>
      <c r="AD695" s="122"/>
      <c r="AE695" s="122"/>
      <c r="AF695" s="122"/>
      <c r="AG695" s="122"/>
      <c r="AH695" s="122"/>
      <c r="AI695" s="122"/>
      <c r="AJ695" s="122"/>
      <c r="AK695" s="122"/>
      <c r="AL695" s="122"/>
      <c r="AM695" s="122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2"/>
      <c r="AX695" s="122"/>
      <c r="AY695" s="122"/>
      <c r="AZ695" s="122"/>
      <c r="BA695" s="122"/>
      <c r="BB695" s="122"/>
      <c r="BC695" s="122"/>
      <c r="BD695" s="122"/>
      <c r="BE695" s="122"/>
      <c r="BF695" s="122"/>
      <c r="BG695" s="122"/>
    </row>
    <row r="696" spans="1:59" ht="12.75">
      <c r="A696" s="165"/>
      <c r="B696" s="175"/>
      <c r="C696" s="176" t="s">
        <v>278</v>
      </c>
      <c r="D696" s="175"/>
      <c r="E696" s="250">
        <v>0.9281379509351949</v>
      </c>
      <c r="F696" s="250">
        <v>0.9532580724255583</v>
      </c>
      <c r="G696" s="250">
        <v>0.9550387394540943</v>
      </c>
      <c r="H696" s="250">
        <v>0.955300029059829</v>
      </c>
      <c r="I696" s="250">
        <v>0.9551894834574028</v>
      </c>
      <c r="J696" s="250">
        <v>0.9551442602564103</v>
      </c>
      <c r="K696" s="250">
        <v>0.9553402274607113</v>
      </c>
      <c r="L696" s="250">
        <v>0.9550387394540943</v>
      </c>
      <c r="M696" s="250">
        <v>0.9552110183150183</v>
      </c>
      <c r="N696" s="250">
        <v>0.6386157775020679</v>
      </c>
      <c r="O696" s="250">
        <v>0.955300029059829</v>
      </c>
      <c r="P696" s="250">
        <v>0.9550387394540943</v>
      </c>
      <c r="Q696" s="250">
        <v>0.955300029059829</v>
      </c>
      <c r="S696" s="122"/>
      <c r="T696" s="123"/>
      <c r="U696" s="122"/>
      <c r="V696" s="122"/>
      <c r="W696" s="122"/>
      <c r="X696" s="122"/>
      <c r="Y696" s="122"/>
      <c r="Z696" s="122"/>
      <c r="AA696" s="122"/>
      <c r="AB696" s="122"/>
      <c r="AC696" s="123"/>
      <c r="AD696" s="122"/>
      <c r="AE696" s="122"/>
      <c r="AF696" s="122"/>
      <c r="AG696" s="122"/>
      <c r="AH696" s="122"/>
      <c r="AI696" s="122"/>
      <c r="AJ696" s="122"/>
      <c r="AK696" s="122"/>
      <c r="AL696" s="122"/>
      <c r="AM696" s="122"/>
      <c r="AN696" s="122"/>
      <c r="AO696" s="122"/>
      <c r="AP696" s="122"/>
      <c r="AQ696" s="122"/>
      <c r="AR696" s="122"/>
      <c r="AS696" s="122"/>
      <c r="AT696" s="122"/>
      <c r="AU696" s="122"/>
      <c r="AV696" s="122"/>
      <c r="AW696" s="122"/>
      <c r="AX696" s="122"/>
      <c r="AY696" s="122"/>
      <c r="AZ696" s="122"/>
      <c r="BA696" s="122"/>
      <c r="BB696" s="122"/>
      <c r="BC696" s="122"/>
      <c r="BD696" s="122"/>
      <c r="BE696" s="122"/>
      <c r="BF696" s="122"/>
      <c r="BG696" s="122"/>
    </row>
    <row r="697" spans="1:59" ht="12.75">
      <c r="A697" s="165"/>
      <c r="B697" s="175"/>
      <c r="C697" s="176" t="s">
        <v>279</v>
      </c>
      <c r="D697" s="175"/>
      <c r="E697" s="250">
        <v>0.803234708859691</v>
      </c>
      <c r="F697" s="250">
        <v>0.7551490639954656</v>
      </c>
      <c r="G697" s="250">
        <v>0.7992023569821802</v>
      </c>
      <c r="H697" s="250">
        <v>0.7849835631373829</v>
      </c>
      <c r="I697" s="250">
        <v>0.7839307509005244</v>
      </c>
      <c r="J697" s="250">
        <v>0.8608438915348625</v>
      </c>
      <c r="K697" s="250">
        <v>0.8614282476913739</v>
      </c>
      <c r="L697" s="250">
        <v>0.8686630981918676</v>
      </c>
      <c r="M697" s="250">
        <v>0.8600866906420496</v>
      </c>
      <c r="N697" s="250">
        <v>0.6236599148629853</v>
      </c>
      <c r="O697" s="250">
        <v>0.8222545090192346</v>
      </c>
      <c r="P697" s="250">
        <v>0.8095969584089234</v>
      </c>
      <c r="Q697" s="250">
        <v>0.8160983511399141</v>
      </c>
      <c r="S697" s="122"/>
      <c r="T697" s="123"/>
      <c r="U697" s="123"/>
      <c r="V697" s="123"/>
      <c r="W697" s="123"/>
      <c r="X697" s="123"/>
      <c r="Y697" s="123"/>
      <c r="Z697" s="123"/>
      <c r="AA697" s="123"/>
      <c r="AB697" s="123"/>
      <c r="AC697" s="123"/>
      <c r="AD697" s="123"/>
      <c r="AE697" s="123"/>
      <c r="AF697" s="123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22"/>
      <c r="AQ697" s="122"/>
      <c r="AR697" s="122"/>
      <c r="AS697" s="122"/>
      <c r="AT697" s="122"/>
      <c r="AU697" s="122"/>
      <c r="AV697" s="122"/>
      <c r="AW697" s="122"/>
      <c r="AX697" s="122"/>
      <c r="AY697" s="122"/>
      <c r="AZ697" s="122"/>
      <c r="BA697" s="122"/>
      <c r="BB697" s="122"/>
      <c r="BC697" s="122"/>
      <c r="BD697" s="122"/>
      <c r="BE697" s="122"/>
      <c r="BF697" s="122"/>
      <c r="BG697" s="122"/>
    </row>
    <row r="698" spans="1:59" ht="12.75">
      <c r="A698" s="165"/>
      <c r="B698" s="175"/>
      <c r="C698" s="176" t="s">
        <v>280</v>
      </c>
      <c r="D698" s="175"/>
      <c r="E698" s="250">
        <v>0.8494975954618504</v>
      </c>
      <c r="F698" s="250">
        <v>0.8381389121162972</v>
      </c>
      <c r="G698" s="250">
        <v>0.8430461726437196</v>
      </c>
      <c r="H698" s="250">
        <v>0.8537629122749846</v>
      </c>
      <c r="I698" s="250">
        <v>0.8550339831951703</v>
      </c>
      <c r="J698" s="250">
        <v>0.9038874800434514</v>
      </c>
      <c r="K698" s="250">
        <v>0.9006552383312308</v>
      </c>
      <c r="L698" s="250">
        <v>0.9011703599297172</v>
      </c>
      <c r="M698" s="250">
        <v>0.899308003292099</v>
      </c>
      <c r="N698" s="250">
        <v>0.8996552802006367</v>
      </c>
      <c r="O698" s="250">
        <v>0.5250894704841713</v>
      </c>
      <c r="P698" s="250">
        <v>0.8814422838048896</v>
      </c>
      <c r="Q698" s="250">
        <v>0.8903464410148976</v>
      </c>
      <c r="S698" s="122"/>
      <c r="T698" s="123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22"/>
      <c r="AH698" s="122"/>
      <c r="AI698" s="122"/>
      <c r="AJ698" s="122"/>
      <c r="AK698" s="122"/>
      <c r="AL698" s="122"/>
      <c r="AM698" s="122"/>
      <c r="AN698" s="122"/>
      <c r="AO698" s="122"/>
      <c r="AP698" s="122"/>
      <c r="AQ698" s="122"/>
      <c r="AR698" s="122"/>
      <c r="AS698" s="122"/>
      <c r="AT698" s="122"/>
      <c r="AU698" s="122"/>
      <c r="AV698" s="122"/>
      <c r="AW698" s="122"/>
      <c r="AX698" s="122"/>
      <c r="AY698" s="122"/>
      <c r="AZ698" s="122"/>
      <c r="BA698" s="122"/>
      <c r="BB698" s="122"/>
      <c r="BC698" s="122"/>
      <c r="BD698" s="122"/>
      <c r="BE698" s="122"/>
      <c r="BF698" s="122"/>
      <c r="BG698" s="122"/>
    </row>
    <row r="699" spans="1:59" ht="12.75">
      <c r="A699" s="165"/>
      <c r="B699" s="175"/>
      <c r="C699" s="176" t="s">
        <v>281</v>
      </c>
      <c r="D699" s="175"/>
      <c r="E699" s="250">
        <v>0.8315065511408184</v>
      </c>
      <c r="F699" s="250">
        <v>0.8624459579217729</v>
      </c>
      <c r="G699" s="250">
        <v>0.8744816298004487</v>
      </c>
      <c r="H699" s="250">
        <v>0.8756532712769304</v>
      </c>
      <c r="I699" s="250">
        <v>0.8648745466710126</v>
      </c>
      <c r="J699" s="250">
        <v>0.8786055463868372</v>
      </c>
      <c r="K699" s="250">
        <v>0.8769205099964427</v>
      </c>
      <c r="L699" s="250">
        <v>0.8597733074513182</v>
      </c>
      <c r="M699" s="250">
        <v>0.8716531178002185</v>
      </c>
      <c r="N699" s="250">
        <v>0.8430746441346526</v>
      </c>
      <c r="O699" s="250">
        <v>0.6481470420514974</v>
      </c>
      <c r="P699" s="250">
        <v>0.6493893847408483</v>
      </c>
      <c r="Q699" s="250">
        <v>0.8752034483649447</v>
      </c>
      <c r="S699" s="122"/>
      <c r="T699" s="123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  <c r="AE699" s="122"/>
      <c r="AF699" s="123"/>
      <c r="AG699" s="122"/>
      <c r="AH699" s="122"/>
      <c r="AI699" s="122"/>
      <c r="AJ699" s="122"/>
      <c r="AK699" s="122"/>
      <c r="AL699" s="122"/>
      <c r="AM699" s="122"/>
      <c r="AN699" s="122"/>
      <c r="AO699" s="122"/>
      <c r="AP699" s="122"/>
      <c r="AQ699" s="122"/>
      <c r="AR699" s="122"/>
      <c r="AS699" s="122"/>
      <c r="AT699" s="122"/>
      <c r="AU699" s="122"/>
      <c r="AV699" s="122"/>
      <c r="AW699" s="122"/>
      <c r="AX699" s="122"/>
      <c r="AY699" s="122"/>
      <c r="AZ699" s="122"/>
      <c r="BA699" s="122"/>
      <c r="BB699" s="122"/>
      <c r="BC699" s="122"/>
      <c r="BD699" s="122"/>
      <c r="BE699" s="122"/>
      <c r="BF699" s="122"/>
      <c r="BG699" s="122"/>
    </row>
    <row r="700" spans="1:59" ht="12.75">
      <c r="A700" s="165"/>
      <c r="B700" s="175"/>
      <c r="C700" s="176" t="s">
        <v>282</v>
      </c>
      <c r="D700" s="175"/>
      <c r="E700" s="250">
        <v>0.8790303179747034</v>
      </c>
      <c r="F700" s="250">
        <v>0.9036418625551171</v>
      </c>
      <c r="G700" s="250">
        <v>0.9029085537247621</v>
      </c>
      <c r="H700" s="250">
        <v>0.9040504450839328</v>
      </c>
      <c r="I700" s="250">
        <v>0.9035673372012067</v>
      </c>
      <c r="J700" s="250">
        <v>0.903284479861111</v>
      </c>
      <c r="K700" s="250">
        <v>0.9022257964285715</v>
      </c>
      <c r="L700" s="250">
        <v>0.902041122235023</v>
      </c>
      <c r="M700" s="250">
        <v>0.9019210795493198</v>
      </c>
      <c r="N700" s="250">
        <v>0.9015915621927804</v>
      </c>
      <c r="O700" s="250">
        <v>0.6594128904960318</v>
      </c>
      <c r="P700" s="250">
        <v>0.8579123146901834</v>
      </c>
      <c r="Q700" s="250">
        <v>0.9040504450839328</v>
      </c>
      <c r="S700" s="122"/>
      <c r="T700" s="123"/>
      <c r="U700" s="123"/>
      <c r="V700" s="123"/>
      <c r="W700" s="123"/>
      <c r="X700" s="123"/>
      <c r="Y700" s="123"/>
      <c r="Z700" s="123"/>
      <c r="AA700" s="123"/>
      <c r="AB700" s="123"/>
      <c r="AC700" s="123"/>
      <c r="AD700" s="123"/>
      <c r="AE700" s="123"/>
      <c r="AF700" s="123"/>
      <c r="AG700" s="122"/>
      <c r="AH700" s="122"/>
      <c r="AI700" s="122"/>
      <c r="AJ700" s="122"/>
      <c r="AK700" s="122"/>
      <c r="AL700" s="122"/>
      <c r="AM700" s="122"/>
      <c r="AN700" s="122"/>
      <c r="AO700" s="122"/>
      <c r="AP700" s="122"/>
      <c r="AQ700" s="122"/>
      <c r="AR700" s="122"/>
      <c r="AS700" s="122"/>
      <c r="AT700" s="122"/>
      <c r="AU700" s="122"/>
      <c r="AV700" s="122"/>
      <c r="AW700" s="122"/>
      <c r="AX700" s="122"/>
      <c r="AY700" s="122"/>
      <c r="AZ700" s="122"/>
      <c r="BA700" s="122"/>
      <c r="BB700" s="122"/>
      <c r="BC700" s="122"/>
      <c r="BD700" s="122"/>
      <c r="BE700" s="122"/>
      <c r="BF700" s="122"/>
      <c r="BG700" s="122"/>
    </row>
    <row r="701" spans="1:59" s="139" customFormat="1" ht="12.75" hidden="1">
      <c r="A701" s="165"/>
      <c r="B701" s="175"/>
      <c r="C701" s="176"/>
      <c r="D701" s="175"/>
      <c r="E701" s="250"/>
      <c r="F701" s="250"/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121"/>
      <c r="S701" s="122"/>
      <c r="T701" s="123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22"/>
      <c r="AH701" s="122"/>
      <c r="AI701" s="122"/>
      <c r="AJ701" s="122"/>
      <c r="AK701" s="122"/>
      <c r="AL701" s="122"/>
      <c r="AM701" s="122"/>
      <c r="AN701" s="122"/>
      <c r="AO701" s="122"/>
      <c r="AP701" s="122"/>
      <c r="AQ701" s="122"/>
      <c r="AR701" s="122"/>
      <c r="AS701" s="122"/>
      <c r="AT701" s="122"/>
      <c r="AU701" s="122"/>
      <c r="AV701" s="122"/>
      <c r="AW701" s="122"/>
      <c r="AX701" s="122"/>
      <c r="AY701" s="122"/>
      <c r="AZ701" s="122"/>
      <c r="BA701" s="122"/>
      <c r="BB701" s="122"/>
      <c r="BC701" s="122"/>
      <c r="BD701" s="122"/>
      <c r="BE701" s="122"/>
      <c r="BF701" s="122"/>
      <c r="BG701" s="122"/>
    </row>
    <row r="702" spans="1:59" s="139" customFormat="1" ht="12.75">
      <c r="A702" s="165"/>
      <c r="B702" s="175"/>
      <c r="C702" s="176" t="s">
        <v>283</v>
      </c>
      <c r="D702" s="175"/>
      <c r="E702" s="250">
        <v>0.9099553710074839</v>
      </c>
      <c r="F702" s="250">
        <v>0.9418064516129032</v>
      </c>
      <c r="G702" s="250">
        <v>0.940858064516129</v>
      </c>
      <c r="H702" s="250">
        <v>0.9416800000000001</v>
      </c>
      <c r="I702" s="250">
        <v>0.9413322580645161</v>
      </c>
      <c r="J702" s="250">
        <v>0.564909993872549</v>
      </c>
      <c r="K702" s="250">
        <v>0.9410612093809297</v>
      </c>
      <c r="L702" s="250">
        <v>0.9408580526565464</v>
      </c>
      <c r="M702" s="250">
        <v>0.9413999894957984</v>
      </c>
      <c r="N702" s="250">
        <v>0.9418064421252372</v>
      </c>
      <c r="O702" s="250">
        <v>0.9416799901960784</v>
      </c>
      <c r="P702" s="250">
        <v>0.940858064516129</v>
      </c>
      <c r="Q702" s="250">
        <v>0.9416800000000001</v>
      </c>
      <c r="R702" s="121"/>
      <c r="S702" s="122"/>
      <c r="T702" s="123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2"/>
      <c r="AH702" s="122"/>
      <c r="AI702" s="122"/>
      <c r="AJ702" s="122"/>
      <c r="AK702" s="122"/>
      <c r="AL702" s="122"/>
      <c r="AM702" s="122"/>
      <c r="AN702" s="122"/>
      <c r="AO702" s="122"/>
      <c r="AP702" s="122"/>
      <c r="AQ702" s="122"/>
      <c r="AR702" s="122"/>
      <c r="AS702" s="122"/>
      <c r="AT702" s="122"/>
      <c r="AU702" s="122"/>
      <c r="AV702" s="122"/>
      <c r="AW702" s="122"/>
      <c r="AX702" s="122"/>
      <c r="AY702" s="122"/>
      <c r="AZ702" s="122"/>
      <c r="BA702" s="122"/>
      <c r="BB702" s="122"/>
      <c r="BC702" s="122"/>
      <c r="BD702" s="122"/>
      <c r="BE702" s="122"/>
      <c r="BF702" s="122"/>
      <c r="BG702" s="122"/>
    </row>
    <row r="703" spans="1:59" ht="12.75" hidden="1">
      <c r="A703" s="165"/>
      <c r="B703" s="175"/>
      <c r="C703" s="176"/>
      <c r="D703" s="175"/>
      <c r="E703" s="250"/>
      <c r="F703" s="250"/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S703" s="122"/>
      <c r="T703" s="123"/>
      <c r="U703" s="122"/>
      <c r="V703" s="122"/>
      <c r="W703" s="122"/>
      <c r="X703" s="122"/>
      <c r="Y703" s="122"/>
      <c r="Z703" s="122"/>
      <c r="AA703" s="122"/>
      <c r="AB703" s="122"/>
      <c r="AC703" s="123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U703" s="122"/>
      <c r="AV703" s="122"/>
      <c r="AW703" s="122"/>
      <c r="AX703" s="122"/>
      <c r="AY703" s="122"/>
      <c r="AZ703" s="122"/>
      <c r="BA703" s="122"/>
      <c r="BB703" s="122"/>
      <c r="BC703" s="122"/>
      <c r="BD703" s="122"/>
      <c r="BE703" s="122"/>
      <c r="BF703" s="122"/>
      <c r="BG703" s="122"/>
    </row>
    <row r="704" spans="1:59" ht="12.75">
      <c r="A704" s="165"/>
      <c r="B704" s="175"/>
      <c r="C704" s="176" t="s">
        <v>286</v>
      </c>
      <c r="D704" s="175"/>
      <c r="E704" s="250">
        <v>0.40056942108201377</v>
      </c>
      <c r="F704" s="250">
        <v>0.7759786168817203</v>
      </c>
      <c r="G704" s="250">
        <v>0.8564677185752688</v>
      </c>
      <c r="H704" s="250">
        <v>0.8518431902805172</v>
      </c>
      <c r="I704" s="250">
        <v>0.83996594127378</v>
      </c>
      <c r="J704" s="250">
        <v>0.3918181839025933</v>
      </c>
      <c r="K704" s="250">
        <v>0.7378755415726569</v>
      </c>
      <c r="L704" s="250">
        <v>0.33811532362237534</v>
      </c>
      <c r="M704" s="250">
        <v>0</v>
      </c>
      <c r="N704" s="250">
        <v>0</v>
      </c>
      <c r="O704" s="250">
        <v>0</v>
      </c>
      <c r="P704" s="250">
        <v>0</v>
      </c>
      <c r="Q704" s="250">
        <v>0</v>
      </c>
      <c r="S704" s="122"/>
      <c r="T704" s="123"/>
      <c r="U704" s="122"/>
      <c r="V704" s="122"/>
      <c r="W704" s="122"/>
      <c r="X704" s="122"/>
      <c r="Y704" s="122"/>
      <c r="Z704" s="122"/>
      <c r="AA704" s="122"/>
      <c r="AB704" s="122"/>
      <c r="AC704" s="123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2"/>
      <c r="AX704" s="122"/>
      <c r="AY704" s="122"/>
      <c r="AZ704" s="122"/>
      <c r="BA704" s="122"/>
      <c r="BB704" s="122"/>
      <c r="BC704" s="122"/>
      <c r="BD704" s="122"/>
      <c r="BE704" s="122"/>
      <c r="BF704" s="122"/>
      <c r="BG704" s="122"/>
    </row>
    <row r="705" spans="1:59" ht="12.75">
      <c r="A705" s="165"/>
      <c r="B705" s="175"/>
      <c r="C705" s="176" t="s">
        <v>287</v>
      </c>
      <c r="D705" s="175"/>
      <c r="E705" s="250">
        <v>0.41565778184671176</v>
      </c>
      <c r="F705" s="250">
        <v>0.7210709552323709</v>
      </c>
      <c r="G705" s="250">
        <v>0.6352517334421641</v>
      </c>
      <c r="H705" s="250">
        <v>0.5143741230810397</v>
      </c>
      <c r="I705" s="250">
        <v>0.5025367745124009</v>
      </c>
      <c r="J705" s="250">
        <v>0.3338139821564327</v>
      </c>
      <c r="K705" s="250">
        <v>0.30772843848381554</v>
      </c>
      <c r="L705" s="250">
        <v>0.39169393934351526</v>
      </c>
      <c r="M705" s="250">
        <v>0.3215942166142364</v>
      </c>
      <c r="N705" s="250">
        <v>0.3280790998575458</v>
      </c>
      <c r="O705" s="250">
        <v>0.355230157007007</v>
      </c>
      <c r="P705" s="250">
        <v>0.2719777117310229</v>
      </c>
      <c r="Q705" s="250">
        <v>0.3206760124000615</v>
      </c>
      <c r="S705" s="122"/>
      <c r="T705" s="123"/>
      <c r="U705" s="122"/>
      <c r="V705" s="122"/>
      <c r="W705" s="122"/>
      <c r="X705" s="122"/>
      <c r="Y705" s="122"/>
      <c r="Z705" s="122"/>
      <c r="AA705" s="122"/>
      <c r="AB705" s="122"/>
      <c r="AC705" s="123"/>
      <c r="AD705" s="122"/>
      <c r="AE705" s="122"/>
      <c r="AF705" s="122"/>
      <c r="AG705" s="122"/>
      <c r="AH705" s="122"/>
      <c r="AI705" s="122"/>
      <c r="AJ705" s="122"/>
      <c r="AK705" s="122"/>
      <c r="AL705" s="122"/>
      <c r="AM705" s="122"/>
      <c r="AN705" s="122"/>
      <c r="AO705" s="122"/>
      <c r="AP705" s="122"/>
      <c r="AQ705" s="122"/>
      <c r="AR705" s="122"/>
      <c r="AS705" s="122"/>
      <c r="AT705" s="122"/>
      <c r="AU705" s="122"/>
      <c r="AV705" s="122"/>
      <c r="AW705" s="122"/>
      <c r="AX705" s="122"/>
      <c r="AY705" s="122"/>
      <c r="AZ705" s="122"/>
      <c r="BA705" s="122"/>
      <c r="BB705" s="122"/>
      <c r="BC705" s="122"/>
      <c r="BD705" s="122"/>
      <c r="BE705" s="122"/>
      <c r="BF705" s="122"/>
      <c r="BG705" s="122"/>
    </row>
    <row r="706" spans="1:59" ht="12.75">
      <c r="A706" s="165"/>
      <c r="B706" s="175"/>
      <c r="C706" s="176" t="s">
        <v>288</v>
      </c>
      <c r="D706" s="175"/>
      <c r="E706" s="250">
        <v>0.0476086707292069</v>
      </c>
      <c r="F706" s="250">
        <v>0.2279561980500548</v>
      </c>
      <c r="G706" s="250">
        <v>0.19396664269470296</v>
      </c>
      <c r="H706" s="250">
        <v>0.143251891769101</v>
      </c>
      <c r="I706" s="250">
        <v>0</v>
      </c>
      <c r="J706" s="250">
        <v>0</v>
      </c>
      <c r="K706" s="250">
        <v>0</v>
      </c>
      <c r="L706" s="250">
        <v>0</v>
      </c>
      <c r="M706" s="250">
        <v>0</v>
      </c>
      <c r="N706" s="250">
        <v>0</v>
      </c>
      <c r="O706" s="250">
        <v>0</v>
      </c>
      <c r="P706" s="250">
        <v>0</v>
      </c>
      <c r="Q706" s="250">
        <v>0</v>
      </c>
      <c r="S706" s="122"/>
      <c r="T706" s="123"/>
      <c r="U706" s="122"/>
      <c r="V706" s="122"/>
      <c r="W706" s="122"/>
      <c r="X706" s="122"/>
      <c r="Y706" s="122"/>
      <c r="Z706" s="122"/>
      <c r="AA706" s="122"/>
      <c r="AB706" s="122"/>
      <c r="AC706" s="123"/>
      <c r="AD706" s="122"/>
      <c r="AE706" s="122"/>
      <c r="AF706" s="122"/>
      <c r="AG706" s="122"/>
      <c r="AH706" s="122"/>
      <c r="AI706" s="122"/>
      <c r="AJ706" s="122"/>
      <c r="AK706" s="122"/>
      <c r="AL706" s="122"/>
      <c r="AM706" s="122"/>
      <c r="AN706" s="122"/>
      <c r="AO706" s="122"/>
      <c r="AP706" s="122"/>
      <c r="AQ706" s="122"/>
      <c r="AR706" s="122"/>
      <c r="AS706" s="122"/>
      <c r="AT706" s="122"/>
      <c r="AU706" s="122"/>
      <c r="AV706" s="122"/>
      <c r="AW706" s="122"/>
      <c r="AX706" s="122"/>
      <c r="AY706" s="122"/>
      <c r="AZ706" s="122"/>
      <c r="BA706" s="122"/>
      <c r="BB706" s="122"/>
      <c r="BC706" s="122"/>
      <c r="BD706" s="122"/>
      <c r="BE706" s="122"/>
      <c r="BF706" s="122"/>
      <c r="BG706" s="122"/>
    </row>
    <row r="707" spans="1:59" s="119" customFormat="1" ht="12.75">
      <c r="A707" s="165"/>
      <c r="B707" s="175"/>
      <c r="C707" s="176" t="s">
        <v>289</v>
      </c>
      <c r="D707" s="175"/>
      <c r="E707" s="250">
        <v>0.10526008239424799</v>
      </c>
      <c r="F707" s="250">
        <v>0.26184460253295544</v>
      </c>
      <c r="G707" s="250">
        <v>0.247426086246457</v>
      </c>
      <c r="H707" s="250">
        <v>0.19809217724895398</v>
      </c>
      <c r="I707" s="250">
        <v>0.13181359330058853</v>
      </c>
      <c r="J707" s="250">
        <v>0.14396015716163696</v>
      </c>
      <c r="K707" s="250">
        <v>0</v>
      </c>
      <c r="L707" s="250">
        <v>0.10930998563237079</v>
      </c>
      <c r="M707" s="250">
        <v>0.07902445279834494</v>
      </c>
      <c r="N707" s="250">
        <v>0</v>
      </c>
      <c r="O707" s="250">
        <v>0</v>
      </c>
      <c r="P707" s="250">
        <v>0</v>
      </c>
      <c r="Q707" s="250">
        <v>0.10514278102409638</v>
      </c>
      <c r="R707" s="121"/>
      <c r="S707" s="117"/>
      <c r="T707" s="123"/>
      <c r="U707" s="117"/>
      <c r="V707" s="117"/>
      <c r="W707" s="117"/>
      <c r="X707" s="117"/>
      <c r="Y707" s="117"/>
      <c r="Z707" s="117"/>
      <c r="AA707" s="117"/>
      <c r="AB707" s="117"/>
      <c r="AC707" s="123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</row>
    <row r="708" spans="1:59" ht="12.75">
      <c r="A708" s="165"/>
      <c r="B708" s="175"/>
      <c r="C708" s="176" t="s">
        <v>290</v>
      </c>
      <c r="D708" s="175"/>
      <c r="E708" s="250">
        <v>0.4002117178618845</v>
      </c>
      <c r="F708" s="250">
        <v>0.34433178225518024</v>
      </c>
      <c r="G708" s="250">
        <v>0.45842997873794955</v>
      </c>
      <c r="H708" s="250">
        <v>0.4620930728132388</v>
      </c>
      <c r="I708" s="250">
        <v>0.45547402079133065</v>
      </c>
      <c r="J708" s="250">
        <v>0.46028527974157557</v>
      </c>
      <c r="K708" s="250">
        <v>0.46167143135638417</v>
      </c>
      <c r="L708" s="250">
        <v>0.43356931318830216</v>
      </c>
      <c r="M708" s="250">
        <v>0.43972205783831386</v>
      </c>
      <c r="N708" s="250">
        <v>0.46262308597409985</v>
      </c>
      <c r="O708" s="250">
        <v>0.29589416785300926</v>
      </c>
      <c r="P708" s="250">
        <v>0.2565909718819473</v>
      </c>
      <c r="Q708" s="250">
        <v>0.2639937010933806</v>
      </c>
      <c r="S708" s="122"/>
      <c r="T708" s="123"/>
      <c r="U708" s="122"/>
      <c r="V708" s="122"/>
      <c r="W708" s="122"/>
      <c r="X708" s="122"/>
      <c r="Y708" s="122"/>
      <c r="Z708" s="122"/>
      <c r="AA708" s="122"/>
      <c r="AB708" s="122"/>
      <c r="AC708" s="123"/>
      <c r="AD708" s="122"/>
      <c r="AE708" s="122"/>
      <c r="AF708" s="122"/>
      <c r="AG708" s="122"/>
      <c r="AH708" s="122"/>
      <c r="AI708" s="122"/>
      <c r="AJ708" s="122"/>
      <c r="AK708" s="122"/>
      <c r="AL708" s="122"/>
      <c r="AM708" s="122"/>
      <c r="AN708" s="122"/>
      <c r="AO708" s="122"/>
      <c r="AP708" s="122"/>
      <c r="AQ708" s="122"/>
      <c r="AR708" s="122"/>
      <c r="AS708" s="122"/>
      <c r="AT708" s="122"/>
      <c r="AU708" s="122"/>
      <c r="AV708" s="122"/>
      <c r="AW708" s="122"/>
      <c r="AX708" s="122"/>
      <c r="AY708" s="122"/>
      <c r="AZ708" s="122"/>
      <c r="BA708" s="122"/>
      <c r="BB708" s="122"/>
      <c r="BC708" s="122"/>
      <c r="BD708" s="122"/>
      <c r="BE708" s="122"/>
      <c r="BF708" s="122"/>
      <c r="BG708" s="122"/>
    </row>
    <row r="709" spans="1:59" ht="12.75">
      <c r="A709" s="165"/>
      <c r="B709" s="175"/>
      <c r="C709" s="176" t="s">
        <v>291</v>
      </c>
      <c r="D709" s="175"/>
      <c r="E709" s="250">
        <v>0.6461294622181255</v>
      </c>
      <c r="F709" s="250">
        <v>0.9112981717921779</v>
      </c>
      <c r="G709" s="250">
        <v>0.8936133782858061</v>
      </c>
      <c r="H709" s="250">
        <v>0.8742079609901278</v>
      </c>
      <c r="I709" s="250">
        <v>0.7497924428775506</v>
      </c>
      <c r="J709" s="250">
        <v>0.6569590290984406</v>
      </c>
      <c r="K709" s="250">
        <v>0.4836840613088617</v>
      </c>
      <c r="L709" s="250">
        <v>0.6057455545505597</v>
      </c>
      <c r="M709" s="250">
        <v>0.5184588777853429</v>
      </c>
      <c r="N709" s="250">
        <v>0.5171976945452312</v>
      </c>
      <c r="O709" s="250">
        <v>0.5921175951970687</v>
      </c>
      <c r="P709" s="250">
        <v>0.45233697400966993</v>
      </c>
      <c r="Q709" s="250">
        <v>0.4958395387334888</v>
      </c>
      <c r="S709" s="122"/>
      <c r="T709" s="123"/>
      <c r="U709" s="122"/>
      <c r="V709" s="122"/>
      <c r="W709" s="122"/>
      <c r="X709" s="122"/>
      <c r="Y709" s="122"/>
      <c r="Z709" s="122"/>
      <c r="AA709" s="122"/>
      <c r="AB709" s="122"/>
      <c r="AC709" s="123"/>
      <c r="AD709" s="122"/>
      <c r="AE709" s="122"/>
      <c r="AF709" s="122"/>
      <c r="AG709" s="122"/>
      <c r="AH709" s="122"/>
      <c r="AI709" s="122"/>
      <c r="AJ709" s="122"/>
      <c r="AK709" s="122"/>
      <c r="AL709" s="122"/>
      <c r="AM709" s="122"/>
      <c r="AN709" s="122"/>
      <c r="AO709" s="122"/>
      <c r="AP709" s="122"/>
      <c r="AQ709" s="122"/>
      <c r="AR709" s="122"/>
      <c r="AS709" s="122"/>
      <c r="AT709" s="122"/>
      <c r="AU709" s="122"/>
      <c r="AV709" s="122"/>
      <c r="AW709" s="122"/>
      <c r="AX709" s="122"/>
      <c r="AY709" s="122"/>
      <c r="AZ709" s="122"/>
      <c r="BA709" s="122"/>
      <c r="BB709" s="122"/>
      <c r="BC709" s="122"/>
      <c r="BD709" s="122"/>
      <c r="BE709" s="122"/>
      <c r="BF709" s="122"/>
      <c r="BG709" s="122"/>
    </row>
    <row r="710" spans="1:59" ht="12.75">
      <c r="A710" s="165"/>
      <c r="B710" s="175"/>
      <c r="C710" s="176" t="s">
        <v>292</v>
      </c>
      <c r="D710" s="175"/>
      <c r="E710" s="250">
        <v>0.7029609236609027</v>
      </c>
      <c r="F710" s="250">
        <v>0.10794215949820787</v>
      </c>
      <c r="G710" s="250">
        <v>0.08477638888888889</v>
      </c>
      <c r="H710" s="250">
        <v>0</v>
      </c>
      <c r="I710" s="250">
        <v>0.9950419354838709</v>
      </c>
      <c r="J710" s="250">
        <v>0.9950399999999999</v>
      </c>
      <c r="K710" s="250">
        <v>0.9950483870967742</v>
      </c>
      <c r="L710" s="250">
        <v>0.9950354838709677</v>
      </c>
      <c r="M710" s="250">
        <v>0.9950428571428571</v>
      </c>
      <c r="N710" s="250">
        <v>0.9950483870967742</v>
      </c>
      <c r="O710" s="250">
        <v>0.9950466666666667</v>
      </c>
      <c r="P710" s="250">
        <v>0.9950354838709676</v>
      </c>
      <c r="Q710" s="250">
        <v>0</v>
      </c>
      <c r="S710" s="122"/>
      <c r="T710" s="123"/>
      <c r="U710" s="122"/>
      <c r="V710" s="122"/>
      <c r="W710" s="122"/>
      <c r="X710" s="122"/>
      <c r="Y710" s="122"/>
      <c r="Z710" s="122"/>
      <c r="AA710" s="122"/>
      <c r="AB710" s="122"/>
      <c r="AC710" s="123"/>
      <c r="AD710" s="122"/>
      <c r="AE710" s="122"/>
      <c r="AF710" s="122"/>
      <c r="AG710" s="122"/>
      <c r="AH710" s="122"/>
      <c r="AI710" s="122"/>
      <c r="AJ710" s="122"/>
      <c r="AK710" s="122"/>
      <c r="AL710" s="122"/>
      <c r="AM710" s="122"/>
      <c r="AN710" s="122"/>
      <c r="AO710" s="122"/>
      <c r="AP710" s="122"/>
      <c r="AQ710" s="122"/>
      <c r="AR710" s="122"/>
      <c r="AS710" s="122"/>
      <c r="AT710" s="122"/>
      <c r="AU710" s="122"/>
      <c r="AV710" s="122"/>
      <c r="AW710" s="122"/>
      <c r="AX710" s="122"/>
      <c r="AY710" s="122"/>
      <c r="AZ710" s="122"/>
      <c r="BA710" s="122"/>
      <c r="BB710" s="122"/>
      <c r="BC710" s="122"/>
      <c r="BD710" s="122"/>
      <c r="BE710" s="122"/>
      <c r="BF710" s="122"/>
      <c r="BG710" s="122"/>
    </row>
    <row r="711" spans="1:59" ht="12.75" hidden="1">
      <c r="A711" s="165"/>
      <c r="B711" s="175"/>
      <c r="C711" s="176"/>
      <c r="D711" s="175"/>
      <c r="E711" s="250"/>
      <c r="F711" s="250"/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S711" s="122"/>
      <c r="T711" s="123"/>
      <c r="U711" s="122"/>
      <c r="V711" s="122"/>
      <c r="W711" s="122"/>
      <c r="X711" s="122"/>
      <c r="Y711" s="122"/>
      <c r="Z711" s="122"/>
      <c r="AA711" s="122"/>
      <c r="AB711" s="122"/>
      <c r="AC711" s="123"/>
      <c r="AD711" s="122"/>
      <c r="AE711" s="122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2"/>
      <c r="AX711" s="122"/>
      <c r="AY711" s="122"/>
      <c r="AZ711" s="122"/>
      <c r="BA711" s="122"/>
      <c r="BB711" s="122"/>
      <c r="BC711" s="122"/>
      <c r="BD711" s="122"/>
      <c r="BE711" s="122"/>
      <c r="BF711" s="122"/>
      <c r="BG711" s="122"/>
    </row>
    <row r="712" spans="1:59" ht="12.75" hidden="1">
      <c r="A712" s="165"/>
      <c r="B712" s="175"/>
      <c r="C712" s="176" t="s">
        <v>293</v>
      </c>
      <c r="D712" s="175"/>
      <c r="E712" s="250">
        <v>0</v>
      </c>
      <c r="F712" s="250">
        <v>0</v>
      </c>
      <c r="G712" s="250">
        <v>0</v>
      </c>
      <c r="H712" s="250">
        <v>0</v>
      </c>
      <c r="I712" s="250">
        <v>0</v>
      </c>
      <c r="J712" s="250">
        <v>0</v>
      </c>
      <c r="K712" s="250">
        <v>0</v>
      </c>
      <c r="L712" s="250">
        <v>0</v>
      </c>
      <c r="M712" s="250">
        <v>0</v>
      </c>
      <c r="N712" s="250">
        <v>0</v>
      </c>
      <c r="O712" s="250">
        <v>0</v>
      </c>
      <c r="P712" s="250">
        <v>0</v>
      </c>
      <c r="Q712" s="250">
        <v>0</v>
      </c>
      <c r="S712" s="122"/>
      <c r="T712" s="123"/>
      <c r="U712" s="122"/>
      <c r="V712" s="122"/>
      <c r="W712" s="122"/>
      <c r="X712" s="122"/>
      <c r="Y712" s="122"/>
      <c r="Z712" s="122"/>
      <c r="AA712" s="122"/>
      <c r="AB712" s="122"/>
      <c r="AC712" s="123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2"/>
      <c r="AX712" s="122"/>
      <c r="AY712" s="122"/>
      <c r="AZ712" s="122"/>
      <c r="BA712" s="122"/>
      <c r="BB712" s="122"/>
      <c r="BC712" s="122"/>
      <c r="BD712" s="122"/>
      <c r="BE712" s="122"/>
      <c r="BF712" s="122"/>
      <c r="BG712" s="122"/>
    </row>
    <row r="713" spans="1:59" ht="12.75">
      <c r="A713" s="165"/>
      <c r="B713" s="175"/>
      <c r="C713" s="176"/>
      <c r="D713" s="175"/>
      <c r="E713" s="250"/>
      <c r="F713" s="250"/>
      <c r="G713" s="250"/>
      <c r="H713" s="250"/>
      <c r="I713" s="250"/>
      <c r="J713" s="250"/>
      <c r="K713" s="250"/>
      <c r="L713" s="250"/>
      <c r="M713" s="250"/>
      <c r="N713" s="250"/>
      <c r="O713" s="250"/>
      <c r="P713" s="250"/>
      <c r="Q713" s="250"/>
      <c r="S713" s="122"/>
      <c r="T713" s="123"/>
      <c r="U713" s="122"/>
      <c r="V713" s="122"/>
      <c r="W713" s="122"/>
      <c r="X713" s="122"/>
      <c r="Y713" s="122"/>
      <c r="Z713" s="122"/>
      <c r="AA713" s="122"/>
      <c r="AB713" s="122"/>
      <c r="AC713" s="123"/>
      <c r="AD713" s="122"/>
      <c r="AE713" s="122"/>
      <c r="AF713" s="122"/>
      <c r="AG713" s="122"/>
      <c r="AH713" s="122"/>
      <c r="AI713" s="122"/>
      <c r="AJ713" s="122"/>
      <c r="AK713" s="122"/>
      <c r="AL713" s="122"/>
      <c r="AM713" s="122"/>
      <c r="AN713" s="122"/>
      <c r="AO713" s="122"/>
      <c r="AP713" s="122"/>
      <c r="AQ713" s="122"/>
      <c r="AR713" s="122"/>
      <c r="AS713" s="122"/>
      <c r="AT713" s="122"/>
      <c r="AU713" s="122"/>
      <c r="AV713" s="122"/>
      <c r="AW713" s="122"/>
      <c r="AX713" s="122"/>
      <c r="AY713" s="122"/>
      <c r="AZ713" s="122"/>
      <c r="BA713" s="122"/>
      <c r="BB713" s="122"/>
      <c r="BC713" s="122"/>
      <c r="BD713" s="122"/>
      <c r="BE713" s="122"/>
      <c r="BF713" s="122"/>
      <c r="BG713" s="122"/>
    </row>
    <row r="714" spans="1:59" ht="12.75">
      <c r="A714" s="165"/>
      <c r="B714" s="175"/>
      <c r="C714" s="176" t="s">
        <v>54</v>
      </c>
      <c r="D714" s="175"/>
      <c r="E714" s="250">
        <v>0.35940148166096947</v>
      </c>
      <c r="F714" s="250">
        <v>0.17524184012875538</v>
      </c>
      <c r="G714" s="250">
        <v>0.1840011366056183</v>
      </c>
      <c r="H714" s="250">
        <v>0.26654027705395467</v>
      </c>
      <c r="I714" s="250">
        <v>0.37394446918079155</v>
      </c>
      <c r="J714" s="250">
        <v>0.47981426578786024</v>
      </c>
      <c r="K714" s="250">
        <v>0.5271592231825584</v>
      </c>
      <c r="L714" s="250">
        <v>0.5311864013271099</v>
      </c>
      <c r="M714" s="250">
        <v>0.4792596489883508</v>
      </c>
      <c r="N714" s="250">
        <v>0.41636006008418885</v>
      </c>
      <c r="O714" s="250">
        <v>0.3240396829654609</v>
      </c>
      <c r="P714" s="250">
        <v>0.31335183186316207</v>
      </c>
      <c r="Q714" s="250">
        <v>0.24972833422746785</v>
      </c>
      <c r="S714" s="122"/>
      <c r="T714" s="123"/>
      <c r="U714" s="122"/>
      <c r="V714" s="122"/>
      <c r="W714" s="122"/>
      <c r="X714" s="122"/>
      <c r="Y714" s="122"/>
      <c r="Z714" s="122"/>
      <c r="AA714" s="122"/>
      <c r="AB714" s="122"/>
      <c r="AC714" s="123"/>
      <c r="AD714" s="122"/>
      <c r="AE714" s="122"/>
      <c r="AF714" s="122"/>
      <c r="AG714" s="122"/>
      <c r="AH714" s="122"/>
      <c r="AI714" s="122"/>
      <c r="AJ714" s="122"/>
      <c r="AK714" s="122"/>
      <c r="AL714" s="122"/>
      <c r="AM714" s="122"/>
      <c r="AN714" s="122"/>
      <c r="AO714" s="122"/>
      <c r="AP714" s="122"/>
      <c r="AQ714" s="122"/>
      <c r="AR714" s="122"/>
      <c r="AS714" s="122"/>
      <c r="AT714" s="122"/>
      <c r="AU714" s="122"/>
      <c r="AV714" s="122"/>
      <c r="AW714" s="122"/>
      <c r="AX714" s="122"/>
      <c r="AY714" s="122"/>
      <c r="AZ714" s="122"/>
      <c r="BA714" s="122"/>
      <c r="BB714" s="122"/>
      <c r="BC714" s="122"/>
      <c r="BD714" s="122"/>
      <c r="BE714" s="122"/>
      <c r="BF714" s="122"/>
      <c r="BG714" s="122"/>
    </row>
    <row r="715" spans="1:59" ht="12.75">
      <c r="A715" s="165"/>
      <c r="B715" s="175"/>
      <c r="C715" s="176" t="s">
        <v>55</v>
      </c>
      <c r="D715" s="175"/>
      <c r="E715" s="250">
        <v>0.3733670282044186</v>
      </c>
      <c r="F715" s="250">
        <v>0.2505226098892147</v>
      </c>
      <c r="G715" s="250">
        <v>0.2709007903497339</v>
      </c>
      <c r="H715" s="250">
        <v>0.33438576877104376</v>
      </c>
      <c r="I715" s="250">
        <v>0.3873570695259042</v>
      </c>
      <c r="J715" s="250">
        <v>0.4451358374158249</v>
      </c>
      <c r="K715" s="250">
        <v>0.5082536271858369</v>
      </c>
      <c r="L715" s="250">
        <v>0.4897385599543825</v>
      </c>
      <c r="M715" s="250">
        <v>0.42026516580988454</v>
      </c>
      <c r="N715" s="250">
        <v>0.40153331262897796</v>
      </c>
      <c r="O715" s="250">
        <v>0.37178254852693604</v>
      </c>
      <c r="P715" s="250">
        <v>0.29784375066525465</v>
      </c>
      <c r="Q715" s="250">
        <v>0.30605915614478113</v>
      </c>
      <c r="S715" s="122"/>
      <c r="T715" s="123"/>
      <c r="U715" s="122"/>
      <c r="V715" s="122"/>
      <c r="W715" s="122"/>
      <c r="X715" s="122"/>
      <c r="Y715" s="122"/>
      <c r="Z715" s="122"/>
      <c r="AA715" s="122"/>
      <c r="AB715" s="122"/>
      <c r="AC715" s="123"/>
      <c r="AD715" s="122"/>
      <c r="AE715" s="122"/>
      <c r="AF715" s="122"/>
      <c r="AG715" s="122"/>
      <c r="AH715" s="122"/>
      <c r="AI715" s="122"/>
      <c r="AJ715" s="122"/>
      <c r="AK715" s="122"/>
      <c r="AL715" s="122"/>
      <c r="AM715" s="122"/>
      <c r="AN715" s="122"/>
      <c r="AO715" s="122"/>
      <c r="AP715" s="122"/>
      <c r="AQ715" s="122"/>
      <c r="AR715" s="122"/>
      <c r="AS715" s="122"/>
      <c r="AT715" s="122"/>
      <c r="AU715" s="122"/>
      <c r="AV715" s="122"/>
      <c r="AW715" s="122"/>
      <c r="AX715" s="122"/>
      <c r="AY715" s="122"/>
      <c r="AZ715" s="122"/>
      <c r="BA715" s="122"/>
      <c r="BB715" s="122"/>
      <c r="BC715" s="122"/>
      <c r="BD715" s="122"/>
      <c r="BE715" s="122"/>
      <c r="BF715" s="122"/>
      <c r="BG715" s="122"/>
    </row>
    <row r="716" spans="1:59" ht="12.75">
      <c r="A716" s="165"/>
      <c r="B716" s="175"/>
      <c r="C716" s="176" t="s">
        <v>56</v>
      </c>
      <c r="D716" s="175"/>
      <c r="E716" s="250">
        <v>0.36415220919915703</v>
      </c>
      <c r="F716" s="250">
        <v>0.24447902466914803</v>
      </c>
      <c r="G716" s="250">
        <v>0.2645479382409705</v>
      </c>
      <c r="H716" s="250">
        <v>0.32654233386752135</v>
      </c>
      <c r="I716" s="250">
        <v>0.3777063633512545</v>
      </c>
      <c r="J716" s="250">
        <v>0.4338376696581197</v>
      </c>
      <c r="K716" s="250">
        <v>0.4954325506617039</v>
      </c>
      <c r="L716" s="250">
        <v>0.4771933612834299</v>
      </c>
      <c r="M716" s="250">
        <v>0.4099894415827228</v>
      </c>
      <c r="N716" s="250">
        <v>0.39160594887303557</v>
      </c>
      <c r="O716" s="250">
        <v>0.36258409139957265</v>
      </c>
      <c r="P716" s="250">
        <v>0.2906023881306865</v>
      </c>
      <c r="Q716" s="250">
        <v>0.2986111438034188</v>
      </c>
      <c r="S716" s="122"/>
      <c r="T716" s="123"/>
      <c r="U716" s="122"/>
      <c r="V716" s="122"/>
      <c r="W716" s="122"/>
      <c r="X716" s="122"/>
      <c r="Y716" s="122"/>
      <c r="Z716" s="122"/>
      <c r="AA716" s="122"/>
      <c r="AB716" s="122"/>
      <c r="AC716" s="123"/>
      <c r="AD716" s="122"/>
      <c r="AE716" s="122"/>
      <c r="AF716" s="122"/>
      <c r="AG716" s="122"/>
      <c r="AH716" s="122"/>
      <c r="AI716" s="122"/>
      <c r="AJ716" s="122"/>
      <c r="AK716" s="122"/>
      <c r="AL716" s="122"/>
      <c r="AM716" s="122"/>
      <c r="AN716" s="122"/>
      <c r="AO716" s="122"/>
      <c r="AP716" s="122"/>
      <c r="AQ716" s="122"/>
      <c r="AR716" s="122"/>
      <c r="AS716" s="122"/>
      <c r="AT716" s="122"/>
      <c r="AU716" s="122"/>
      <c r="AV716" s="122"/>
      <c r="AW716" s="122"/>
      <c r="AX716" s="122"/>
      <c r="AY716" s="122"/>
      <c r="AZ716" s="122"/>
      <c r="BA716" s="122"/>
      <c r="BB716" s="122"/>
      <c r="BC716" s="122"/>
      <c r="BD716" s="122"/>
      <c r="BE716" s="122"/>
      <c r="BF716" s="122"/>
      <c r="BG716" s="122"/>
    </row>
    <row r="717" spans="1:59" ht="12.75">
      <c r="A717" s="165"/>
      <c r="B717" s="175"/>
      <c r="C717" s="176" t="s">
        <v>57</v>
      </c>
      <c r="D717" s="175"/>
      <c r="E717" s="250">
        <v>0.32411226201544735</v>
      </c>
      <c r="F717" s="250">
        <v>0.39401466975520477</v>
      </c>
      <c r="G717" s="250">
        <v>0.34274304381148474</v>
      </c>
      <c r="H717" s="250">
        <v>0.2701063024822695</v>
      </c>
      <c r="I717" s="250">
        <v>0.3366268520647449</v>
      </c>
      <c r="J717" s="250">
        <v>0.30817511768617023</v>
      </c>
      <c r="K717" s="250">
        <v>0.20324025230210477</v>
      </c>
      <c r="L717" s="250">
        <v>0.19955147210306567</v>
      </c>
      <c r="M717" s="250">
        <v>0.2878439382598784</v>
      </c>
      <c r="N717" s="250">
        <v>0.44434894393445434</v>
      </c>
      <c r="O717" s="250">
        <v>0.3340577344858156</v>
      </c>
      <c r="P717" s="250">
        <v>0.3491586620910547</v>
      </c>
      <c r="Q717" s="250">
        <v>0.4170323315602837</v>
      </c>
      <c r="S717" s="122"/>
      <c r="T717" s="123"/>
      <c r="U717" s="122"/>
      <c r="V717" s="122"/>
      <c r="W717" s="122"/>
      <c r="X717" s="122"/>
      <c r="Y717" s="122"/>
      <c r="Z717" s="122"/>
      <c r="AA717" s="122"/>
      <c r="AB717" s="122"/>
      <c r="AC717" s="123"/>
      <c r="AD717" s="122"/>
      <c r="AE717" s="122"/>
      <c r="AF717" s="122"/>
      <c r="AG717" s="122"/>
      <c r="AH717" s="122"/>
      <c r="AI717" s="122"/>
      <c r="AJ717" s="122"/>
      <c r="AK717" s="122"/>
      <c r="AL717" s="122"/>
      <c r="AM717" s="122"/>
      <c r="AN717" s="122"/>
      <c r="AO717" s="122"/>
      <c r="AP717" s="122"/>
      <c r="AQ717" s="122"/>
      <c r="AR717" s="122"/>
      <c r="AS717" s="122"/>
      <c r="AT717" s="122"/>
      <c r="AU717" s="122"/>
      <c r="AV717" s="122"/>
      <c r="AW717" s="122"/>
      <c r="AX717" s="122"/>
      <c r="AY717" s="122"/>
      <c r="AZ717" s="122"/>
      <c r="BA717" s="122"/>
      <c r="BB717" s="122"/>
      <c r="BC717" s="122"/>
      <c r="BD717" s="122"/>
      <c r="BE717" s="122"/>
      <c r="BF717" s="122"/>
      <c r="BG717" s="122"/>
    </row>
    <row r="718" spans="1:59" ht="12.75">
      <c r="A718" s="165"/>
      <c r="B718" s="175"/>
      <c r="C718" s="176" t="s">
        <v>58</v>
      </c>
      <c r="D718" s="175"/>
      <c r="E718" s="250">
        <v>0.376161168607627</v>
      </c>
      <c r="F718" s="250">
        <v>0</v>
      </c>
      <c r="G718" s="250">
        <v>0</v>
      </c>
      <c r="H718" s="250">
        <v>0</v>
      </c>
      <c r="I718" s="250">
        <v>0.16928621510806996</v>
      </c>
      <c r="J718" s="250">
        <v>0.4352550247895623</v>
      </c>
      <c r="K718" s="250">
        <v>0.4874262481943087</v>
      </c>
      <c r="L718" s="250">
        <v>0.48169715224828935</v>
      </c>
      <c r="M718" s="250">
        <v>0.40586587481962483</v>
      </c>
      <c r="N718" s="250">
        <v>0.3961104147387857</v>
      </c>
      <c r="O718" s="250">
        <v>0.3596462277777778</v>
      </c>
      <c r="P718" s="250">
        <v>0.36319152248289344</v>
      </c>
      <c r="Q718" s="250">
        <v>0.2883886273989899</v>
      </c>
      <c r="S718" s="122"/>
      <c r="T718" s="123"/>
      <c r="U718" s="122"/>
      <c r="V718" s="122"/>
      <c r="W718" s="122"/>
      <c r="X718" s="122"/>
      <c r="Y718" s="122"/>
      <c r="Z718" s="122"/>
      <c r="AA718" s="122"/>
      <c r="AB718" s="122"/>
      <c r="AC718" s="123"/>
      <c r="AD718" s="122"/>
      <c r="AE718" s="122"/>
      <c r="AF718" s="122"/>
      <c r="AG718" s="122"/>
      <c r="AH718" s="122"/>
      <c r="AI718" s="122"/>
      <c r="AJ718" s="122"/>
      <c r="AK718" s="122"/>
      <c r="AL718" s="122"/>
      <c r="AM718" s="122"/>
      <c r="AN718" s="122"/>
      <c r="AO718" s="122"/>
      <c r="AP718" s="122"/>
      <c r="AQ718" s="122"/>
      <c r="AR718" s="122"/>
      <c r="AS718" s="122"/>
      <c r="AT718" s="122"/>
      <c r="AU718" s="122"/>
      <c r="AV718" s="122"/>
      <c r="AW718" s="122"/>
      <c r="AX718" s="122"/>
      <c r="AY718" s="122"/>
      <c r="AZ718" s="122"/>
      <c r="BA718" s="122"/>
      <c r="BB718" s="122"/>
      <c r="BC718" s="122"/>
      <c r="BD718" s="122"/>
      <c r="BE718" s="122"/>
      <c r="BF718" s="122"/>
      <c r="BG718" s="122"/>
    </row>
    <row r="719" spans="1:59" ht="12.75">
      <c r="A719" s="165"/>
      <c r="B719" s="175"/>
      <c r="C719" s="176" t="s">
        <v>302</v>
      </c>
      <c r="D719" s="175"/>
      <c r="E719" s="250">
        <v>0.346978821767873</v>
      </c>
      <c r="F719" s="250">
        <v>0.4809056018563098</v>
      </c>
      <c r="G719" s="250">
        <v>0.40833969362863104</v>
      </c>
      <c r="H719" s="250">
        <v>0.35632829436152563</v>
      </c>
      <c r="I719" s="250">
        <v>0.3259114305889906</v>
      </c>
      <c r="J719" s="250">
        <v>0.25125198888888894</v>
      </c>
      <c r="K719" s="250">
        <v>0.24161679798587707</v>
      </c>
      <c r="L719" s="250">
        <v>0.21633934500882684</v>
      </c>
      <c r="M719" s="250">
        <v>0.258444173640725</v>
      </c>
      <c r="N719" s="250">
        <v>0.3955597924490451</v>
      </c>
      <c r="O719" s="250">
        <v>0.32725282487562185</v>
      </c>
      <c r="P719" s="250">
        <v>0.42560041459369813</v>
      </c>
      <c r="Q719" s="250">
        <v>0.46811248266998345</v>
      </c>
      <c r="S719" s="122"/>
      <c r="T719" s="123"/>
      <c r="U719" s="122"/>
      <c r="V719" s="122"/>
      <c r="W719" s="122"/>
      <c r="X719" s="122"/>
      <c r="Y719" s="122"/>
      <c r="Z719" s="122"/>
      <c r="AA719" s="122"/>
      <c r="AB719" s="122"/>
      <c r="AC719" s="123"/>
      <c r="AD719" s="122"/>
      <c r="AE719" s="122"/>
      <c r="AF719" s="122"/>
      <c r="AG719" s="122"/>
      <c r="AH719" s="122"/>
      <c r="AI719" s="122"/>
      <c r="AJ719" s="122"/>
      <c r="AK719" s="122"/>
      <c r="AL719" s="122"/>
      <c r="AM719" s="122"/>
      <c r="AN719" s="122"/>
      <c r="AO719" s="122"/>
      <c r="AP719" s="122"/>
      <c r="AQ719" s="122"/>
      <c r="AR719" s="122"/>
      <c r="AS719" s="122"/>
      <c r="AT719" s="122"/>
      <c r="AU719" s="122"/>
      <c r="AV719" s="122"/>
      <c r="AW719" s="122"/>
      <c r="AX719" s="122"/>
      <c r="AY719" s="122"/>
      <c r="AZ719" s="122"/>
      <c r="BA719" s="122"/>
      <c r="BB719" s="122"/>
      <c r="BC719" s="122"/>
      <c r="BD719" s="122"/>
      <c r="BE719" s="122"/>
      <c r="BF719" s="122"/>
      <c r="BG719" s="122"/>
    </row>
    <row r="720" spans="1:59" ht="12.75">
      <c r="A720" s="165"/>
      <c r="B720" s="175"/>
      <c r="C720" s="180" t="s">
        <v>59</v>
      </c>
      <c r="D720" s="182"/>
      <c r="E720" s="250">
        <v>0.31964764269081164</v>
      </c>
      <c r="F720" s="250">
        <v>0.2995777120860521</v>
      </c>
      <c r="G720" s="250">
        <v>0.2907718694762277</v>
      </c>
      <c r="H720" s="250">
        <v>0.29362016841761635</v>
      </c>
      <c r="I720" s="250">
        <v>0.31023760467404954</v>
      </c>
      <c r="J720" s="250">
        <v>0.31327201857787274</v>
      </c>
      <c r="K720" s="250">
        <v>0.32681991885702905</v>
      </c>
      <c r="L720" s="250">
        <v>0.31448590911527735</v>
      </c>
      <c r="M720" s="250">
        <v>0.3566371996252204</v>
      </c>
      <c r="N720" s="250">
        <v>0.3377888919714793</v>
      </c>
      <c r="O720" s="250">
        <v>0.35554587995607784</v>
      </c>
      <c r="P720" s="250">
        <v>0.3191501268457249</v>
      </c>
      <c r="Q720" s="250">
        <v>0.32162043200973406</v>
      </c>
      <c r="S720" s="122"/>
      <c r="T720" s="123"/>
      <c r="U720" s="122"/>
      <c r="V720" s="122"/>
      <c r="W720" s="122"/>
      <c r="X720" s="122"/>
      <c r="Y720" s="122"/>
      <c r="Z720" s="122"/>
      <c r="AA720" s="122"/>
      <c r="AB720" s="122"/>
      <c r="AC720" s="123"/>
      <c r="AD720" s="122"/>
      <c r="AE720" s="122"/>
      <c r="AF720" s="122"/>
      <c r="AG720" s="122"/>
      <c r="AH720" s="122"/>
      <c r="AI720" s="122"/>
      <c r="AJ720" s="122"/>
      <c r="AK720" s="122"/>
      <c r="AL720" s="122"/>
      <c r="AM720" s="122"/>
      <c r="AN720" s="122"/>
      <c r="AO720" s="122"/>
      <c r="AP720" s="122"/>
      <c r="AQ720" s="122"/>
      <c r="AR720" s="122"/>
      <c r="AS720" s="122"/>
      <c r="AT720" s="122"/>
      <c r="AU720" s="122"/>
      <c r="AV720" s="122"/>
      <c r="AW720" s="122"/>
      <c r="AX720" s="122"/>
      <c r="AY720" s="122"/>
      <c r="AZ720" s="122"/>
      <c r="BA720" s="122"/>
      <c r="BB720" s="122"/>
      <c r="BC720" s="122"/>
      <c r="BD720" s="122"/>
      <c r="BE720" s="122"/>
      <c r="BF720" s="122"/>
      <c r="BG720" s="122"/>
    </row>
    <row r="721" spans="1:59" ht="12.75">
      <c r="A721" s="165"/>
      <c r="B721" s="175"/>
      <c r="C721" s="180" t="s">
        <v>60</v>
      </c>
      <c r="D721" s="182"/>
      <c r="E721" s="250">
        <v>0.3044559910757262</v>
      </c>
      <c r="F721" s="250">
        <v>0.2484206724642343</v>
      </c>
      <c r="G721" s="250">
        <v>0.2507383831334436</v>
      </c>
      <c r="H721" s="250">
        <v>0.24384198670465335</v>
      </c>
      <c r="I721" s="250">
        <v>0.23361645121082622</v>
      </c>
      <c r="J721" s="250">
        <v>0.32979233173076916</v>
      </c>
      <c r="K721" s="250">
        <v>0.2682951436563735</v>
      </c>
      <c r="L721" s="250">
        <v>0.49614841989477076</v>
      </c>
      <c r="M721" s="250">
        <v>0.39487222932353144</v>
      </c>
      <c r="N721" s="250">
        <v>0.3808167190515578</v>
      </c>
      <c r="O721" s="250">
        <v>0.2755799354819563</v>
      </c>
      <c r="P721" s="250">
        <v>0.23666460485402685</v>
      </c>
      <c r="Q721" s="250">
        <v>0.3012624827279202</v>
      </c>
      <c r="S721" s="122"/>
      <c r="T721" s="123"/>
      <c r="U721" s="122"/>
      <c r="V721" s="122"/>
      <c r="W721" s="122"/>
      <c r="X721" s="122"/>
      <c r="Y721" s="122"/>
      <c r="Z721" s="122"/>
      <c r="AA721" s="122"/>
      <c r="AB721" s="122"/>
      <c r="AC721" s="123"/>
      <c r="AD721" s="122"/>
      <c r="AE721" s="122"/>
      <c r="AF721" s="122"/>
      <c r="AG721" s="122"/>
      <c r="AH721" s="122"/>
      <c r="AI721" s="122"/>
      <c r="AJ721" s="122"/>
      <c r="AK721" s="122"/>
      <c r="AL721" s="122"/>
      <c r="AM721" s="122"/>
      <c r="AN721" s="122"/>
      <c r="AO721" s="122"/>
      <c r="AP721" s="122"/>
      <c r="AQ721" s="122"/>
      <c r="AR721" s="122"/>
      <c r="AS721" s="122"/>
      <c r="AT721" s="122"/>
      <c r="AU721" s="122"/>
      <c r="AV721" s="122"/>
      <c r="AW721" s="122"/>
      <c r="AX721" s="122"/>
      <c r="AY721" s="122"/>
      <c r="AZ721" s="122"/>
      <c r="BA721" s="122"/>
      <c r="BB721" s="122"/>
      <c r="BC721" s="122"/>
      <c r="BD721" s="122"/>
      <c r="BE721" s="122"/>
      <c r="BF721" s="122"/>
      <c r="BG721" s="122"/>
    </row>
    <row r="722" spans="1:59" ht="12.75">
      <c r="A722" s="165"/>
      <c r="B722" s="175"/>
      <c r="C722" s="180" t="s">
        <v>372</v>
      </c>
      <c r="D722" s="182"/>
      <c r="E722" s="250">
        <v>0.3671635697261315</v>
      </c>
      <c r="F722" s="250">
        <v>0</v>
      </c>
      <c r="G722" s="250">
        <v>0</v>
      </c>
      <c r="H722" s="250">
        <v>0</v>
      </c>
      <c r="I722" s="250">
        <v>0.18213525485757404</v>
      </c>
      <c r="J722" s="250">
        <v>0.3828149754385965</v>
      </c>
      <c r="K722" s="250">
        <v>0.4756854982078853</v>
      </c>
      <c r="L722" s="250">
        <v>0.48654646910960203</v>
      </c>
      <c r="M722" s="250">
        <v>0.4128953287385129</v>
      </c>
      <c r="N722" s="250">
        <v>0.4287616191520468</v>
      </c>
      <c r="O722" s="250">
        <v>0.3409514843274854</v>
      </c>
      <c r="P722" s="250">
        <v>0.3310185300462177</v>
      </c>
      <c r="Q722" s="250">
        <v>0.2644341008333333</v>
      </c>
      <c r="S722" s="122"/>
      <c r="T722" s="123"/>
      <c r="U722" s="122"/>
      <c r="V722" s="122"/>
      <c r="W722" s="122"/>
      <c r="X722" s="122"/>
      <c r="Y722" s="122"/>
      <c r="Z722" s="122"/>
      <c r="AA722" s="122"/>
      <c r="AB722" s="122"/>
      <c r="AC722" s="123"/>
      <c r="AD722" s="122"/>
      <c r="AE722" s="122"/>
      <c r="AF722" s="122"/>
      <c r="AG722" s="122"/>
      <c r="AH722" s="122"/>
      <c r="AI722" s="122"/>
      <c r="AJ722" s="122"/>
      <c r="AK722" s="122"/>
      <c r="AL722" s="122"/>
      <c r="AM722" s="122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2"/>
      <c r="AX722" s="122"/>
      <c r="AY722" s="122"/>
      <c r="AZ722" s="122"/>
      <c r="BA722" s="122"/>
      <c r="BB722" s="122"/>
      <c r="BC722" s="122"/>
      <c r="BD722" s="122"/>
      <c r="BE722" s="122"/>
      <c r="BF722" s="122"/>
      <c r="BG722" s="122"/>
    </row>
    <row r="723" spans="1:59" ht="12.75">
      <c r="A723" s="165"/>
      <c r="B723" s="175"/>
      <c r="C723" s="176" t="s">
        <v>61</v>
      </c>
      <c r="D723" s="175"/>
      <c r="E723" s="250">
        <v>0.337385034850791</v>
      </c>
      <c r="F723" s="250">
        <v>0.21887155294884325</v>
      </c>
      <c r="G723" s="250">
        <v>0.22964207123655914</v>
      </c>
      <c r="H723" s="250">
        <v>0.2959242789983165</v>
      </c>
      <c r="I723" s="250">
        <v>0.3456562098403389</v>
      </c>
      <c r="J723" s="250">
        <v>0.41467552748316494</v>
      </c>
      <c r="K723" s="250">
        <v>0.4736838638943195</v>
      </c>
      <c r="L723" s="250">
        <v>0.449163328472901</v>
      </c>
      <c r="M723" s="250">
        <v>0.387775042989418</v>
      </c>
      <c r="N723" s="250">
        <v>0.36497573673563594</v>
      </c>
      <c r="O723" s="250">
        <v>0.3352998404040404</v>
      </c>
      <c r="P723" s="250">
        <v>0.26347296212121213</v>
      </c>
      <c r="Q723" s="250">
        <v>0.27338032091750847</v>
      </c>
      <c r="S723" s="122"/>
      <c r="T723" s="123"/>
      <c r="U723" s="122"/>
      <c r="V723" s="122"/>
      <c r="W723" s="122"/>
      <c r="X723" s="122"/>
      <c r="Y723" s="122"/>
      <c r="Z723" s="122"/>
      <c r="AA723" s="122"/>
      <c r="AB723" s="122"/>
      <c r="AC723" s="123"/>
      <c r="AD723" s="122"/>
      <c r="AE723" s="122"/>
      <c r="AF723" s="122"/>
      <c r="AG723" s="122"/>
      <c r="AH723" s="122"/>
      <c r="AI723" s="122"/>
      <c r="AJ723" s="122"/>
      <c r="AK723" s="122"/>
      <c r="AL723" s="122"/>
      <c r="AM723" s="122"/>
      <c r="AN723" s="122"/>
      <c r="AO723" s="122"/>
      <c r="AP723" s="122"/>
      <c r="AQ723" s="122"/>
      <c r="AR723" s="122"/>
      <c r="AS723" s="122"/>
      <c r="AT723" s="122"/>
      <c r="AU723" s="122"/>
      <c r="AV723" s="122"/>
      <c r="AW723" s="122"/>
      <c r="AX723" s="122"/>
      <c r="AY723" s="122"/>
      <c r="AZ723" s="122"/>
      <c r="BA723" s="122"/>
      <c r="BB723" s="122"/>
      <c r="BC723" s="122"/>
      <c r="BD723" s="122"/>
      <c r="BE723" s="122"/>
      <c r="BF723" s="122"/>
      <c r="BG723" s="122"/>
    </row>
    <row r="724" spans="1:59" ht="12.75">
      <c r="A724" s="165"/>
      <c r="B724" s="175"/>
      <c r="C724" s="176" t="s">
        <v>62</v>
      </c>
      <c r="D724" s="175"/>
      <c r="E724" s="250">
        <v>0.40311292043724917</v>
      </c>
      <c r="F724" s="250">
        <v>0.23112259169653523</v>
      </c>
      <c r="G724" s="250">
        <v>0.27055946296296296</v>
      </c>
      <c r="H724" s="250">
        <v>0.30311768017676766</v>
      </c>
      <c r="I724" s="250">
        <v>0.40165168959758885</v>
      </c>
      <c r="J724" s="250">
        <v>0.5022695932659933</v>
      </c>
      <c r="K724" s="250">
        <v>0.5471982697811448</v>
      </c>
      <c r="L724" s="250">
        <v>0.5964023999402629</v>
      </c>
      <c r="M724" s="250">
        <v>0.4600541454274892</v>
      </c>
      <c r="N724" s="250">
        <v>0.5006817822173346</v>
      </c>
      <c r="O724" s="250">
        <v>0.3714432647306397</v>
      </c>
      <c r="P724" s="250">
        <v>0.34615418108504403</v>
      </c>
      <c r="Q724" s="250">
        <v>0.3080967348905724</v>
      </c>
      <c r="S724" s="122"/>
      <c r="T724" s="123"/>
      <c r="U724" s="122"/>
      <c r="V724" s="122"/>
      <c r="W724" s="122"/>
      <c r="X724" s="122"/>
      <c r="Y724" s="122"/>
      <c r="Z724" s="122"/>
      <c r="AA724" s="122"/>
      <c r="AB724" s="122"/>
      <c r="AC724" s="123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22"/>
      <c r="AZ724" s="122"/>
      <c r="BA724" s="122"/>
      <c r="BB724" s="122"/>
      <c r="BC724" s="122"/>
      <c r="BD724" s="122"/>
      <c r="BE724" s="122"/>
      <c r="BF724" s="122"/>
      <c r="BG724" s="122"/>
    </row>
    <row r="725" spans="1:59" ht="12.75">
      <c r="A725" s="165"/>
      <c r="B725" s="175"/>
      <c r="C725" s="176" t="s">
        <v>63</v>
      </c>
      <c r="D725" s="175"/>
      <c r="E725" s="250">
        <v>0.4031265131179019</v>
      </c>
      <c r="F725" s="250">
        <v>0.23113037331816927</v>
      </c>
      <c r="G725" s="250">
        <v>0.27056859083264406</v>
      </c>
      <c r="H725" s="250">
        <v>0.30312789777777777</v>
      </c>
      <c r="I725" s="250">
        <v>0.40166522061621174</v>
      </c>
      <c r="J725" s="250">
        <v>0.5022865233547008</v>
      </c>
      <c r="K725" s="250">
        <v>0.5472167356630825</v>
      </c>
      <c r="L725" s="250">
        <v>0.5964224962089882</v>
      </c>
      <c r="M725" s="250">
        <v>0.4600696633089133</v>
      </c>
      <c r="N725" s="250">
        <v>0.5006986691480563</v>
      </c>
      <c r="O725" s="250">
        <v>0.37145578126068374</v>
      </c>
      <c r="P725" s="250">
        <v>0.3461658683484974</v>
      </c>
      <c r="Q725" s="250">
        <v>0.30810713551282054</v>
      </c>
      <c r="S725" s="122"/>
      <c r="T725" s="123"/>
      <c r="U725" s="122"/>
      <c r="V725" s="122"/>
      <c r="W725" s="122"/>
      <c r="X725" s="122"/>
      <c r="Y725" s="122"/>
      <c r="Z725" s="122"/>
      <c r="AA725" s="122"/>
      <c r="AB725" s="122"/>
      <c r="AC725" s="123"/>
      <c r="AD725" s="122"/>
      <c r="AE725" s="122"/>
      <c r="AF725" s="122"/>
      <c r="AG725" s="122"/>
      <c r="AH725" s="122"/>
      <c r="AI725" s="122"/>
      <c r="AJ725" s="122"/>
      <c r="AK725" s="122"/>
      <c r="AL725" s="122"/>
      <c r="AM725" s="122"/>
      <c r="AN725" s="122"/>
      <c r="AO725" s="122"/>
      <c r="AP725" s="122"/>
      <c r="AQ725" s="122"/>
      <c r="AR725" s="122"/>
      <c r="AS725" s="122"/>
      <c r="AT725" s="122"/>
      <c r="AU725" s="122"/>
      <c r="AV725" s="122"/>
      <c r="AW725" s="122"/>
      <c r="AX725" s="122"/>
      <c r="AY725" s="122"/>
      <c r="AZ725" s="122"/>
      <c r="BA725" s="122"/>
      <c r="BB725" s="122"/>
      <c r="BC725" s="122"/>
      <c r="BD725" s="122"/>
      <c r="BE725" s="122"/>
      <c r="BF725" s="122"/>
      <c r="BG725" s="122"/>
    </row>
    <row r="726" spans="1:59" ht="12.75">
      <c r="A726" s="165"/>
      <c r="B726" s="175"/>
      <c r="C726" s="176"/>
      <c r="D726" s="175"/>
      <c r="E726" s="250"/>
      <c r="F726" s="250"/>
      <c r="G726" s="250"/>
      <c r="H726" s="250"/>
      <c r="I726" s="250"/>
      <c r="J726" s="250"/>
      <c r="K726" s="250"/>
      <c r="L726" s="250"/>
      <c r="M726" s="250"/>
      <c r="N726" s="250"/>
      <c r="O726" s="250"/>
      <c r="P726" s="250"/>
      <c r="Q726" s="250"/>
      <c r="S726" s="122"/>
      <c r="T726" s="123"/>
      <c r="U726" s="122"/>
      <c r="V726" s="122"/>
      <c r="W726" s="122"/>
      <c r="X726" s="122"/>
      <c r="Y726" s="122"/>
      <c r="Z726" s="122"/>
      <c r="AA726" s="122"/>
      <c r="AB726" s="122"/>
      <c r="AC726" s="123"/>
      <c r="AD726" s="122"/>
      <c r="AE726" s="122"/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22"/>
      <c r="AQ726" s="122"/>
      <c r="AR726" s="122"/>
      <c r="AS726" s="122"/>
      <c r="AT726" s="122"/>
      <c r="AU726" s="122"/>
      <c r="AV726" s="122"/>
      <c r="AW726" s="122"/>
      <c r="AX726" s="122"/>
      <c r="AY726" s="122"/>
      <c r="AZ726" s="122"/>
      <c r="BA726" s="122"/>
      <c r="BB726" s="122"/>
      <c r="BC726" s="122"/>
      <c r="BD726" s="122"/>
      <c r="BE726" s="122"/>
      <c r="BF726" s="122"/>
      <c r="BG726" s="122"/>
    </row>
    <row r="727" spans="1:59" ht="15.75">
      <c r="A727" s="178" t="s">
        <v>303</v>
      </c>
      <c r="B727" s="175"/>
      <c r="C727" s="176"/>
      <c r="D727" s="175"/>
      <c r="E727" s="242"/>
      <c r="F727" s="242"/>
      <c r="G727" s="242"/>
      <c r="H727" s="242"/>
      <c r="I727" s="242"/>
      <c r="J727" s="242"/>
      <c r="K727" s="242"/>
      <c r="L727" s="242"/>
      <c r="M727" s="242"/>
      <c r="N727" s="242"/>
      <c r="O727" s="242"/>
      <c r="P727" s="242"/>
      <c r="Q727" s="242"/>
      <c r="S727" s="122"/>
      <c r="T727" s="123"/>
      <c r="U727" s="122"/>
      <c r="V727" s="122"/>
      <c r="W727" s="122"/>
      <c r="X727" s="122"/>
      <c r="Y727" s="122"/>
      <c r="Z727" s="122"/>
      <c r="AA727" s="122"/>
      <c r="AB727" s="122"/>
      <c r="AC727" s="123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22"/>
      <c r="AZ727" s="122"/>
      <c r="BA727" s="122"/>
      <c r="BB727" s="122"/>
      <c r="BC727" s="122"/>
      <c r="BD727" s="122"/>
      <c r="BE727" s="122"/>
      <c r="BF727" s="122"/>
      <c r="BG727" s="122"/>
    </row>
    <row r="728" spans="1:59" ht="12.75">
      <c r="A728" s="165"/>
      <c r="B728" s="175"/>
      <c r="C728" s="176" t="s">
        <v>54</v>
      </c>
      <c r="D728" s="175"/>
      <c r="E728" s="252">
        <v>102699.4046664</v>
      </c>
      <c r="F728" s="252">
        <v>4252.9932858</v>
      </c>
      <c r="G728" s="252">
        <v>4465.5751046</v>
      </c>
      <c r="H728" s="252">
        <v>6260.071563</v>
      </c>
      <c r="I728" s="252">
        <v>9075.363027</v>
      </c>
      <c r="J728" s="252">
        <v>11269.109772</v>
      </c>
      <c r="K728" s="252">
        <v>12793.774792</v>
      </c>
      <c r="L728" s="252">
        <v>12891.511506</v>
      </c>
      <c r="M728" s="252">
        <v>10505.678232</v>
      </c>
      <c r="N728" s="252">
        <v>10104.758879</v>
      </c>
      <c r="O728" s="252">
        <v>7610.52561</v>
      </c>
      <c r="P728" s="252">
        <v>7604.823346</v>
      </c>
      <c r="Q728" s="252">
        <v>5865.219549</v>
      </c>
      <c r="S728" s="122"/>
      <c r="T728" s="123"/>
      <c r="U728" s="122"/>
      <c r="V728" s="122"/>
      <c r="W728" s="122"/>
      <c r="X728" s="122"/>
      <c r="Y728" s="122"/>
      <c r="Z728" s="122"/>
      <c r="AA728" s="122"/>
      <c r="AB728" s="122"/>
      <c r="AC728" s="123"/>
      <c r="AD728" s="122"/>
      <c r="AE728" s="122"/>
      <c r="AF728" s="122"/>
      <c r="AG728" s="122"/>
      <c r="AH728" s="122"/>
      <c r="AI728" s="122"/>
      <c r="AJ728" s="122"/>
      <c r="AK728" s="122"/>
      <c r="AL728" s="122"/>
      <c r="AM728" s="122"/>
      <c r="AN728" s="122"/>
      <c r="AO728" s="122"/>
      <c r="AP728" s="122"/>
      <c r="AQ728" s="122"/>
      <c r="AR728" s="122"/>
      <c r="AS728" s="122"/>
      <c r="AT728" s="122"/>
      <c r="AU728" s="122"/>
      <c r="AV728" s="122"/>
      <c r="AW728" s="122"/>
      <c r="AX728" s="122"/>
      <c r="AY728" s="122"/>
      <c r="AZ728" s="122"/>
      <c r="BA728" s="122"/>
      <c r="BB728" s="122"/>
      <c r="BC728" s="122"/>
      <c r="BD728" s="122"/>
      <c r="BE728" s="122"/>
      <c r="BF728" s="122"/>
      <c r="BG728" s="122"/>
    </row>
    <row r="729" spans="1:59" ht="12.75">
      <c r="A729" s="165"/>
      <c r="B729" s="175"/>
      <c r="C729" s="176" t="s">
        <v>55</v>
      </c>
      <c r="D729" s="175"/>
      <c r="E729" s="252">
        <v>323798.82154</v>
      </c>
      <c r="F729" s="252">
        <v>18452.493354</v>
      </c>
      <c r="G729" s="252">
        <v>19953.468614</v>
      </c>
      <c r="H729" s="252">
        <v>23835.017598</v>
      </c>
      <c r="I729" s="252">
        <v>28531.172313</v>
      </c>
      <c r="J729" s="252">
        <v>31729.282491</v>
      </c>
      <c r="K729" s="252">
        <v>37435.929164</v>
      </c>
      <c r="L729" s="252">
        <v>36072.183372</v>
      </c>
      <c r="M729" s="252">
        <v>27959.400951</v>
      </c>
      <c r="N729" s="252">
        <v>29575.337675</v>
      </c>
      <c r="O729" s="252">
        <v>26500.660059</v>
      </c>
      <c r="P729" s="252">
        <v>21937.979299</v>
      </c>
      <c r="Q729" s="252">
        <v>21815.89665</v>
      </c>
      <c r="S729" s="122"/>
      <c r="T729" s="123"/>
      <c r="U729" s="122"/>
      <c r="V729" s="122"/>
      <c r="W729" s="122"/>
      <c r="X729" s="122"/>
      <c r="Y729" s="122"/>
      <c r="Z729" s="122"/>
      <c r="AA729" s="122"/>
      <c r="AB729" s="122"/>
      <c r="AC729" s="123"/>
      <c r="AD729" s="122"/>
      <c r="AE729" s="122"/>
      <c r="AF729" s="122"/>
      <c r="AG729" s="122"/>
      <c r="AH729" s="122"/>
      <c r="AI729" s="122"/>
      <c r="AJ729" s="122"/>
      <c r="AK729" s="122"/>
      <c r="AL729" s="122"/>
      <c r="AM729" s="122"/>
      <c r="AN729" s="122"/>
      <c r="AO729" s="122"/>
      <c r="AP729" s="122"/>
      <c r="AQ729" s="122"/>
      <c r="AR729" s="122"/>
      <c r="AS729" s="122"/>
      <c r="AT729" s="122"/>
      <c r="AU729" s="122"/>
      <c r="AV729" s="122"/>
      <c r="AW729" s="122"/>
      <c r="AX729" s="122"/>
      <c r="AY729" s="122"/>
      <c r="AZ729" s="122"/>
      <c r="BA729" s="122"/>
      <c r="BB729" s="122"/>
      <c r="BC729" s="122"/>
      <c r="BD729" s="122"/>
      <c r="BE729" s="122"/>
      <c r="BF729" s="122"/>
      <c r="BG729" s="122"/>
    </row>
    <row r="730" spans="1:59" ht="12.75">
      <c r="A730" s="165"/>
      <c r="B730" s="175"/>
      <c r="C730" s="176" t="s">
        <v>56</v>
      </c>
      <c r="D730" s="175"/>
      <c r="E730" s="252">
        <v>124408.9607508</v>
      </c>
      <c r="F730" s="252">
        <v>7093.8033798</v>
      </c>
      <c r="G730" s="252">
        <v>7676.122976</v>
      </c>
      <c r="H730" s="252">
        <v>9169.308735</v>
      </c>
      <c r="I730" s="252">
        <v>10959.527839</v>
      </c>
      <c r="J730" s="252">
        <v>12182.161764</v>
      </c>
      <c r="K730" s="252">
        <v>14375.47089</v>
      </c>
      <c r="L730" s="252">
        <v>13846.242571</v>
      </c>
      <c r="M730" s="252">
        <v>10745.003285</v>
      </c>
      <c r="N730" s="252">
        <v>11362.8382125</v>
      </c>
      <c r="O730" s="252">
        <v>10181.3612865</v>
      </c>
      <c r="P730" s="252">
        <v>8432.118894</v>
      </c>
      <c r="Q730" s="252">
        <v>8385.000918</v>
      </c>
      <c r="S730" s="122"/>
      <c r="T730" s="123"/>
      <c r="U730" s="122"/>
      <c r="V730" s="122"/>
      <c r="W730" s="122"/>
      <c r="X730" s="122"/>
      <c r="Y730" s="122"/>
      <c r="Z730" s="122"/>
      <c r="AA730" s="122"/>
      <c r="AB730" s="122"/>
      <c r="AC730" s="123"/>
      <c r="AD730" s="122"/>
      <c r="AE730" s="122"/>
      <c r="AF730" s="122"/>
      <c r="AG730" s="122"/>
      <c r="AH730" s="122"/>
      <c r="AI730" s="122"/>
      <c r="AJ730" s="122"/>
      <c r="AK730" s="122"/>
      <c r="AL730" s="122"/>
      <c r="AM730" s="122"/>
      <c r="AN730" s="122"/>
      <c r="AO730" s="122"/>
      <c r="AP730" s="122"/>
      <c r="AQ730" s="122"/>
      <c r="AR730" s="122"/>
      <c r="AS730" s="122"/>
      <c r="AT730" s="122"/>
      <c r="AU730" s="122"/>
      <c r="AV730" s="122"/>
      <c r="AW730" s="122"/>
      <c r="AX730" s="122"/>
      <c r="AY730" s="122"/>
      <c r="AZ730" s="122"/>
      <c r="BA730" s="122"/>
      <c r="BB730" s="122"/>
      <c r="BC730" s="122"/>
      <c r="BD730" s="122"/>
      <c r="BE730" s="122"/>
      <c r="BF730" s="122"/>
      <c r="BG730" s="122"/>
    </row>
    <row r="731" spans="1:59" ht="12.75">
      <c r="A731" s="165"/>
      <c r="B731" s="175"/>
      <c r="C731" s="176" t="s">
        <v>58</v>
      </c>
      <c r="D731" s="175"/>
      <c r="E731" s="252">
        <v>243996.189695</v>
      </c>
      <c r="F731" s="252">
        <v>0</v>
      </c>
      <c r="G731" s="252">
        <v>0</v>
      </c>
      <c r="H731" s="252">
        <v>0</v>
      </c>
      <c r="I731" s="252">
        <v>12468.94546</v>
      </c>
      <c r="J731" s="252">
        <v>31024.978167</v>
      </c>
      <c r="K731" s="252">
        <v>35901.867737</v>
      </c>
      <c r="L731" s="252">
        <v>35479.885446</v>
      </c>
      <c r="M731" s="252">
        <v>27001.44492</v>
      </c>
      <c r="N731" s="252">
        <v>29175.908708</v>
      </c>
      <c r="O731" s="252">
        <v>25635.583116</v>
      </c>
      <c r="P731" s="252">
        <v>26751.23478</v>
      </c>
      <c r="Q731" s="252">
        <v>20556.341361</v>
      </c>
      <c r="S731" s="122"/>
      <c r="T731" s="123"/>
      <c r="U731" s="122"/>
      <c r="V731" s="122"/>
      <c r="W731" s="122"/>
      <c r="X731" s="122"/>
      <c r="Y731" s="122"/>
      <c r="Z731" s="122"/>
      <c r="AA731" s="122"/>
      <c r="AB731" s="122"/>
      <c r="AC731" s="123"/>
      <c r="AD731" s="122"/>
      <c r="AE731" s="122"/>
      <c r="AF731" s="122"/>
      <c r="AG731" s="122"/>
      <c r="AH731" s="122"/>
      <c r="AI731" s="122"/>
      <c r="AJ731" s="122"/>
      <c r="AK731" s="122"/>
      <c r="AL731" s="122"/>
      <c r="AM731" s="122"/>
      <c r="AN731" s="122"/>
      <c r="AO731" s="122"/>
      <c r="AP731" s="122"/>
      <c r="AQ731" s="122"/>
      <c r="AR731" s="122"/>
      <c r="AS731" s="122"/>
      <c r="AT731" s="122"/>
      <c r="AU731" s="122"/>
      <c r="AV731" s="122"/>
      <c r="AW731" s="122"/>
      <c r="AX731" s="122"/>
      <c r="AY731" s="122"/>
      <c r="AZ731" s="122"/>
      <c r="BA731" s="122"/>
      <c r="BB731" s="122"/>
      <c r="BC731" s="122"/>
      <c r="BD731" s="122"/>
      <c r="BE731" s="122"/>
      <c r="BF731" s="122"/>
      <c r="BG731" s="122"/>
    </row>
    <row r="732" spans="1:59" ht="12.75">
      <c r="A732" s="165"/>
      <c r="B732" s="175"/>
      <c r="C732" s="176" t="s">
        <v>59</v>
      </c>
      <c r="D732" s="175"/>
      <c r="E732" s="252">
        <v>393135.914336</v>
      </c>
      <c r="F732" s="252">
        <v>31293.168818</v>
      </c>
      <c r="G732" s="252">
        <v>30373.331633</v>
      </c>
      <c r="H732" s="252">
        <v>29681.475585</v>
      </c>
      <c r="I732" s="252">
        <v>32406.675614</v>
      </c>
      <c r="J732" s="252">
        <v>31668.041814</v>
      </c>
      <c r="K732" s="252">
        <v>34138.824356</v>
      </c>
      <c r="L732" s="252">
        <v>32850.4433</v>
      </c>
      <c r="M732" s="252">
        <v>33648.29182</v>
      </c>
      <c r="N732" s="252">
        <v>35284.616962</v>
      </c>
      <c r="O732" s="252">
        <v>35941.421913</v>
      </c>
      <c r="P732" s="252">
        <v>33337.65629</v>
      </c>
      <c r="Q732" s="252">
        <v>32511.966231</v>
      </c>
      <c r="S732" s="122"/>
      <c r="T732" s="123"/>
      <c r="U732" s="122"/>
      <c r="V732" s="122"/>
      <c r="W732" s="122"/>
      <c r="X732" s="122"/>
      <c r="Y732" s="122"/>
      <c r="Z732" s="122"/>
      <c r="AA732" s="122"/>
      <c r="AB732" s="122"/>
      <c r="AC732" s="123"/>
      <c r="AD732" s="122"/>
      <c r="AE732" s="122"/>
      <c r="AF732" s="122"/>
      <c r="AG732" s="122"/>
      <c r="AH732" s="122"/>
      <c r="AI732" s="122"/>
      <c r="AJ732" s="122"/>
      <c r="AK732" s="122"/>
      <c r="AL732" s="122"/>
      <c r="AM732" s="122"/>
      <c r="AN732" s="122"/>
      <c r="AO732" s="122"/>
      <c r="AP732" s="122"/>
      <c r="AQ732" s="122"/>
      <c r="AR732" s="122"/>
      <c r="AS732" s="122"/>
      <c r="AT732" s="122"/>
      <c r="AU732" s="122"/>
      <c r="AV732" s="122"/>
      <c r="AW732" s="122"/>
      <c r="AX732" s="122"/>
      <c r="AY732" s="122"/>
      <c r="AZ732" s="122"/>
      <c r="BA732" s="122"/>
      <c r="BB732" s="122"/>
      <c r="BC732" s="122"/>
      <c r="BD732" s="122"/>
      <c r="BE732" s="122"/>
      <c r="BF732" s="122"/>
      <c r="BG732" s="122"/>
    </row>
    <row r="733" spans="1:59" ht="12.75">
      <c r="A733" s="165"/>
      <c r="B733" s="175"/>
      <c r="C733" s="176" t="s">
        <v>60</v>
      </c>
      <c r="D733" s="175"/>
      <c r="E733" s="252">
        <v>187225.82062399999</v>
      </c>
      <c r="F733" s="252">
        <v>12974.713618</v>
      </c>
      <c r="G733" s="252">
        <v>13095.764865</v>
      </c>
      <c r="H733" s="252">
        <v>12324.749376</v>
      </c>
      <c r="I733" s="252">
        <v>12201.506907</v>
      </c>
      <c r="J733" s="252">
        <v>16669.023615</v>
      </c>
      <c r="K733" s="252">
        <v>14012.733399</v>
      </c>
      <c r="L733" s="252">
        <v>25913.236593</v>
      </c>
      <c r="M733" s="252">
        <v>18627.860495</v>
      </c>
      <c r="N733" s="252">
        <v>19889.600256</v>
      </c>
      <c r="O733" s="252">
        <v>13928.912259</v>
      </c>
      <c r="P733" s="252">
        <v>12360.708314</v>
      </c>
      <c r="Q733" s="252">
        <v>15227.010927</v>
      </c>
      <c r="S733" s="122"/>
      <c r="T733" s="123"/>
      <c r="U733" s="122"/>
      <c r="V733" s="122"/>
      <c r="W733" s="122"/>
      <c r="X733" s="122"/>
      <c r="Y733" s="122"/>
      <c r="Z733" s="122"/>
      <c r="AA733" s="122"/>
      <c r="AB733" s="122"/>
      <c r="AC733" s="123"/>
      <c r="AD733" s="122"/>
      <c r="AE733" s="122"/>
      <c r="AF733" s="122"/>
      <c r="AG733" s="122"/>
      <c r="AH733" s="122"/>
      <c r="AI733" s="122"/>
      <c r="AJ733" s="122"/>
      <c r="AK733" s="122"/>
      <c r="AL733" s="122"/>
      <c r="AM733" s="122"/>
      <c r="AN733" s="122"/>
      <c r="AO733" s="122"/>
      <c r="AP733" s="122"/>
      <c r="AQ733" s="122"/>
      <c r="AR733" s="122"/>
      <c r="AS733" s="122"/>
      <c r="AT733" s="122"/>
      <c r="AU733" s="122"/>
      <c r="AV733" s="122"/>
      <c r="AW733" s="122"/>
      <c r="AX733" s="122"/>
      <c r="AY733" s="122"/>
      <c r="AZ733" s="122"/>
      <c r="BA733" s="122"/>
      <c r="BB733" s="122"/>
      <c r="BC733" s="122"/>
      <c r="BD733" s="122"/>
      <c r="BE733" s="122"/>
      <c r="BF733" s="122"/>
      <c r="BG733" s="122"/>
    </row>
    <row r="734" spans="1:59" ht="12.75">
      <c r="A734" s="165"/>
      <c r="B734" s="175"/>
      <c r="C734" s="176" t="s">
        <v>372</v>
      </c>
      <c r="D734" s="175"/>
      <c r="E734" s="252">
        <v>68561.1877021</v>
      </c>
      <c r="F734" s="252">
        <v>0</v>
      </c>
      <c r="G734" s="252">
        <v>0</v>
      </c>
      <c r="H734" s="252">
        <v>0</v>
      </c>
      <c r="I734" s="252">
        <v>3861.995944</v>
      </c>
      <c r="J734" s="252">
        <v>7855.363296</v>
      </c>
      <c r="K734" s="252">
        <v>10086.435304</v>
      </c>
      <c r="L734" s="252">
        <v>10316.731331</v>
      </c>
      <c r="M734" s="252">
        <v>7907.771336</v>
      </c>
      <c r="N734" s="252">
        <v>9091.4613725</v>
      </c>
      <c r="O734" s="252">
        <v>6996.3244584</v>
      </c>
      <c r="P734" s="252">
        <v>7018.9169111</v>
      </c>
      <c r="Q734" s="252">
        <v>5426.1877491</v>
      </c>
      <c r="S734" s="122"/>
      <c r="T734" s="123"/>
      <c r="U734" s="122"/>
      <c r="V734" s="122"/>
      <c r="W734" s="122"/>
      <c r="X734" s="122"/>
      <c r="Y734" s="122"/>
      <c r="Z734" s="122"/>
      <c r="AA734" s="122"/>
      <c r="AB734" s="122"/>
      <c r="AC734" s="123"/>
      <c r="AD734" s="122"/>
      <c r="AE734" s="122"/>
      <c r="AF734" s="122"/>
      <c r="AG734" s="122"/>
      <c r="AH734" s="122"/>
      <c r="AI734" s="122"/>
      <c r="AJ734" s="122"/>
      <c r="AK734" s="122"/>
      <c r="AL734" s="122"/>
      <c r="AM734" s="122"/>
      <c r="AN734" s="122"/>
      <c r="AO734" s="122"/>
      <c r="AP734" s="122"/>
      <c r="AQ734" s="122"/>
      <c r="AR734" s="122"/>
      <c r="AS734" s="122"/>
      <c r="AT734" s="122"/>
      <c r="AU734" s="122"/>
      <c r="AV734" s="122"/>
      <c r="AW734" s="122"/>
      <c r="AX734" s="122"/>
      <c r="AY734" s="122"/>
      <c r="AZ734" s="122"/>
      <c r="BA734" s="122"/>
      <c r="BB734" s="122"/>
      <c r="BC734" s="122"/>
      <c r="BD734" s="122"/>
      <c r="BE734" s="122"/>
      <c r="BF734" s="122"/>
      <c r="BG734" s="122"/>
    </row>
    <row r="735" spans="1:59" ht="12.75">
      <c r="A735" s="165"/>
      <c r="B735" s="175"/>
      <c r="C735" s="176" t="s">
        <v>61</v>
      </c>
      <c r="D735" s="175"/>
      <c r="E735" s="252">
        <v>292593.797624</v>
      </c>
      <c r="F735" s="252">
        <v>16121.203104</v>
      </c>
      <c r="G735" s="252">
        <v>16914.516399</v>
      </c>
      <c r="H735" s="252">
        <v>21093.482607</v>
      </c>
      <c r="I735" s="252">
        <v>25459.653792</v>
      </c>
      <c r="J735" s="252">
        <v>29558.071599</v>
      </c>
      <c r="K735" s="252">
        <v>34889.658679</v>
      </c>
      <c r="L735" s="252">
        <v>33083.574122</v>
      </c>
      <c r="M735" s="252">
        <v>25797.89806</v>
      </c>
      <c r="N735" s="252">
        <v>26882.652865</v>
      </c>
      <c r="O735" s="252">
        <v>23900.172624</v>
      </c>
      <c r="P735" s="252">
        <v>19406.364498</v>
      </c>
      <c r="Q735" s="252">
        <v>19486.549275</v>
      </c>
      <c r="S735" s="122"/>
      <c r="T735" s="123"/>
      <c r="U735" s="122"/>
      <c r="V735" s="122"/>
      <c r="W735" s="122"/>
      <c r="X735" s="122"/>
      <c r="Y735" s="122"/>
      <c r="Z735" s="122"/>
      <c r="AA735" s="122"/>
      <c r="AB735" s="122"/>
      <c r="AC735" s="123"/>
      <c r="AD735" s="122"/>
      <c r="AE735" s="122"/>
      <c r="AF735" s="122"/>
      <c r="AG735" s="122"/>
      <c r="AH735" s="122"/>
      <c r="AI735" s="122"/>
      <c r="AJ735" s="122"/>
      <c r="AK735" s="122"/>
      <c r="AL735" s="122"/>
      <c r="AM735" s="122"/>
      <c r="AN735" s="122"/>
      <c r="AO735" s="122"/>
      <c r="AP735" s="122"/>
      <c r="AQ735" s="122"/>
      <c r="AR735" s="122"/>
      <c r="AS735" s="122"/>
      <c r="AT735" s="122"/>
      <c r="AU735" s="122"/>
      <c r="AV735" s="122"/>
      <c r="AW735" s="122"/>
      <c r="AX735" s="122"/>
      <c r="AY735" s="122"/>
      <c r="AZ735" s="122"/>
      <c r="BA735" s="122"/>
      <c r="BB735" s="122"/>
      <c r="BC735" s="122"/>
      <c r="BD735" s="122"/>
      <c r="BE735" s="122"/>
      <c r="BF735" s="122"/>
      <c r="BG735" s="122"/>
    </row>
    <row r="736" spans="1:59" ht="12.75">
      <c r="A736" s="165"/>
      <c r="B736" s="175"/>
      <c r="C736" s="176" t="s">
        <v>62</v>
      </c>
      <c r="D736" s="175"/>
      <c r="E736" s="252">
        <v>349595.64911999996</v>
      </c>
      <c r="F736" s="252">
        <v>17023.565614</v>
      </c>
      <c r="G736" s="252">
        <v>19928.327804</v>
      </c>
      <c r="H736" s="252">
        <v>21606.228243</v>
      </c>
      <c r="I736" s="252">
        <v>29584.056849</v>
      </c>
      <c r="J736" s="252">
        <v>35801.776608</v>
      </c>
      <c r="K736" s="252">
        <v>40304.435759</v>
      </c>
      <c r="L736" s="252">
        <v>43928.61517</v>
      </c>
      <c r="M736" s="252">
        <v>30606.482187</v>
      </c>
      <c r="N736" s="252">
        <v>36878.217351</v>
      </c>
      <c r="O736" s="252">
        <v>26476.47591</v>
      </c>
      <c r="P736" s="252">
        <v>25496.332362</v>
      </c>
      <c r="Q736" s="252">
        <v>21961.135263</v>
      </c>
      <c r="S736" s="122"/>
      <c r="T736" s="123"/>
      <c r="U736" s="122"/>
      <c r="V736" s="122"/>
      <c r="W736" s="122"/>
      <c r="X736" s="122"/>
      <c r="Y736" s="122"/>
      <c r="Z736" s="122"/>
      <c r="AA736" s="122"/>
      <c r="AB736" s="122"/>
      <c r="AC736" s="123"/>
      <c r="AD736" s="122"/>
      <c r="AE736" s="122"/>
      <c r="AF736" s="122"/>
      <c r="AG736" s="122"/>
      <c r="AH736" s="122"/>
      <c r="AI736" s="122"/>
      <c r="AJ736" s="122"/>
      <c r="AK736" s="122"/>
      <c r="AL736" s="122"/>
      <c r="AM736" s="122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2"/>
      <c r="AX736" s="122"/>
      <c r="AY736" s="122"/>
      <c r="AZ736" s="122"/>
      <c r="BA736" s="122"/>
      <c r="BB736" s="122"/>
      <c r="BC736" s="122"/>
      <c r="BD736" s="122"/>
      <c r="BE736" s="122"/>
      <c r="BF736" s="122"/>
      <c r="BG736" s="122"/>
    </row>
    <row r="737" spans="1:59" ht="12.75">
      <c r="A737" s="165"/>
      <c r="B737" s="175"/>
      <c r="C737" s="176" t="s">
        <v>63</v>
      </c>
      <c r="D737" s="175"/>
      <c r="E737" s="252">
        <v>68862.07097079999</v>
      </c>
      <c r="F737" s="252">
        <v>3353.2394561</v>
      </c>
      <c r="G737" s="252">
        <v>3925.4091158</v>
      </c>
      <c r="H737" s="252">
        <v>4255.9156848</v>
      </c>
      <c r="I737" s="252">
        <v>5827.3590207</v>
      </c>
      <c r="J737" s="252">
        <v>7052.1027879</v>
      </c>
      <c r="K737" s="252">
        <v>7939.020401</v>
      </c>
      <c r="L737" s="252">
        <v>8652.897575</v>
      </c>
      <c r="M737" s="252">
        <v>6028.752868</v>
      </c>
      <c r="N737" s="252">
        <v>7264.136292</v>
      </c>
      <c r="O737" s="252">
        <v>5215.2391689</v>
      </c>
      <c r="P737" s="252">
        <v>5022.174418</v>
      </c>
      <c r="Q737" s="252">
        <v>4325.8241826</v>
      </c>
      <c r="S737" s="122"/>
      <c r="T737" s="123"/>
      <c r="U737" s="122"/>
      <c r="V737" s="122"/>
      <c r="W737" s="122"/>
      <c r="X737" s="122"/>
      <c r="Y737" s="122"/>
      <c r="Z737" s="122"/>
      <c r="AA737" s="122"/>
      <c r="AB737" s="122"/>
      <c r="AC737" s="123"/>
      <c r="AD737" s="122"/>
      <c r="AE737" s="122"/>
      <c r="AF737" s="122"/>
      <c r="AG737" s="122"/>
      <c r="AH737" s="122"/>
      <c r="AI737" s="122"/>
      <c r="AJ737" s="122"/>
      <c r="AK737" s="122"/>
      <c r="AL737" s="122"/>
      <c r="AM737" s="122"/>
      <c r="AN737" s="122"/>
      <c r="AO737" s="122"/>
      <c r="AP737" s="122"/>
      <c r="AQ737" s="122"/>
      <c r="AR737" s="122"/>
      <c r="AS737" s="122"/>
      <c r="AT737" s="122"/>
      <c r="AU737" s="122"/>
      <c r="AV737" s="122"/>
      <c r="AW737" s="122"/>
      <c r="AX737" s="122"/>
      <c r="AY737" s="122"/>
      <c r="AZ737" s="122"/>
      <c r="BA737" s="122"/>
      <c r="BB737" s="122"/>
      <c r="BC737" s="122"/>
      <c r="BD737" s="122"/>
      <c r="BE737" s="122"/>
      <c r="BF737" s="122"/>
      <c r="BG737" s="122"/>
    </row>
    <row r="738" spans="1:59" ht="12.75" hidden="1">
      <c r="A738" s="165"/>
      <c r="B738" s="175"/>
      <c r="C738" s="176"/>
      <c r="D738" s="175"/>
      <c r="E738" s="252"/>
      <c r="F738" s="252"/>
      <c r="G738" s="252"/>
      <c r="H738" s="252"/>
      <c r="I738" s="252"/>
      <c r="J738" s="252"/>
      <c r="K738" s="252"/>
      <c r="L738" s="252"/>
      <c r="M738" s="252"/>
      <c r="N738" s="252"/>
      <c r="O738" s="252"/>
      <c r="P738" s="252"/>
      <c r="Q738" s="252"/>
      <c r="S738" s="122"/>
      <c r="T738" s="123"/>
      <c r="U738" s="122"/>
      <c r="V738" s="122"/>
      <c r="W738" s="122"/>
      <c r="X738" s="122"/>
      <c r="Y738" s="122"/>
      <c r="Z738" s="122"/>
      <c r="AA738" s="122"/>
      <c r="AB738" s="122"/>
      <c r="AC738" s="123"/>
      <c r="AD738" s="122"/>
      <c r="AE738" s="122"/>
      <c r="AF738" s="122"/>
      <c r="AG738" s="122"/>
      <c r="AH738" s="122"/>
      <c r="AI738" s="122"/>
      <c r="AJ738" s="122"/>
      <c r="AK738" s="122"/>
      <c r="AL738" s="122"/>
      <c r="AM738" s="122"/>
      <c r="AN738" s="122"/>
      <c r="AO738" s="122"/>
      <c r="AP738" s="122"/>
      <c r="AQ738" s="122"/>
      <c r="AR738" s="122"/>
      <c r="AS738" s="122"/>
      <c r="AT738" s="122"/>
      <c r="AU738" s="122"/>
      <c r="AV738" s="122"/>
      <c r="AW738" s="122"/>
      <c r="AX738" s="122"/>
      <c r="AY738" s="122"/>
      <c r="AZ738" s="122"/>
      <c r="BA738" s="122"/>
      <c r="BB738" s="122"/>
      <c r="BC738" s="122"/>
      <c r="BD738" s="122"/>
      <c r="BE738" s="122"/>
      <c r="BF738" s="122"/>
      <c r="BG738" s="122"/>
    </row>
    <row r="739" spans="1:59" ht="12.75" hidden="1">
      <c r="A739" s="165"/>
      <c r="B739" s="175"/>
      <c r="C739" s="176"/>
      <c r="D739" s="175"/>
      <c r="E739" s="252"/>
      <c r="F739" s="252"/>
      <c r="G739" s="252"/>
      <c r="H739" s="252"/>
      <c r="I739" s="252"/>
      <c r="J739" s="252"/>
      <c r="K739" s="252"/>
      <c r="L739" s="252"/>
      <c r="M739" s="252"/>
      <c r="N739" s="252"/>
      <c r="O739" s="252"/>
      <c r="P739" s="252"/>
      <c r="Q739" s="252"/>
      <c r="S739" s="122"/>
      <c r="T739" s="123"/>
      <c r="U739" s="122"/>
      <c r="V739" s="122"/>
      <c r="W739" s="122"/>
      <c r="X739" s="122"/>
      <c r="Y739" s="122"/>
      <c r="Z739" s="122"/>
      <c r="AA739" s="122"/>
      <c r="AB739" s="122"/>
      <c r="AC739" s="123"/>
      <c r="AD739" s="122"/>
      <c r="AE739" s="122"/>
      <c r="AF739" s="122"/>
      <c r="AG739" s="122"/>
      <c r="AH739" s="122"/>
      <c r="AI739" s="122"/>
      <c r="AJ739" s="122"/>
      <c r="AK739" s="122"/>
      <c r="AL739" s="122"/>
      <c r="AM739" s="122"/>
      <c r="AN739" s="122"/>
      <c r="AO739" s="122"/>
      <c r="AP739" s="122"/>
      <c r="AQ739" s="122"/>
      <c r="AR739" s="122"/>
      <c r="AS739" s="122"/>
      <c r="AT739" s="122"/>
      <c r="AU739" s="122"/>
      <c r="AV739" s="122"/>
      <c r="AW739" s="122"/>
      <c r="AX739" s="122"/>
      <c r="AY739" s="122"/>
      <c r="AZ739" s="122"/>
      <c r="BA739" s="122"/>
      <c r="BB739" s="122"/>
      <c r="BC739" s="122"/>
      <c r="BD739" s="122"/>
      <c r="BE739" s="122"/>
      <c r="BF739" s="122"/>
      <c r="BG739" s="122"/>
    </row>
    <row r="740" spans="1:59" ht="12.75" hidden="1">
      <c r="A740" s="165"/>
      <c r="B740" s="175"/>
      <c r="C740" s="176"/>
      <c r="D740" s="175"/>
      <c r="E740" s="252"/>
      <c r="F740" s="252"/>
      <c r="G740" s="252"/>
      <c r="H740" s="252"/>
      <c r="I740" s="252"/>
      <c r="J740" s="252"/>
      <c r="K740" s="252"/>
      <c r="L740" s="252"/>
      <c r="M740" s="252"/>
      <c r="N740" s="252"/>
      <c r="O740" s="252"/>
      <c r="P740" s="252"/>
      <c r="Q740" s="252"/>
      <c r="S740" s="122"/>
      <c r="T740" s="123"/>
      <c r="U740" s="122"/>
      <c r="V740" s="122"/>
      <c r="W740" s="122"/>
      <c r="X740" s="122"/>
      <c r="Y740" s="122"/>
      <c r="Z740" s="122"/>
      <c r="AA740" s="122"/>
      <c r="AB740" s="122"/>
      <c r="AC740" s="123"/>
      <c r="AD740" s="122"/>
      <c r="AE740" s="122"/>
      <c r="AF740" s="122"/>
      <c r="AG740" s="122"/>
      <c r="AH740" s="122"/>
      <c r="AI740" s="122"/>
      <c r="AJ740" s="122"/>
      <c r="AK740" s="122"/>
      <c r="AL740" s="122"/>
      <c r="AM740" s="122"/>
      <c r="AN740" s="122"/>
      <c r="AO740" s="122"/>
      <c r="AP740" s="122"/>
      <c r="AQ740" s="122"/>
      <c r="AR740" s="122"/>
      <c r="AS740" s="122"/>
      <c r="AT740" s="122"/>
      <c r="AU740" s="122"/>
      <c r="AV740" s="122"/>
      <c r="AW740" s="122"/>
      <c r="AX740" s="122"/>
      <c r="AY740" s="122"/>
      <c r="AZ740" s="122"/>
      <c r="BA740" s="122"/>
      <c r="BB740" s="122"/>
      <c r="BC740" s="122"/>
      <c r="BD740" s="122"/>
      <c r="BE740" s="122"/>
      <c r="BF740" s="122"/>
      <c r="BG740" s="122"/>
    </row>
    <row r="741" spans="1:59" ht="12.75" hidden="1">
      <c r="A741" s="165"/>
      <c r="B741" s="175"/>
      <c r="C741" s="176"/>
      <c r="D741" s="175"/>
      <c r="E741" s="252"/>
      <c r="F741" s="252"/>
      <c r="G741" s="252"/>
      <c r="H741" s="252"/>
      <c r="I741" s="252"/>
      <c r="J741" s="252"/>
      <c r="K741" s="252"/>
      <c r="L741" s="252"/>
      <c r="M741" s="252"/>
      <c r="N741" s="252"/>
      <c r="O741" s="252"/>
      <c r="P741" s="252"/>
      <c r="Q741" s="252"/>
      <c r="S741" s="122"/>
      <c r="T741" s="123"/>
      <c r="U741" s="122"/>
      <c r="V741" s="122"/>
      <c r="W741" s="122"/>
      <c r="X741" s="122"/>
      <c r="Y741" s="122"/>
      <c r="Z741" s="122"/>
      <c r="AA741" s="122"/>
      <c r="AB741" s="122"/>
      <c r="AC741" s="123"/>
      <c r="AD741" s="122"/>
      <c r="AE741" s="122"/>
      <c r="AF741" s="122"/>
      <c r="AG741" s="122"/>
      <c r="AH741" s="122"/>
      <c r="AI741" s="122"/>
      <c r="AJ741" s="122"/>
      <c r="AK741" s="122"/>
      <c r="AL741" s="122"/>
      <c r="AM741" s="122"/>
      <c r="AN741" s="122"/>
      <c r="AO741" s="122"/>
      <c r="AP741" s="122"/>
      <c r="AQ741" s="122"/>
      <c r="AR741" s="122"/>
      <c r="AS741" s="122"/>
      <c r="AT741" s="122"/>
      <c r="AU741" s="122"/>
      <c r="AV741" s="122"/>
      <c r="AW741" s="122"/>
      <c r="AX741" s="122"/>
      <c r="AY741" s="122"/>
      <c r="AZ741" s="122"/>
      <c r="BA741" s="122"/>
      <c r="BB741" s="122"/>
      <c r="BC741" s="122"/>
      <c r="BD741" s="122"/>
      <c r="BE741" s="122"/>
      <c r="BF741" s="122"/>
      <c r="BG741" s="122"/>
    </row>
    <row r="742" spans="1:59" ht="12.75">
      <c r="A742" s="165"/>
      <c r="B742" s="175"/>
      <c r="C742" s="197" t="s">
        <v>170</v>
      </c>
      <c r="D742" s="175"/>
      <c r="E742" s="252">
        <v>111502.70715239999</v>
      </c>
      <c r="F742" s="252">
        <v>9316.741714</v>
      </c>
      <c r="G742" s="252">
        <v>9244.5458062</v>
      </c>
      <c r="H742" s="252">
        <v>8809.537689</v>
      </c>
      <c r="I742" s="252">
        <v>9457.218195</v>
      </c>
      <c r="J742" s="252">
        <v>10545.692625</v>
      </c>
      <c r="K742" s="252">
        <v>7701.946702</v>
      </c>
      <c r="L742" s="252">
        <v>10669.524458</v>
      </c>
      <c r="M742" s="252">
        <v>6963.571006</v>
      </c>
      <c r="N742" s="252">
        <v>12330.256771</v>
      </c>
      <c r="O742" s="252">
        <v>8689.088748</v>
      </c>
      <c r="P742" s="252">
        <v>8067.5029412</v>
      </c>
      <c r="Q742" s="252">
        <v>9707.080497</v>
      </c>
      <c r="S742" s="122"/>
      <c r="T742" s="123"/>
      <c r="U742" s="122"/>
      <c r="V742" s="122"/>
      <c r="W742" s="122"/>
      <c r="X742" s="122"/>
      <c r="Y742" s="122"/>
      <c r="Z742" s="122"/>
      <c r="AA742" s="122"/>
      <c r="AB742" s="122"/>
      <c r="AC742" s="123"/>
      <c r="AD742" s="122"/>
      <c r="AE742" s="122"/>
      <c r="AF742" s="122"/>
      <c r="AG742" s="122"/>
      <c r="AH742" s="122"/>
      <c r="AI742" s="122"/>
      <c r="AJ742" s="122"/>
      <c r="AK742" s="122"/>
      <c r="AL742" s="122"/>
      <c r="AM742" s="122"/>
      <c r="AN742" s="122"/>
      <c r="AO742" s="122"/>
      <c r="AP742" s="122"/>
      <c r="AQ742" s="122"/>
      <c r="AR742" s="122"/>
      <c r="AS742" s="122"/>
      <c r="AT742" s="122"/>
      <c r="AU742" s="122"/>
      <c r="AV742" s="122"/>
      <c r="AW742" s="122"/>
      <c r="AX742" s="122"/>
      <c r="AY742" s="122"/>
      <c r="AZ742" s="122"/>
      <c r="BA742" s="122"/>
      <c r="BB742" s="122"/>
      <c r="BC742" s="122"/>
      <c r="BD742" s="122"/>
      <c r="BE742" s="122"/>
      <c r="BF742" s="122"/>
      <c r="BG742" s="122"/>
    </row>
    <row r="743" spans="1:59" ht="12.75">
      <c r="A743" s="165"/>
      <c r="B743" s="175"/>
      <c r="C743" s="197" t="s">
        <v>192</v>
      </c>
      <c r="D743" s="175"/>
      <c r="E743" s="252">
        <v>142099.387778</v>
      </c>
      <c r="F743" s="252">
        <v>5577.177836</v>
      </c>
      <c r="G743" s="252">
        <v>6736.204684</v>
      </c>
      <c r="H743" s="252">
        <v>8749.732416</v>
      </c>
      <c r="I743" s="252">
        <v>12538.195287</v>
      </c>
      <c r="J743" s="252">
        <v>17058.026196</v>
      </c>
      <c r="K743" s="252">
        <v>17570.69571</v>
      </c>
      <c r="L743" s="252">
        <v>17329.087546</v>
      </c>
      <c r="M743" s="252">
        <v>13686.354896</v>
      </c>
      <c r="N743" s="252">
        <v>13830.494233</v>
      </c>
      <c r="O743" s="252">
        <v>10837.339146</v>
      </c>
      <c r="P743" s="252">
        <v>10363.125706</v>
      </c>
      <c r="Q743" s="252">
        <v>7822.954122</v>
      </c>
      <c r="S743" s="122"/>
      <c r="T743" s="123"/>
      <c r="U743" s="122"/>
      <c r="V743" s="122"/>
      <c r="W743" s="122"/>
      <c r="X743" s="122"/>
      <c r="Y743" s="122"/>
      <c r="Z743" s="122"/>
      <c r="AA743" s="122"/>
      <c r="AB743" s="122"/>
      <c r="AC743" s="123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2"/>
      <c r="AX743" s="122"/>
      <c r="AY743" s="122"/>
      <c r="AZ743" s="122"/>
      <c r="BA743" s="122"/>
      <c r="BB743" s="122"/>
      <c r="BC743" s="122"/>
      <c r="BD743" s="122"/>
      <c r="BE743" s="122"/>
      <c r="BF743" s="122"/>
      <c r="BG743" s="122"/>
    </row>
    <row r="744" spans="1:59" ht="12.75">
      <c r="A744" s="165"/>
      <c r="B744" s="175"/>
      <c r="C744" s="197" t="s">
        <v>196</v>
      </c>
      <c r="D744" s="175"/>
      <c r="E744" s="252">
        <v>18553.380129</v>
      </c>
      <c r="F744" s="252">
        <v>0</v>
      </c>
      <c r="G744" s="252">
        <v>0</v>
      </c>
      <c r="H744" s="252">
        <v>0</v>
      </c>
      <c r="I744" s="252">
        <v>0</v>
      </c>
      <c r="J744" s="252">
        <v>0</v>
      </c>
      <c r="K744" s="252">
        <v>0</v>
      </c>
      <c r="L744" s="252">
        <v>0</v>
      </c>
      <c r="M744" s="252">
        <v>0</v>
      </c>
      <c r="N744" s="252">
        <v>0</v>
      </c>
      <c r="O744" s="252">
        <v>0</v>
      </c>
      <c r="P744" s="252">
        <v>0</v>
      </c>
      <c r="Q744" s="252">
        <v>18553.380129</v>
      </c>
      <c r="S744" s="122"/>
      <c r="T744" s="123"/>
      <c r="U744" s="122"/>
      <c r="V744" s="122"/>
      <c r="W744" s="122"/>
      <c r="X744" s="122"/>
      <c r="Y744" s="122"/>
      <c r="Z744" s="122"/>
      <c r="AA744" s="122"/>
      <c r="AB744" s="122"/>
      <c r="AC744" s="123"/>
      <c r="AD744" s="122"/>
      <c r="AE744" s="122"/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22"/>
      <c r="AQ744" s="122"/>
      <c r="AR744" s="122"/>
      <c r="AS744" s="122"/>
      <c r="AT744" s="122"/>
      <c r="AU744" s="122"/>
      <c r="AV744" s="122"/>
      <c r="AW744" s="122"/>
      <c r="AX744" s="122"/>
      <c r="AY744" s="122"/>
      <c r="AZ744" s="122"/>
      <c r="BA744" s="122"/>
      <c r="BB744" s="122"/>
      <c r="BC744" s="122"/>
      <c r="BD744" s="122"/>
      <c r="BE744" s="122"/>
      <c r="BF744" s="122"/>
      <c r="BG744" s="122"/>
    </row>
    <row r="745" spans="1:59" ht="12.75">
      <c r="A745" s="165"/>
      <c r="B745" s="175"/>
      <c r="C745" s="197" t="s">
        <v>199</v>
      </c>
      <c r="D745" s="175"/>
      <c r="E745" s="252">
        <v>176895.57671599998</v>
      </c>
      <c r="F745" s="252">
        <v>14710.5949</v>
      </c>
      <c r="G745" s="252">
        <v>13806.959929</v>
      </c>
      <c r="H745" s="252">
        <v>12842.408463</v>
      </c>
      <c r="I745" s="252">
        <v>11118.767113</v>
      </c>
      <c r="J745" s="252">
        <v>14535.24486</v>
      </c>
      <c r="K745" s="252">
        <v>11586.56559</v>
      </c>
      <c r="L745" s="252">
        <v>13111.790456</v>
      </c>
      <c r="M745" s="252">
        <v>10346.238673</v>
      </c>
      <c r="N745" s="252">
        <v>20599.39585</v>
      </c>
      <c r="O745" s="252">
        <v>19833.174027</v>
      </c>
      <c r="P745" s="252">
        <v>19334.025286</v>
      </c>
      <c r="Q745" s="252">
        <v>15070.411569</v>
      </c>
      <c r="S745" s="122"/>
      <c r="T745" s="123"/>
      <c r="U745" s="122"/>
      <c r="V745" s="122"/>
      <c r="W745" s="122"/>
      <c r="X745" s="122"/>
      <c r="Y745" s="122"/>
      <c r="Z745" s="122"/>
      <c r="AA745" s="122"/>
      <c r="AB745" s="122"/>
      <c r="AC745" s="123"/>
      <c r="AD745" s="122"/>
      <c r="AE745" s="122"/>
      <c r="AF745" s="122"/>
      <c r="AG745" s="122"/>
      <c r="AH745" s="122"/>
      <c r="AI745" s="122"/>
      <c r="AJ745" s="122"/>
      <c r="AK745" s="122"/>
      <c r="AL745" s="122"/>
      <c r="AM745" s="122"/>
      <c r="AN745" s="122"/>
      <c r="AO745" s="122"/>
      <c r="AP745" s="122"/>
      <c r="AQ745" s="122"/>
      <c r="AR745" s="122"/>
      <c r="AS745" s="122"/>
      <c r="AT745" s="122"/>
      <c r="AU745" s="122"/>
      <c r="AV745" s="122"/>
      <c r="AW745" s="122"/>
      <c r="AX745" s="122"/>
      <c r="AY745" s="122"/>
      <c r="AZ745" s="122"/>
      <c r="BA745" s="122"/>
      <c r="BB745" s="122"/>
      <c r="BC745" s="122"/>
      <c r="BD745" s="122"/>
      <c r="BE745" s="122"/>
      <c r="BF745" s="122"/>
      <c r="BG745" s="122"/>
    </row>
    <row r="746" spans="1:59" ht="12.75">
      <c r="A746" s="165"/>
      <c r="B746" s="175"/>
      <c r="C746" s="197"/>
      <c r="D746" s="175"/>
      <c r="E746" s="252"/>
      <c r="F746" s="252"/>
      <c r="G746" s="252"/>
      <c r="H746" s="252"/>
      <c r="I746" s="252"/>
      <c r="J746" s="252"/>
      <c r="K746" s="252"/>
      <c r="L746" s="252"/>
      <c r="M746" s="252"/>
      <c r="N746" s="252"/>
      <c r="O746" s="252"/>
      <c r="P746" s="252"/>
      <c r="Q746" s="252"/>
      <c r="S746" s="122"/>
      <c r="T746" s="123"/>
      <c r="U746" s="122"/>
      <c r="V746" s="122"/>
      <c r="W746" s="122"/>
      <c r="X746" s="122"/>
      <c r="Y746" s="122"/>
      <c r="Z746" s="122"/>
      <c r="AA746" s="122"/>
      <c r="AB746" s="122"/>
      <c r="AC746" s="123"/>
      <c r="AD746" s="122"/>
      <c r="AE746" s="122"/>
      <c r="AF746" s="122"/>
      <c r="AG746" s="122"/>
      <c r="AH746" s="122"/>
      <c r="AI746" s="122"/>
      <c r="AJ746" s="122"/>
      <c r="AK746" s="122"/>
      <c r="AL746" s="122"/>
      <c r="AM746" s="122"/>
      <c r="AN746" s="122"/>
      <c r="AO746" s="122"/>
      <c r="AP746" s="122"/>
      <c r="AQ746" s="122"/>
      <c r="AR746" s="122"/>
      <c r="AS746" s="122"/>
      <c r="AT746" s="122"/>
      <c r="AU746" s="122"/>
      <c r="AV746" s="122"/>
      <c r="AW746" s="122"/>
      <c r="AX746" s="122"/>
      <c r="AY746" s="122"/>
      <c r="AZ746" s="122"/>
      <c r="BA746" s="122"/>
      <c r="BB746" s="122"/>
      <c r="BC746" s="122"/>
      <c r="BD746" s="122"/>
      <c r="BE746" s="122"/>
      <c r="BF746" s="122"/>
      <c r="BG746" s="122"/>
    </row>
    <row r="747" spans="1:59" ht="12.75">
      <c r="A747" s="165"/>
      <c r="B747" s="175"/>
      <c r="C747" s="197" t="s">
        <v>339</v>
      </c>
      <c r="D747" s="175"/>
      <c r="E747" s="252">
        <v>5650.041620680001</v>
      </c>
      <c r="F747" s="181">
        <v>233.97982423</v>
      </c>
      <c r="G747" s="181">
        <v>245.67508403</v>
      </c>
      <c r="H747" s="181">
        <v>344.39990145</v>
      </c>
      <c r="I747" s="181">
        <v>499.28408575</v>
      </c>
      <c r="J747" s="181">
        <v>619.9737849</v>
      </c>
      <c r="K747" s="181">
        <v>703.85373812</v>
      </c>
      <c r="L747" s="181">
        <v>709.23075757</v>
      </c>
      <c r="M747" s="181">
        <v>577.97335829</v>
      </c>
      <c r="N747" s="181">
        <v>555.91663902</v>
      </c>
      <c r="O747" s="181">
        <v>418.69559358</v>
      </c>
      <c r="P747" s="181">
        <v>418.38185983</v>
      </c>
      <c r="Q747" s="181">
        <v>322.67699391</v>
      </c>
      <c r="S747" s="122"/>
      <c r="T747" s="123"/>
      <c r="U747" s="122"/>
      <c r="V747" s="122"/>
      <c r="W747" s="122"/>
      <c r="X747" s="122"/>
      <c r="Y747" s="122"/>
      <c r="Z747" s="122"/>
      <c r="AA747" s="122"/>
      <c r="AB747" s="122"/>
      <c r="AC747" s="123"/>
      <c r="AD747" s="122"/>
      <c r="AE747" s="122"/>
      <c r="AF747" s="122"/>
      <c r="AG747" s="122"/>
      <c r="AH747" s="122"/>
      <c r="AI747" s="122"/>
      <c r="AJ747" s="122"/>
      <c r="AK747" s="122"/>
      <c r="AL747" s="122"/>
      <c r="AM747" s="122"/>
      <c r="AN747" s="122"/>
      <c r="AO747" s="122"/>
      <c r="AP747" s="122"/>
      <c r="AQ747" s="122"/>
      <c r="AR747" s="122"/>
      <c r="AS747" s="122"/>
      <c r="AT747" s="122"/>
      <c r="AU747" s="122"/>
      <c r="AV747" s="122"/>
      <c r="AW747" s="122"/>
      <c r="AX747" s="122"/>
      <c r="AY747" s="122"/>
      <c r="AZ747" s="122"/>
      <c r="BA747" s="122"/>
      <c r="BB747" s="122"/>
      <c r="BC747" s="122"/>
      <c r="BD747" s="122"/>
      <c r="BE747" s="122"/>
      <c r="BF747" s="122"/>
      <c r="BG747" s="122"/>
    </row>
    <row r="748" spans="1:59" ht="12.75">
      <c r="A748" s="165"/>
      <c r="B748" s="175"/>
      <c r="C748" s="197" t="s">
        <v>340</v>
      </c>
      <c r="D748" s="175"/>
      <c r="E748" s="252">
        <v>52733.719436</v>
      </c>
      <c r="F748" s="181">
        <v>2183.8116258</v>
      </c>
      <c r="G748" s="181">
        <v>2292.9674448</v>
      </c>
      <c r="H748" s="181">
        <v>3214.3988394</v>
      </c>
      <c r="I748" s="181">
        <v>4659.9846832</v>
      </c>
      <c r="J748" s="181">
        <v>5786.421795</v>
      </c>
      <c r="K748" s="181">
        <v>6569.301264</v>
      </c>
      <c r="L748" s="181">
        <v>6619.486678</v>
      </c>
      <c r="M748" s="181">
        <v>5394.4177907</v>
      </c>
      <c r="N748" s="181">
        <v>5188.5550377</v>
      </c>
      <c r="O748" s="181">
        <v>3907.825248</v>
      </c>
      <c r="P748" s="181">
        <v>3904.8972034</v>
      </c>
      <c r="Q748" s="181">
        <v>3011.651826</v>
      </c>
      <c r="S748" s="122"/>
      <c r="T748" s="123"/>
      <c r="U748" s="122"/>
      <c r="V748" s="122"/>
      <c r="W748" s="122"/>
      <c r="X748" s="122"/>
      <c r="Y748" s="122"/>
      <c r="Z748" s="122"/>
      <c r="AA748" s="122"/>
      <c r="AB748" s="122"/>
      <c r="AC748" s="123"/>
      <c r="AD748" s="122"/>
      <c r="AE748" s="122"/>
      <c r="AF748" s="122"/>
      <c r="AG748" s="122"/>
      <c r="AH748" s="122"/>
      <c r="AI748" s="122"/>
      <c r="AJ748" s="122"/>
      <c r="AK748" s="122"/>
      <c r="AL748" s="122"/>
      <c r="AM748" s="122"/>
      <c r="AN748" s="122"/>
      <c r="AO748" s="122"/>
      <c r="AP748" s="122"/>
      <c r="AQ748" s="122"/>
      <c r="AR748" s="122"/>
      <c r="AS748" s="122"/>
      <c r="AT748" s="122"/>
      <c r="AU748" s="122"/>
      <c r="AV748" s="122"/>
      <c r="AW748" s="122"/>
      <c r="AX748" s="122"/>
      <c r="AY748" s="122"/>
      <c r="AZ748" s="122"/>
      <c r="BA748" s="122"/>
      <c r="BB748" s="122"/>
      <c r="BC748" s="122"/>
      <c r="BD748" s="122"/>
      <c r="BE748" s="122"/>
      <c r="BF748" s="122"/>
      <c r="BG748" s="122"/>
    </row>
    <row r="749" spans="1:59" ht="12.75">
      <c r="A749" s="165"/>
      <c r="B749" s="175"/>
      <c r="C749" s="197" t="s">
        <v>341</v>
      </c>
      <c r="D749" s="175"/>
      <c r="E749" s="252">
        <v>27562.596549199996</v>
      </c>
      <c r="F749" s="181">
        <v>1141.4237156</v>
      </c>
      <c r="G749" s="181">
        <v>1198.4767146</v>
      </c>
      <c r="H749" s="181">
        <v>1680.0859077</v>
      </c>
      <c r="I749" s="181">
        <v>2435.657454</v>
      </c>
      <c r="J749" s="181">
        <v>3024.4179741</v>
      </c>
      <c r="K749" s="181">
        <v>3433.6095574</v>
      </c>
      <c r="L749" s="181">
        <v>3459.8402255</v>
      </c>
      <c r="M749" s="181">
        <v>2819.5272495</v>
      </c>
      <c r="N749" s="181">
        <v>2711.9279728</v>
      </c>
      <c r="O749" s="181">
        <v>2042.5225563</v>
      </c>
      <c r="P749" s="181">
        <v>2040.9921689</v>
      </c>
      <c r="Q749" s="181">
        <v>1574.1150528</v>
      </c>
      <c r="S749" s="122"/>
      <c r="T749" s="123"/>
      <c r="U749" s="122"/>
      <c r="V749" s="122"/>
      <c r="W749" s="122"/>
      <c r="X749" s="122"/>
      <c r="Y749" s="122"/>
      <c r="Z749" s="122"/>
      <c r="AA749" s="122"/>
      <c r="AB749" s="122"/>
      <c r="AC749" s="123"/>
      <c r="AD749" s="122"/>
      <c r="AE749" s="122"/>
      <c r="AF749" s="122"/>
      <c r="AG749" s="122"/>
      <c r="AH749" s="122"/>
      <c r="AI749" s="122"/>
      <c r="AJ749" s="122"/>
      <c r="AK749" s="122"/>
      <c r="AL749" s="122"/>
      <c r="AM749" s="122"/>
      <c r="AN749" s="122"/>
      <c r="AO749" s="122"/>
      <c r="AP749" s="122"/>
      <c r="AQ749" s="122"/>
      <c r="AR749" s="122"/>
      <c r="AS749" s="122"/>
      <c r="AT749" s="122"/>
      <c r="AU749" s="122"/>
      <c r="AV749" s="122"/>
      <c r="AW749" s="122"/>
      <c r="AX749" s="122"/>
      <c r="AY749" s="122"/>
      <c r="AZ749" s="122"/>
      <c r="BA749" s="122"/>
      <c r="BB749" s="122"/>
      <c r="BC749" s="122"/>
      <c r="BD749" s="122"/>
      <c r="BE749" s="122"/>
      <c r="BF749" s="122"/>
      <c r="BG749" s="122"/>
    </row>
    <row r="750" spans="1:59" ht="12.75">
      <c r="A750" s="165"/>
      <c r="B750" s="175"/>
      <c r="C750" s="197" t="s">
        <v>342</v>
      </c>
      <c r="D750" s="175"/>
      <c r="E750" s="252">
        <v>79100.5806364</v>
      </c>
      <c r="F750" s="181">
        <v>3275.717465</v>
      </c>
      <c r="G750" s="181">
        <v>3439.4510742</v>
      </c>
      <c r="H750" s="181">
        <v>4821.5983536</v>
      </c>
      <c r="I750" s="181">
        <v>6989.9771394</v>
      </c>
      <c r="J750" s="181">
        <v>8679.632598</v>
      </c>
      <c r="K750" s="181">
        <v>9853.952144</v>
      </c>
      <c r="L750" s="181">
        <v>9929.230575</v>
      </c>
      <c r="M750" s="181">
        <v>8091.626802</v>
      </c>
      <c r="N750" s="181">
        <v>7782.832741</v>
      </c>
      <c r="O750" s="181">
        <v>5861.7380751</v>
      </c>
      <c r="P750" s="181">
        <v>5857.3459769</v>
      </c>
      <c r="Q750" s="181">
        <v>4517.4776922</v>
      </c>
      <c r="S750" s="122"/>
      <c r="T750" s="123"/>
      <c r="U750" s="122"/>
      <c r="V750" s="122"/>
      <c r="W750" s="122"/>
      <c r="X750" s="122"/>
      <c r="Y750" s="122"/>
      <c r="Z750" s="122"/>
      <c r="AA750" s="122"/>
      <c r="AB750" s="122"/>
      <c r="AC750" s="123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22"/>
      <c r="AZ750" s="122"/>
      <c r="BA750" s="122"/>
      <c r="BB750" s="122"/>
      <c r="BC750" s="122"/>
      <c r="BD750" s="122"/>
      <c r="BE750" s="122"/>
      <c r="BF750" s="122"/>
      <c r="BG750" s="122"/>
    </row>
    <row r="751" spans="1:59" ht="12.75">
      <c r="A751" s="165"/>
      <c r="B751" s="175"/>
      <c r="C751" s="253" t="s">
        <v>343</v>
      </c>
      <c r="D751" s="175"/>
      <c r="E751" s="252">
        <v>336970.5</v>
      </c>
      <c r="F751" s="181">
        <v>38586</v>
      </c>
      <c r="G751" s="181">
        <v>34980.25</v>
      </c>
      <c r="H751" s="181">
        <v>29680.75</v>
      </c>
      <c r="I751" s="181">
        <v>28390.5</v>
      </c>
      <c r="J751" s="181">
        <v>22033.5</v>
      </c>
      <c r="K751" s="181">
        <v>22319.75</v>
      </c>
      <c r="L751" s="181">
        <v>13539.75</v>
      </c>
      <c r="M751" s="181">
        <v>18169.5</v>
      </c>
      <c r="N751" s="181">
        <v>18333.25</v>
      </c>
      <c r="O751" s="181">
        <v>26981</v>
      </c>
      <c r="P751" s="181">
        <v>38026</v>
      </c>
      <c r="Q751" s="181">
        <v>45930.25</v>
      </c>
      <c r="S751" s="122"/>
      <c r="T751" s="123"/>
      <c r="U751" s="122"/>
      <c r="V751" s="122"/>
      <c r="W751" s="122"/>
      <c r="X751" s="122"/>
      <c r="Y751" s="122"/>
      <c r="Z751" s="122"/>
      <c r="AA751" s="122"/>
      <c r="AB751" s="122"/>
      <c r="AC751" s="123"/>
      <c r="AD751" s="122"/>
      <c r="AE751" s="122"/>
      <c r="AF751" s="122"/>
      <c r="AG751" s="122"/>
      <c r="AH751" s="122"/>
      <c r="AI751" s="122"/>
      <c r="AJ751" s="122"/>
      <c r="AK751" s="122"/>
      <c r="AL751" s="122"/>
      <c r="AM751" s="122"/>
      <c r="AN751" s="122"/>
      <c r="AO751" s="122"/>
      <c r="AP751" s="122"/>
      <c r="AQ751" s="122"/>
      <c r="AR751" s="122"/>
      <c r="AS751" s="122"/>
      <c r="AT751" s="122"/>
      <c r="AU751" s="122"/>
      <c r="AV751" s="122"/>
      <c r="AW751" s="122"/>
      <c r="AX751" s="122"/>
      <c r="AY751" s="122"/>
      <c r="AZ751" s="122"/>
      <c r="BA751" s="122"/>
      <c r="BB751" s="122"/>
      <c r="BC751" s="122"/>
      <c r="BD751" s="122"/>
      <c r="BE751" s="122"/>
      <c r="BF751" s="122"/>
      <c r="BG751" s="122"/>
    </row>
    <row r="752" spans="1:59" ht="12.75">
      <c r="A752" s="165"/>
      <c r="B752" s="175"/>
      <c r="C752" s="197" t="s">
        <v>374</v>
      </c>
      <c r="D752" s="175"/>
      <c r="E752" s="252">
        <v>481633</v>
      </c>
      <c r="F752" s="181">
        <v>45305.5</v>
      </c>
      <c r="G752" s="181">
        <v>35244.5</v>
      </c>
      <c r="H752" s="181">
        <v>47393.5</v>
      </c>
      <c r="I752" s="181">
        <v>42627</v>
      </c>
      <c r="J752" s="181">
        <v>40882.75</v>
      </c>
      <c r="K752" s="181">
        <v>49269.25</v>
      </c>
      <c r="L752" s="181">
        <v>39512.5</v>
      </c>
      <c r="M752" s="181">
        <v>39371.25</v>
      </c>
      <c r="N752" s="181">
        <v>30918.75</v>
      </c>
      <c r="O752" s="181">
        <v>35116.5</v>
      </c>
      <c r="P752" s="181">
        <v>38976.25</v>
      </c>
      <c r="Q752" s="181">
        <v>37015.25</v>
      </c>
      <c r="S752" s="122"/>
      <c r="T752" s="123"/>
      <c r="U752" s="122"/>
      <c r="V752" s="122"/>
      <c r="W752" s="122"/>
      <c r="X752" s="122"/>
      <c r="Y752" s="122"/>
      <c r="Z752" s="122"/>
      <c r="AA752" s="122"/>
      <c r="AB752" s="122"/>
      <c r="AC752" s="123"/>
      <c r="AD752" s="122"/>
      <c r="AE752" s="122"/>
      <c r="AF752" s="122"/>
      <c r="AG752" s="122"/>
      <c r="AH752" s="122"/>
      <c r="AI752" s="122"/>
      <c r="AJ752" s="122"/>
      <c r="AK752" s="122"/>
      <c r="AL752" s="122"/>
      <c r="AM752" s="122"/>
      <c r="AN752" s="122"/>
      <c r="AO752" s="122"/>
      <c r="AP752" s="122"/>
      <c r="AQ752" s="122"/>
      <c r="AR752" s="122"/>
      <c r="AS752" s="122"/>
      <c r="AT752" s="122"/>
      <c r="AU752" s="122"/>
      <c r="AV752" s="122"/>
      <c r="AW752" s="122"/>
      <c r="AX752" s="122"/>
      <c r="AY752" s="122"/>
      <c r="AZ752" s="122"/>
      <c r="BA752" s="122"/>
      <c r="BB752" s="122"/>
      <c r="BC752" s="122"/>
      <c r="BD752" s="122"/>
      <c r="BE752" s="122"/>
      <c r="BF752" s="122"/>
      <c r="BG752" s="122"/>
    </row>
    <row r="753" spans="1:59" ht="12.75" hidden="1">
      <c r="A753" s="165"/>
      <c r="B753" s="175"/>
      <c r="C753" s="253" t="s">
        <v>375</v>
      </c>
      <c r="D753" s="175"/>
      <c r="E753" s="252">
        <v>0</v>
      </c>
      <c r="F753" s="254">
        <v>0</v>
      </c>
      <c r="G753" s="254">
        <v>0</v>
      </c>
      <c r="H753" s="254">
        <v>0</v>
      </c>
      <c r="I753" s="254">
        <v>0</v>
      </c>
      <c r="J753" s="254">
        <v>0</v>
      </c>
      <c r="K753" s="254">
        <v>0</v>
      </c>
      <c r="L753" s="254">
        <v>0</v>
      </c>
      <c r="M753" s="254">
        <v>0</v>
      </c>
      <c r="N753" s="254">
        <v>0</v>
      </c>
      <c r="O753" s="254">
        <v>0</v>
      </c>
      <c r="P753" s="254">
        <v>0</v>
      </c>
      <c r="Q753" s="254">
        <v>0</v>
      </c>
      <c r="S753" s="122"/>
      <c r="T753" s="123"/>
      <c r="U753" s="122"/>
      <c r="V753" s="122"/>
      <c r="W753" s="122"/>
      <c r="X753" s="122"/>
      <c r="Y753" s="122"/>
      <c r="Z753" s="122"/>
      <c r="AA753" s="122"/>
      <c r="AB753" s="122"/>
      <c r="AC753" s="123"/>
      <c r="AD753" s="122"/>
      <c r="AE753" s="122"/>
      <c r="AF753" s="122"/>
      <c r="AG753" s="122"/>
      <c r="AH753" s="122"/>
      <c r="AI753" s="122"/>
      <c r="AJ753" s="122"/>
      <c r="AK753" s="122"/>
      <c r="AL753" s="122"/>
      <c r="AM753" s="122"/>
      <c r="AN753" s="122"/>
      <c r="AO753" s="122"/>
      <c r="AP753" s="122"/>
      <c r="AQ753" s="122"/>
      <c r="AR753" s="122"/>
      <c r="AS753" s="122"/>
      <c r="AT753" s="122"/>
      <c r="AU753" s="122"/>
      <c r="AV753" s="122"/>
      <c r="AW753" s="122"/>
      <c r="AX753" s="122"/>
      <c r="AY753" s="122"/>
      <c r="AZ753" s="122"/>
      <c r="BA753" s="122"/>
      <c r="BB753" s="122"/>
      <c r="BC753" s="122"/>
      <c r="BD753" s="122"/>
      <c r="BE753" s="122"/>
      <c r="BF753" s="122"/>
      <c r="BG753" s="122"/>
    </row>
    <row r="754" spans="1:59" ht="12.75" hidden="1">
      <c r="A754" s="165"/>
      <c r="B754" s="175"/>
      <c r="C754" s="253"/>
      <c r="D754" s="175"/>
      <c r="E754" s="252"/>
      <c r="F754" s="254"/>
      <c r="G754" s="254"/>
      <c r="H754" s="254"/>
      <c r="I754" s="254"/>
      <c r="J754" s="254"/>
      <c r="K754" s="254"/>
      <c r="L754" s="254"/>
      <c r="M754" s="254"/>
      <c r="N754" s="254"/>
      <c r="O754" s="254"/>
      <c r="P754" s="254"/>
      <c r="Q754" s="254"/>
      <c r="S754" s="122"/>
      <c r="T754" s="123"/>
      <c r="U754" s="122"/>
      <c r="V754" s="122"/>
      <c r="W754" s="122"/>
      <c r="X754" s="122"/>
      <c r="Y754" s="122"/>
      <c r="Z754" s="122"/>
      <c r="AA754" s="122"/>
      <c r="AB754" s="122"/>
      <c r="AC754" s="123"/>
      <c r="AD754" s="122"/>
      <c r="AE754" s="122"/>
      <c r="AF754" s="122"/>
      <c r="AG754" s="122"/>
      <c r="AH754" s="122"/>
      <c r="AI754" s="122"/>
      <c r="AJ754" s="122"/>
      <c r="AK754" s="122"/>
      <c r="AL754" s="122"/>
      <c r="AM754" s="122"/>
      <c r="AN754" s="122"/>
      <c r="AO754" s="122"/>
      <c r="AP754" s="122"/>
      <c r="AQ754" s="122"/>
      <c r="AR754" s="122"/>
      <c r="AS754" s="122"/>
      <c r="AT754" s="122"/>
      <c r="AU754" s="122"/>
      <c r="AV754" s="122"/>
      <c r="AW754" s="122"/>
      <c r="AX754" s="122"/>
      <c r="AY754" s="122"/>
      <c r="AZ754" s="122"/>
      <c r="BA754" s="122"/>
      <c r="BB754" s="122"/>
      <c r="BC754" s="122"/>
      <c r="BD754" s="122"/>
      <c r="BE754" s="122"/>
      <c r="BF754" s="122"/>
      <c r="BG754" s="122"/>
    </row>
    <row r="755" spans="1:59" ht="12.75">
      <c r="A755" s="165"/>
      <c r="B755" s="175"/>
      <c r="C755" s="253"/>
      <c r="D755" s="175"/>
      <c r="E755" s="252"/>
      <c r="F755" s="254"/>
      <c r="G755" s="254"/>
      <c r="H755" s="254"/>
      <c r="I755" s="254"/>
      <c r="J755" s="254"/>
      <c r="K755" s="254"/>
      <c r="L755" s="254"/>
      <c r="M755" s="254"/>
      <c r="N755" s="254"/>
      <c r="O755" s="254"/>
      <c r="P755" s="254"/>
      <c r="Q755" s="254"/>
      <c r="S755" s="122"/>
      <c r="T755" s="123"/>
      <c r="U755" s="122"/>
      <c r="V755" s="122"/>
      <c r="W755" s="122"/>
      <c r="X755" s="122"/>
      <c r="Y755" s="122"/>
      <c r="Z755" s="122"/>
      <c r="AA755" s="122"/>
      <c r="AB755" s="122"/>
      <c r="AC755" s="123"/>
      <c r="AD755" s="122"/>
      <c r="AE755" s="122"/>
      <c r="AF755" s="122"/>
      <c r="AG755" s="122"/>
      <c r="AH755" s="122"/>
      <c r="AI755" s="122"/>
      <c r="AJ755" s="122"/>
      <c r="AK755" s="122"/>
      <c r="AL755" s="122"/>
      <c r="AM755" s="122"/>
      <c r="AN755" s="122"/>
      <c r="AO755" s="122"/>
      <c r="AP755" s="122"/>
      <c r="AQ755" s="122"/>
      <c r="AR755" s="122"/>
      <c r="AS755" s="122"/>
      <c r="AT755" s="122"/>
      <c r="AU755" s="122"/>
      <c r="AV755" s="122"/>
      <c r="AW755" s="122"/>
      <c r="AX755" s="122"/>
      <c r="AY755" s="122"/>
      <c r="AZ755" s="122"/>
      <c r="BA755" s="122"/>
      <c r="BB755" s="122"/>
      <c r="BC755" s="122"/>
      <c r="BD755" s="122"/>
      <c r="BE755" s="122"/>
      <c r="BF755" s="122"/>
      <c r="BG755" s="122"/>
    </row>
    <row r="756" spans="1:59" ht="12.75">
      <c r="A756" s="165"/>
      <c r="B756" s="175"/>
      <c r="C756" s="197" t="s">
        <v>221</v>
      </c>
      <c r="D756" s="175"/>
      <c r="E756" s="252">
        <v>151795.77181200002</v>
      </c>
      <c r="F756" s="252">
        <v>6376.373595</v>
      </c>
      <c r="G756" s="252">
        <v>8227.077899</v>
      </c>
      <c r="H756" s="252">
        <v>10957.053939</v>
      </c>
      <c r="I756" s="252">
        <v>13580.591226</v>
      </c>
      <c r="J756" s="252">
        <v>15787.098561</v>
      </c>
      <c r="K756" s="252">
        <v>19306.037964</v>
      </c>
      <c r="L756" s="252">
        <v>19721.044782</v>
      </c>
      <c r="M756" s="252">
        <v>13197.880269</v>
      </c>
      <c r="N756" s="252">
        <v>15011.976978</v>
      </c>
      <c r="O756" s="252">
        <v>12392.130303</v>
      </c>
      <c r="P756" s="252">
        <v>10117.323859</v>
      </c>
      <c r="Q756" s="252">
        <v>7121.182437</v>
      </c>
      <c r="S756" s="122"/>
      <c r="T756" s="123"/>
      <c r="U756" s="122"/>
      <c r="V756" s="122"/>
      <c r="W756" s="122"/>
      <c r="X756" s="122"/>
      <c r="Y756" s="122"/>
      <c r="Z756" s="122"/>
      <c r="AA756" s="122"/>
      <c r="AB756" s="122"/>
      <c r="AC756" s="123"/>
      <c r="AD756" s="122"/>
      <c r="AE756" s="122"/>
      <c r="AF756" s="122"/>
      <c r="AG756" s="122"/>
      <c r="AH756" s="122"/>
      <c r="AI756" s="122"/>
      <c r="AJ756" s="122"/>
      <c r="AK756" s="122"/>
      <c r="AL756" s="122"/>
      <c r="AM756" s="122"/>
      <c r="AN756" s="122"/>
      <c r="AO756" s="122"/>
      <c r="AP756" s="122"/>
      <c r="AQ756" s="122"/>
      <c r="AR756" s="122"/>
      <c r="AS756" s="122"/>
      <c r="AT756" s="122"/>
      <c r="AU756" s="122"/>
      <c r="AV756" s="122"/>
      <c r="AW756" s="122"/>
      <c r="AX756" s="122"/>
      <c r="AY756" s="122"/>
      <c r="AZ756" s="122"/>
      <c r="BA756" s="122"/>
      <c r="BB756" s="122"/>
      <c r="BC756" s="122"/>
      <c r="BD756" s="122"/>
      <c r="BE756" s="122"/>
      <c r="BF756" s="122"/>
      <c r="BG756" s="122"/>
    </row>
    <row r="757" spans="1:59" ht="12.75">
      <c r="A757" s="165"/>
      <c r="B757" s="175"/>
      <c r="C757" s="197" t="s">
        <v>222</v>
      </c>
      <c r="D757" s="175"/>
      <c r="E757" s="252">
        <v>189638.2279924</v>
      </c>
      <c r="F757" s="252">
        <v>9239.4396144</v>
      </c>
      <c r="G757" s="252">
        <v>10202.425008</v>
      </c>
      <c r="H757" s="252">
        <v>11714.851305</v>
      </c>
      <c r="I757" s="252">
        <v>14775.72713</v>
      </c>
      <c r="J757" s="252">
        <v>18562.514859</v>
      </c>
      <c r="K757" s="252">
        <v>23238.920174</v>
      </c>
      <c r="L757" s="252">
        <v>25448.084826</v>
      </c>
      <c r="M757" s="252">
        <v>16514.933347</v>
      </c>
      <c r="N757" s="252">
        <v>18403.385137</v>
      </c>
      <c r="O757" s="252">
        <v>14973.686037</v>
      </c>
      <c r="P757" s="252">
        <v>15817.559203</v>
      </c>
      <c r="Q757" s="252">
        <v>10746.701352</v>
      </c>
      <c r="S757" s="122"/>
      <c r="T757" s="123"/>
      <c r="U757" s="122"/>
      <c r="V757" s="122"/>
      <c r="W757" s="122"/>
      <c r="X757" s="122"/>
      <c r="Y757" s="122"/>
      <c r="Z757" s="122"/>
      <c r="AA757" s="122"/>
      <c r="AB757" s="122"/>
      <c r="AC757" s="123"/>
      <c r="AD757" s="122"/>
      <c r="AE757" s="122"/>
      <c r="AF757" s="122"/>
      <c r="AG757" s="122"/>
      <c r="AH757" s="122"/>
      <c r="AI757" s="122"/>
      <c r="AJ757" s="122"/>
      <c r="AK757" s="122"/>
      <c r="AL757" s="122"/>
      <c r="AM757" s="122"/>
      <c r="AN757" s="122"/>
      <c r="AO757" s="122"/>
      <c r="AP757" s="122"/>
      <c r="AQ757" s="122"/>
      <c r="AR757" s="122"/>
      <c r="AS757" s="122"/>
      <c r="AT757" s="122"/>
      <c r="AU757" s="122"/>
      <c r="AV757" s="122"/>
      <c r="AW757" s="122"/>
      <c r="AX757" s="122"/>
      <c r="AY757" s="122"/>
      <c r="AZ757" s="122"/>
      <c r="BA757" s="122"/>
      <c r="BB757" s="122"/>
      <c r="BC757" s="122"/>
      <c r="BD757" s="122"/>
      <c r="BE757" s="122"/>
      <c r="BF757" s="122"/>
      <c r="BG757" s="122"/>
    </row>
    <row r="758" spans="1:59" ht="12.75">
      <c r="A758" s="165"/>
      <c r="B758" s="175"/>
      <c r="C758" s="197" t="s">
        <v>223</v>
      </c>
      <c r="D758" s="175"/>
      <c r="E758" s="252">
        <v>111235.0306</v>
      </c>
      <c r="F758" s="252">
        <v>13434.653648</v>
      </c>
      <c r="G758" s="252">
        <v>10351.101544</v>
      </c>
      <c r="H758" s="252">
        <v>8330.13792</v>
      </c>
      <c r="I758" s="252">
        <v>8407.175234</v>
      </c>
      <c r="J758" s="252">
        <v>9667.249692</v>
      </c>
      <c r="K758" s="252">
        <v>3331.5231239</v>
      </c>
      <c r="L758" s="252">
        <v>6333.3494541</v>
      </c>
      <c r="M758" s="252">
        <v>6991.623838</v>
      </c>
      <c r="N758" s="252">
        <v>8957.608584</v>
      </c>
      <c r="O758" s="252">
        <v>11024.896443</v>
      </c>
      <c r="P758" s="252">
        <v>11339.777159</v>
      </c>
      <c r="Q758" s="252">
        <v>13065.93396</v>
      </c>
      <c r="S758" s="122"/>
      <c r="T758" s="123"/>
      <c r="U758" s="122"/>
      <c r="V758" s="122"/>
      <c r="W758" s="122"/>
      <c r="X758" s="122"/>
      <c r="Y758" s="122"/>
      <c r="Z758" s="122"/>
      <c r="AA758" s="122"/>
      <c r="AB758" s="122"/>
      <c r="AC758" s="123"/>
      <c r="AD758" s="122"/>
      <c r="AE758" s="122"/>
      <c r="AF758" s="122"/>
      <c r="AG758" s="122"/>
      <c r="AH758" s="122"/>
      <c r="AI758" s="122"/>
      <c r="AJ758" s="122"/>
      <c r="AK758" s="122"/>
      <c r="AL758" s="122"/>
      <c r="AM758" s="122"/>
      <c r="AN758" s="122"/>
      <c r="AO758" s="122"/>
      <c r="AP758" s="122"/>
      <c r="AQ758" s="122"/>
      <c r="AR758" s="122"/>
      <c r="AS758" s="122"/>
      <c r="AT758" s="122"/>
      <c r="AU758" s="122"/>
      <c r="AV758" s="122"/>
      <c r="AW758" s="122"/>
      <c r="AX758" s="122"/>
      <c r="AY758" s="122"/>
      <c r="AZ758" s="122"/>
      <c r="BA758" s="122"/>
      <c r="BB758" s="122"/>
      <c r="BC758" s="122"/>
      <c r="BD758" s="122"/>
      <c r="BE758" s="122"/>
      <c r="BF758" s="122"/>
      <c r="BG758" s="122"/>
    </row>
    <row r="759" spans="1:59" ht="12.75">
      <c r="A759" s="165"/>
      <c r="B759" s="175"/>
      <c r="C759" s="197" t="s">
        <v>225</v>
      </c>
      <c r="D759" s="175"/>
      <c r="E759" s="255">
        <v>51422.2732602</v>
      </c>
      <c r="F759" s="252">
        <v>4742.0393318</v>
      </c>
      <c r="G759" s="252">
        <v>5467.8790656</v>
      </c>
      <c r="H759" s="252">
        <v>5038.074108</v>
      </c>
      <c r="I759" s="252">
        <v>4442.7115216</v>
      </c>
      <c r="J759" s="252">
        <v>4818.594924</v>
      </c>
      <c r="K759" s="252">
        <v>4973.9298262</v>
      </c>
      <c r="L759" s="252">
        <v>3194.4824132</v>
      </c>
      <c r="M759" s="252">
        <v>3603.3645664</v>
      </c>
      <c r="N759" s="252">
        <v>3339.4201048</v>
      </c>
      <c r="O759" s="252">
        <v>3443.0279781</v>
      </c>
      <c r="P759" s="252">
        <v>3650.1825757</v>
      </c>
      <c r="Q759" s="252">
        <v>4708.5668448</v>
      </c>
      <c r="S759" s="122"/>
      <c r="T759" s="123"/>
      <c r="U759" s="122"/>
      <c r="V759" s="122"/>
      <c r="W759" s="122"/>
      <c r="X759" s="122"/>
      <c r="Y759" s="122"/>
      <c r="Z759" s="122"/>
      <c r="AA759" s="122"/>
      <c r="AB759" s="122"/>
      <c r="AC759" s="123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</row>
    <row r="760" spans="1:59" ht="12.75" hidden="1">
      <c r="A760" s="165"/>
      <c r="B760" s="175"/>
      <c r="C760" s="197" t="s">
        <v>344</v>
      </c>
      <c r="D760" s="175"/>
      <c r="E760" s="256">
        <v>4091670.61071138</v>
      </c>
      <c r="F760" s="256">
        <v>264688.63389953</v>
      </c>
      <c r="G760" s="256">
        <v>257770.03076482998</v>
      </c>
      <c r="H760" s="256">
        <v>281802.77823395</v>
      </c>
      <c r="I760" s="256">
        <v>330299.0458346501</v>
      </c>
      <c r="J760" s="256">
        <v>386811.0297828999</v>
      </c>
      <c r="K760" s="256">
        <v>421737.48627462</v>
      </c>
      <c r="L760" s="256">
        <v>422612.72315737006</v>
      </c>
      <c r="M760" s="256">
        <v>344556.8459498901</v>
      </c>
      <c r="N760" s="256">
        <v>373473.29862132005</v>
      </c>
      <c r="O760" s="256">
        <v>337908.30055988</v>
      </c>
      <c r="P760" s="256">
        <v>335281.67305102997</v>
      </c>
      <c r="Q760" s="256">
        <v>334728.7645814099</v>
      </c>
      <c r="S760" s="122"/>
      <c r="T760" s="123"/>
      <c r="U760" s="122"/>
      <c r="V760" s="122"/>
      <c r="W760" s="122"/>
      <c r="X760" s="122"/>
      <c r="Y760" s="122"/>
      <c r="Z760" s="122"/>
      <c r="AA760" s="122"/>
      <c r="AB760" s="122"/>
      <c r="AC760" s="123"/>
      <c r="AD760" s="122"/>
      <c r="AE760" s="122"/>
      <c r="AF760" s="122"/>
      <c r="AG760" s="122"/>
      <c r="AH760" s="122"/>
      <c r="AI760" s="122"/>
      <c r="AJ760" s="122"/>
      <c r="AK760" s="122"/>
      <c r="AL760" s="122"/>
      <c r="AM760" s="122"/>
      <c r="AN760" s="122"/>
      <c r="AO760" s="122"/>
      <c r="AP760" s="122"/>
      <c r="AQ760" s="122"/>
      <c r="AR760" s="122"/>
      <c r="AS760" s="122"/>
      <c r="AT760" s="122"/>
      <c r="AU760" s="122"/>
      <c r="AV760" s="122"/>
      <c r="AW760" s="122"/>
      <c r="AX760" s="122"/>
      <c r="AY760" s="122"/>
      <c r="AZ760" s="122"/>
      <c r="BA760" s="122"/>
      <c r="BB760" s="122"/>
      <c r="BC760" s="122"/>
      <c r="BD760" s="122"/>
      <c r="BE760" s="122"/>
      <c r="BF760" s="122"/>
      <c r="BG760" s="122"/>
    </row>
    <row r="761" spans="1:59" ht="12.75">
      <c r="A761" s="165"/>
      <c r="B761" s="175"/>
      <c r="C761" s="197"/>
      <c r="D761" s="175"/>
      <c r="E761" s="252"/>
      <c r="F761" s="252"/>
      <c r="G761" s="252"/>
      <c r="H761" s="252"/>
      <c r="I761" s="252"/>
      <c r="J761" s="252"/>
      <c r="K761" s="252"/>
      <c r="L761" s="252"/>
      <c r="M761" s="252"/>
      <c r="N761" s="252"/>
      <c r="O761" s="252"/>
      <c r="P761" s="252"/>
      <c r="Q761" s="252"/>
      <c r="S761" s="122"/>
      <c r="T761" s="123"/>
      <c r="U761" s="122"/>
      <c r="V761" s="122"/>
      <c r="W761" s="122"/>
      <c r="X761" s="122"/>
      <c r="Y761" s="122"/>
      <c r="Z761" s="122"/>
      <c r="AA761" s="122"/>
      <c r="AB761" s="122"/>
      <c r="AC761" s="123"/>
      <c r="AD761" s="122"/>
      <c r="AE761" s="122"/>
      <c r="AF761" s="122"/>
      <c r="AG761" s="122"/>
      <c r="AH761" s="122"/>
      <c r="AI761" s="122"/>
      <c r="AJ761" s="122"/>
      <c r="AK761" s="122"/>
      <c r="AL761" s="122"/>
      <c r="AM761" s="122"/>
      <c r="AN761" s="122"/>
      <c r="AO761" s="122"/>
      <c r="AP761" s="122"/>
      <c r="AQ761" s="122"/>
      <c r="AR761" s="122"/>
      <c r="AS761" s="122"/>
      <c r="AT761" s="122"/>
      <c r="AU761" s="122"/>
      <c r="AV761" s="122"/>
      <c r="AW761" s="122"/>
      <c r="AX761" s="122"/>
      <c r="AY761" s="122"/>
      <c r="AZ761" s="122"/>
      <c r="BA761" s="122"/>
      <c r="BB761" s="122"/>
      <c r="BC761" s="122"/>
      <c r="BD761" s="122"/>
      <c r="BE761" s="122"/>
      <c r="BF761" s="122"/>
      <c r="BG761" s="122"/>
    </row>
    <row r="762" spans="1:59" ht="12.75">
      <c r="A762" s="165"/>
      <c r="B762" s="165" t="s">
        <v>376</v>
      </c>
      <c r="C762" s="197"/>
      <c r="D762" s="175"/>
      <c r="E762" s="252"/>
      <c r="F762" s="252"/>
      <c r="G762" s="252"/>
      <c r="H762" s="252"/>
      <c r="I762" s="252"/>
      <c r="J762" s="252"/>
      <c r="K762" s="252"/>
      <c r="L762" s="252"/>
      <c r="M762" s="252"/>
      <c r="N762" s="252"/>
      <c r="O762" s="252"/>
      <c r="P762" s="252"/>
      <c r="Q762" s="252"/>
      <c r="S762" s="122"/>
      <c r="T762" s="123"/>
      <c r="U762" s="122"/>
      <c r="V762" s="122"/>
      <c r="W762" s="122"/>
      <c r="X762" s="122"/>
      <c r="Y762" s="122"/>
      <c r="Z762" s="122"/>
      <c r="AA762" s="122"/>
      <c r="AB762" s="122"/>
      <c r="AC762" s="123"/>
      <c r="AD762" s="122"/>
      <c r="AE762" s="122"/>
      <c r="AF762" s="122"/>
      <c r="AG762" s="122"/>
      <c r="AH762" s="122"/>
      <c r="AI762" s="122"/>
      <c r="AJ762" s="122"/>
      <c r="AK762" s="122"/>
      <c r="AL762" s="122"/>
      <c r="AM762" s="122"/>
      <c r="AN762" s="122"/>
      <c r="AO762" s="122"/>
      <c r="AP762" s="122"/>
      <c r="AQ762" s="122"/>
      <c r="AR762" s="122"/>
      <c r="AS762" s="122"/>
      <c r="AT762" s="122"/>
      <c r="AU762" s="122"/>
      <c r="AV762" s="122"/>
      <c r="AW762" s="122"/>
      <c r="AX762" s="122"/>
      <c r="AY762" s="122"/>
      <c r="AZ762" s="122"/>
      <c r="BA762" s="122"/>
      <c r="BB762" s="122"/>
      <c r="BC762" s="122"/>
      <c r="BD762" s="122"/>
      <c r="BE762" s="122"/>
      <c r="BF762" s="122"/>
      <c r="BG762" s="122"/>
    </row>
    <row r="763" spans="1:59" ht="12.75">
      <c r="A763" s="165"/>
      <c r="B763" s="175"/>
      <c r="C763" s="180" t="s">
        <v>57</v>
      </c>
      <c r="D763" s="175"/>
      <c r="E763" s="252">
        <v>266887.00103399996</v>
      </c>
      <c r="F763" s="252">
        <v>27555.809944</v>
      </c>
      <c r="G763" s="252">
        <v>23970.077512</v>
      </c>
      <c r="H763" s="252">
        <v>18280.794552</v>
      </c>
      <c r="I763" s="252">
        <v>23542.335526</v>
      </c>
      <c r="J763" s="252">
        <v>20857.291965</v>
      </c>
      <c r="K763" s="252">
        <v>14213.810285</v>
      </c>
      <c r="L763" s="252">
        <v>13955.831753</v>
      </c>
      <c r="M763" s="252">
        <v>18182.525892</v>
      </c>
      <c r="N763" s="252">
        <v>31075.987743</v>
      </c>
      <c r="O763" s="252">
        <v>22609.02747</v>
      </c>
      <c r="P763" s="252">
        <v>24418.760192</v>
      </c>
      <c r="Q763" s="252">
        <v>28224.7482</v>
      </c>
      <c r="S763" s="122"/>
      <c r="T763" s="123"/>
      <c r="U763" s="122"/>
      <c r="V763" s="122"/>
      <c r="W763" s="122"/>
      <c r="X763" s="122"/>
      <c r="Y763" s="122"/>
      <c r="Z763" s="122"/>
      <c r="AA763" s="122"/>
      <c r="AB763" s="122"/>
      <c r="AC763" s="123"/>
      <c r="AD763" s="122"/>
      <c r="AE763" s="122"/>
      <c r="AF763" s="122"/>
      <c r="AG763" s="122"/>
      <c r="AH763" s="122"/>
      <c r="AI763" s="122"/>
      <c r="AJ763" s="122"/>
      <c r="AK763" s="122"/>
      <c r="AL763" s="122"/>
      <c r="AM763" s="122"/>
      <c r="AN763" s="122"/>
      <c r="AO763" s="122"/>
      <c r="AP763" s="122"/>
      <c r="AQ763" s="122"/>
      <c r="AR763" s="122"/>
      <c r="AS763" s="122"/>
      <c r="AT763" s="122"/>
      <c r="AU763" s="122"/>
      <c r="AV763" s="122"/>
      <c r="AW763" s="122"/>
      <c r="AX763" s="122"/>
      <c r="AY763" s="122"/>
      <c r="AZ763" s="122"/>
      <c r="BA763" s="122"/>
      <c r="BB763" s="122"/>
      <c r="BC763" s="122"/>
      <c r="BD763" s="122"/>
      <c r="BE763" s="122"/>
      <c r="BF763" s="122"/>
      <c r="BG763" s="122"/>
    </row>
    <row r="764" spans="1:59" ht="12.75">
      <c r="A764" s="165"/>
      <c r="B764" s="175"/>
      <c r="C764" s="180" t="s">
        <v>302</v>
      </c>
      <c r="D764" s="175"/>
      <c r="E764" s="252">
        <v>305473.21510800003</v>
      </c>
      <c r="F764" s="252">
        <v>35958.273662</v>
      </c>
      <c r="G764" s="252">
        <v>30532.375572</v>
      </c>
      <c r="H764" s="252">
        <v>25783.91538</v>
      </c>
      <c r="I764" s="252">
        <v>24369.049488</v>
      </c>
      <c r="J764" s="252">
        <v>18180.593916</v>
      </c>
      <c r="K764" s="252">
        <v>18066.171219</v>
      </c>
      <c r="L764" s="252">
        <v>16176.125505</v>
      </c>
      <c r="M764" s="252">
        <v>17454.285711</v>
      </c>
      <c r="N764" s="252">
        <v>29576.796801</v>
      </c>
      <c r="O764" s="252">
        <v>23680.014408</v>
      </c>
      <c r="P764" s="252">
        <v>31822.9942</v>
      </c>
      <c r="Q764" s="252">
        <v>33872.619246</v>
      </c>
      <c r="S764" s="122"/>
      <c r="T764" s="123"/>
      <c r="U764" s="122"/>
      <c r="V764" s="122"/>
      <c r="W764" s="122"/>
      <c r="X764" s="122"/>
      <c r="Y764" s="122"/>
      <c r="Z764" s="122"/>
      <c r="AA764" s="122"/>
      <c r="AB764" s="122"/>
      <c r="AC764" s="123"/>
      <c r="AD764" s="122"/>
      <c r="AE764" s="122"/>
      <c r="AF764" s="122"/>
      <c r="AG764" s="122"/>
      <c r="AH764" s="122"/>
      <c r="AI764" s="122"/>
      <c r="AJ764" s="122"/>
      <c r="AK764" s="122"/>
      <c r="AL764" s="122"/>
      <c r="AM764" s="122"/>
      <c r="AN764" s="122"/>
      <c r="AO764" s="122"/>
      <c r="AP764" s="122"/>
      <c r="AQ764" s="122"/>
      <c r="AR764" s="122"/>
      <c r="AS764" s="122"/>
      <c r="AT764" s="122"/>
      <c r="AU764" s="122"/>
      <c r="AV764" s="122"/>
      <c r="AW764" s="122"/>
      <c r="AX764" s="122"/>
      <c r="AY764" s="122"/>
      <c r="AZ764" s="122"/>
      <c r="BA764" s="122"/>
      <c r="BB764" s="122"/>
      <c r="BC764" s="122"/>
      <c r="BD764" s="122"/>
      <c r="BE764" s="122"/>
      <c r="BF764" s="122"/>
      <c r="BG764" s="122"/>
    </row>
    <row r="765" spans="1:59" ht="12.75">
      <c r="A765" s="165"/>
      <c r="B765" s="175"/>
      <c r="C765" s="176"/>
      <c r="D765" s="175"/>
      <c r="E765" s="257"/>
      <c r="F765" s="252"/>
      <c r="G765" s="257"/>
      <c r="H765" s="257"/>
      <c r="I765" s="257"/>
      <c r="J765" s="257"/>
      <c r="K765" s="257"/>
      <c r="L765" s="257"/>
      <c r="M765" s="257"/>
      <c r="N765" s="257"/>
      <c r="O765" s="257"/>
      <c r="P765" s="257"/>
      <c r="Q765" s="257"/>
      <c r="S765" s="122"/>
      <c r="T765" s="123"/>
      <c r="U765" s="122"/>
      <c r="V765" s="122"/>
      <c r="W765" s="122"/>
      <c r="X765" s="122"/>
      <c r="Y765" s="122"/>
      <c r="Z765" s="122"/>
      <c r="AA765" s="122"/>
      <c r="AB765" s="122"/>
      <c r="AC765" s="123"/>
      <c r="AD765" s="122"/>
      <c r="AE765" s="122"/>
      <c r="AF765" s="122"/>
      <c r="AG765" s="122"/>
      <c r="AH765" s="122"/>
      <c r="AI765" s="122"/>
      <c r="AJ765" s="122"/>
      <c r="AK765" s="122"/>
      <c r="AL765" s="122"/>
      <c r="AM765" s="122"/>
      <c r="AN765" s="122"/>
      <c r="AO765" s="122"/>
      <c r="AP765" s="122"/>
      <c r="AQ765" s="122"/>
      <c r="AR765" s="122"/>
      <c r="AS765" s="122"/>
      <c r="AT765" s="122"/>
      <c r="AU765" s="122"/>
      <c r="AV765" s="122"/>
      <c r="AW765" s="122"/>
      <c r="AX765" s="122"/>
      <c r="AY765" s="122"/>
      <c r="AZ765" s="122"/>
      <c r="BA765" s="122"/>
      <c r="BB765" s="122"/>
      <c r="BC765" s="122"/>
      <c r="BD765" s="122"/>
      <c r="BE765" s="122"/>
      <c r="BF765" s="122"/>
      <c r="BG765" s="122"/>
    </row>
    <row r="766" spans="1:59" ht="13.5" thickBot="1">
      <c r="A766" s="165"/>
      <c r="B766" s="175"/>
      <c r="C766" s="197" t="s">
        <v>345</v>
      </c>
      <c r="D766" s="175"/>
      <c r="E766" s="258">
        <v>4664030.826853381</v>
      </c>
      <c r="F766" s="258">
        <v>328202.71750553</v>
      </c>
      <c r="G766" s="258">
        <v>312272.48384883</v>
      </c>
      <c r="H766" s="258">
        <v>325867.48816595005</v>
      </c>
      <c r="I766" s="258">
        <v>378210.4308486501</v>
      </c>
      <c r="J766" s="258">
        <v>425848.91566389985</v>
      </c>
      <c r="K766" s="258">
        <v>454017.46777862</v>
      </c>
      <c r="L766" s="258">
        <v>452744.68041537004</v>
      </c>
      <c r="M766" s="258">
        <v>380193.6575528901</v>
      </c>
      <c r="N766" s="258">
        <v>434126.08316532004</v>
      </c>
      <c r="O766" s="258">
        <v>384197.34243787994</v>
      </c>
      <c r="P766" s="258">
        <v>391523.42744303</v>
      </c>
      <c r="Q766" s="258">
        <v>396826.1320274099</v>
      </c>
      <c r="S766" s="122"/>
      <c r="T766" s="123"/>
      <c r="U766" s="122"/>
      <c r="V766" s="122"/>
      <c r="W766" s="122"/>
      <c r="X766" s="122"/>
      <c r="Y766" s="122"/>
      <c r="Z766" s="122"/>
      <c r="AA766" s="122"/>
      <c r="AB766" s="122"/>
      <c r="AC766" s="123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</row>
    <row r="767" spans="1:59" ht="13.5" thickTop="1">
      <c r="A767" s="165"/>
      <c r="B767" s="175"/>
      <c r="C767" s="176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S767" s="122"/>
      <c r="T767" s="123"/>
      <c r="U767" s="122"/>
      <c r="V767" s="122"/>
      <c r="W767" s="122"/>
      <c r="X767" s="122"/>
      <c r="Y767" s="122"/>
      <c r="Z767" s="122"/>
      <c r="AA767" s="122"/>
      <c r="AB767" s="122"/>
      <c r="AC767" s="123"/>
      <c r="AD767" s="122"/>
      <c r="AE767" s="122"/>
      <c r="AF767" s="122"/>
      <c r="AG767" s="122"/>
      <c r="AH767" s="122"/>
      <c r="AI767" s="122"/>
      <c r="AJ767" s="122"/>
      <c r="AK767" s="122"/>
      <c r="AL767" s="122"/>
      <c r="AM767" s="122"/>
      <c r="AN767" s="122"/>
      <c r="AO767" s="122"/>
      <c r="AP767" s="122"/>
      <c r="AQ767" s="122"/>
      <c r="AR767" s="122"/>
      <c r="AS767" s="122"/>
      <c r="AT767" s="122"/>
      <c r="AU767" s="122"/>
      <c r="AV767" s="122"/>
      <c r="AW767" s="122"/>
      <c r="AX767" s="122"/>
      <c r="AY767" s="122"/>
      <c r="AZ767" s="122"/>
      <c r="BA767" s="122"/>
      <c r="BB767" s="122"/>
      <c r="BC767" s="122"/>
      <c r="BD767" s="122"/>
      <c r="BE767" s="122"/>
      <c r="BF767" s="122"/>
      <c r="BG767" s="122"/>
    </row>
    <row r="768" spans="1:59" ht="12.75">
      <c r="A768" s="165"/>
      <c r="B768" s="175"/>
      <c r="C768" s="197" t="s">
        <v>346</v>
      </c>
      <c r="D768" s="175"/>
      <c r="E768" s="242"/>
      <c r="F768" s="180">
        <v>3.01847611585664</v>
      </c>
      <c r="G768" s="180">
        <v>3.01847611585664</v>
      </c>
      <c r="H768" s="180">
        <v>3.01847611585664</v>
      </c>
      <c r="I768" s="180">
        <v>3.01847611585664</v>
      </c>
      <c r="J768" s="180">
        <v>3.01847611585664</v>
      </c>
      <c r="K768" s="180">
        <v>3.01847611585664</v>
      </c>
      <c r="L768" s="180">
        <v>3.01847611585664</v>
      </c>
      <c r="M768" s="180">
        <v>3.01847611585664</v>
      </c>
      <c r="N768" s="180">
        <v>3.01847611585664</v>
      </c>
      <c r="O768" s="180">
        <v>3.01847611585664</v>
      </c>
      <c r="P768" s="180">
        <v>3.01847611585664</v>
      </c>
      <c r="Q768" s="180">
        <v>3.01847611585664</v>
      </c>
      <c r="S768" s="122"/>
      <c r="T768" s="123"/>
      <c r="U768" s="122"/>
      <c r="V768" s="122"/>
      <c r="W768" s="122"/>
      <c r="X768" s="122"/>
      <c r="Y768" s="122"/>
      <c r="Z768" s="122"/>
      <c r="AA768" s="122"/>
      <c r="AB768" s="122"/>
      <c r="AC768" s="123"/>
      <c r="AD768" s="122"/>
      <c r="AE768" s="122"/>
      <c r="AF768" s="122"/>
      <c r="AG768" s="122"/>
      <c r="AH768" s="122"/>
      <c r="AI768" s="122"/>
      <c r="AJ768" s="122"/>
      <c r="AK768" s="122"/>
      <c r="AL768" s="122"/>
      <c r="AM768" s="122"/>
      <c r="AN768" s="122"/>
      <c r="AO768" s="122"/>
      <c r="AP768" s="122"/>
      <c r="AQ768" s="122"/>
      <c r="AR768" s="122"/>
      <c r="AS768" s="122"/>
      <c r="AT768" s="122"/>
      <c r="AU768" s="122"/>
      <c r="AV768" s="122"/>
      <c r="AW768" s="122"/>
      <c r="AX768" s="122"/>
      <c r="AY768" s="122"/>
      <c r="AZ768" s="122"/>
      <c r="BA768" s="122"/>
      <c r="BB768" s="122"/>
      <c r="BC768" s="122"/>
      <c r="BD768" s="122"/>
      <c r="BE768" s="122"/>
      <c r="BF768" s="122"/>
      <c r="BG768" s="122"/>
    </row>
    <row r="769" spans="1:59" ht="12.75">
      <c r="A769" s="165"/>
      <c r="B769" s="175"/>
      <c r="C769" s="222"/>
      <c r="D769" s="175"/>
      <c r="E769" s="259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S769" s="122"/>
      <c r="T769" s="123"/>
      <c r="U769" s="122"/>
      <c r="V769" s="122"/>
      <c r="W769" s="122"/>
      <c r="X769" s="122"/>
      <c r="Y769" s="122"/>
      <c r="Z769" s="122"/>
      <c r="AA769" s="122"/>
      <c r="AB769" s="122"/>
      <c r="AC769" s="123"/>
      <c r="AD769" s="122"/>
      <c r="AE769" s="122"/>
      <c r="AF769" s="122"/>
      <c r="AG769" s="122"/>
      <c r="AH769" s="122"/>
      <c r="AI769" s="122"/>
      <c r="AJ769" s="122"/>
      <c r="AK769" s="122"/>
      <c r="AL769" s="122"/>
      <c r="AM769" s="122"/>
      <c r="AN769" s="122"/>
      <c r="AO769" s="122"/>
      <c r="AP769" s="122"/>
      <c r="AQ769" s="122"/>
      <c r="AR769" s="122"/>
      <c r="AS769" s="122"/>
      <c r="AT769" s="122"/>
      <c r="AU769" s="122"/>
      <c r="AV769" s="122"/>
      <c r="AW769" s="122"/>
      <c r="AX769" s="122"/>
      <c r="AY769" s="122"/>
      <c r="AZ769" s="122"/>
      <c r="BA769" s="122"/>
      <c r="BB769" s="122"/>
      <c r="BC769" s="122"/>
      <c r="BD769" s="122"/>
      <c r="BE769" s="122"/>
      <c r="BF769" s="122"/>
      <c r="BG769" s="122"/>
    </row>
    <row r="770" spans="1:59" ht="12.75">
      <c r="A770" s="165"/>
      <c r="B770" s="175"/>
      <c r="C770" s="176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S770" s="122"/>
      <c r="T770" s="123"/>
      <c r="U770" s="122"/>
      <c r="V770" s="122"/>
      <c r="W770" s="122"/>
      <c r="X770" s="122"/>
      <c r="Y770" s="122"/>
      <c r="Z770" s="122"/>
      <c r="AA770" s="122"/>
      <c r="AB770" s="122"/>
      <c r="AC770" s="123"/>
      <c r="AD770" s="122"/>
      <c r="AE770" s="122"/>
      <c r="AF770" s="122"/>
      <c r="AG770" s="122"/>
      <c r="AH770" s="122"/>
      <c r="AI770" s="122"/>
      <c r="AJ770" s="122"/>
      <c r="AK770" s="122"/>
      <c r="AL770" s="122"/>
      <c r="AM770" s="122"/>
      <c r="AN770" s="122"/>
      <c r="AO770" s="122"/>
      <c r="AP770" s="122"/>
      <c r="AQ770" s="122"/>
      <c r="AR770" s="122"/>
      <c r="AS770" s="122"/>
      <c r="AT770" s="122"/>
      <c r="AU770" s="122"/>
      <c r="AV770" s="122"/>
      <c r="AW770" s="122"/>
      <c r="AX770" s="122"/>
      <c r="AY770" s="122"/>
      <c r="AZ770" s="122"/>
      <c r="BA770" s="122"/>
      <c r="BB770" s="122"/>
      <c r="BC770" s="122"/>
      <c r="BD770" s="122"/>
      <c r="BE770" s="122"/>
      <c r="BF770" s="122"/>
      <c r="BG770" s="122"/>
    </row>
    <row r="771" spans="1:59" ht="12.75">
      <c r="A771" s="165"/>
      <c r="B771" s="175"/>
      <c r="C771" s="222" t="s">
        <v>347</v>
      </c>
      <c r="D771" s="175"/>
      <c r="E771" s="257">
        <v>12350610.012384852</v>
      </c>
      <c r="F771" s="257">
        <v>798956.3195644534</v>
      </c>
      <c r="G771" s="257">
        <v>778072.6812472705</v>
      </c>
      <c r="H771" s="257">
        <v>850614.9554812235</v>
      </c>
      <c r="I771" s="257">
        <v>996999.780942129</v>
      </c>
      <c r="J771" s="257">
        <v>1167579.8547495948</v>
      </c>
      <c r="K771" s="257">
        <v>1273004.529481358</v>
      </c>
      <c r="L771" s="257">
        <v>1275646.4111076558</v>
      </c>
      <c r="M771" s="257">
        <v>1040036.6100546389</v>
      </c>
      <c r="N771" s="257">
        <v>1127320.231798649</v>
      </c>
      <c r="O771" s="257">
        <v>1019968.1345897046</v>
      </c>
      <c r="P771" s="257">
        <v>1012039.7221889888</v>
      </c>
      <c r="Q771" s="257">
        <v>1010370.7811791858</v>
      </c>
      <c r="S771" s="122"/>
      <c r="T771" s="123"/>
      <c r="U771" s="122"/>
      <c r="V771" s="122"/>
      <c r="W771" s="122"/>
      <c r="X771" s="122"/>
      <c r="Y771" s="122"/>
      <c r="Z771" s="122"/>
      <c r="AA771" s="122"/>
      <c r="AB771" s="122"/>
      <c r="AC771" s="123"/>
      <c r="AD771" s="122"/>
      <c r="AE771" s="122"/>
      <c r="AF771" s="122"/>
      <c r="AG771" s="122"/>
      <c r="AH771" s="122"/>
      <c r="AI771" s="122"/>
      <c r="AJ771" s="122"/>
      <c r="AK771" s="122"/>
      <c r="AL771" s="122"/>
      <c r="AM771" s="122"/>
      <c r="AN771" s="122"/>
      <c r="AO771" s="122"/>
      <c r="AP771" s="122"/>
      <c r="AQ771" s="122"/>
      <c r="AR771" s="122"/>
      <c r="AS771" s="122"/>
      <c r="AT771" s="122"/>
      <c r="AU771" s="122"/>
      <c r="AV771" s="122"/>
      <c r="AW771" s="122"/>
      <c r="AX771" s="122"/>
      <c r="AY771" s="122"/>
      <c r="AZ771" s="122"/>
      <c r="BA771" s="122"/>
      <c r="BB771" s="122"/>
      <c r="BC771" s="122"/>
      <c r="BD771" s="122"/>
      <c r="BE771" s="122"/>
      <c r="BF771" s="122"/>
      <c r="BG771" s="122"/>
    </row>
    <row r="772" spans="1:59" ht="12.75">
      <c r="A772" s="165"/>
      <c r="B772" s="175"/>
      <c r="C772" s="222"/>
      <c r="D772" s="175"/>
      <c r="E772" s="257"/>
      <c r="F772" s="257"/>
      <c r="G772" s="257"/>
      <c r="H772" s="257"/>
      <c r="I772" s="257"/>
      <c r="J772" s="257"/>
      <c r="K772" s="257"/>
      <c r="L772" s="257"/>
      <c r="M772" s="257"/>
      <c r="N772" s="257"/>
      <c r="O772" s="257"/>
      <c r="P772" s="257"/>
      <c r="Q772" s="257"/>
      <c r="S772" s="122"/>
      <c r="T772" s="123"/>
      <c r="U772" s="122"/>
      <c r="V772" s="122"/>
      <c r="W772" s="122"/>
      <c r="X772" s="122"/>
      <c r="Y772" s="122"/>
      <c r="Z772" s="122"/>
      <c r="AA772" s="122"/>
      <c r="AB772" s="122"/>
      <c r="AC772" s="123"/>
      <c r="AD772" s="122"/>
      <c r="AE772" s="122"/>
      <c r="AF772" s="122"/>
      <c r="AG772" s="122"/>
      <c r="AH772" s="122"/>
      <c r="AI772" s="122"/>
      <c r="AJ772" s="122"/>
      <c r="AK772" s="122"/>
      <c r="AL772" s="122"/>
      <c r="AM772" s="122"/>
      <c r="AN772" s="122"/>
      <c r="AO772" s="122"/>
      <c r="AP772" s="122"/>
      <c r="AQ772" s="122"/>
      <c r="AR772" s="122"/>
      <c r="AS772" s="122"/>
      <c r="AT772" s="122"/>
      <c r="AU772" s="122"/>
      <c r="AV772" s="122"/>
      <c r="AW772" s="122"/>
      <c r="AX772" s="122"/>
      <c r="AY772" s="122"/>
      <c r="AZ772" s="122"/>
      <c r="BA772" s="122"/>
      <c r="BB772" s="122"/>
      <c r="BC772" s="122"/>
      <c r="BD772" s="122"/>
      <c r="BE772" s="122"/>
      <c r="BF772" s="122"/>
      <c r="BG772" s="122"/>
    </row>
    <row r="773" spans="1:59" ht="12.75">
      <c r="A773" s="165"/>
      <c r="B773" s="175"/>
      <c r="C773" s="222"/>
      <c r="D773" s="175"/>
      <c r="E773" s="260"/>
      <c r="F773" s="260"/>
      <c r="G773" s="260"/>
      <c r="H773" s="260"/>
      <c r="I773" s="260"/>
      <c r="J773" s="260"/>
      <c r="K773" s="260"/>
      <c r="L773" s="260"/>
      <c r="M773" s="260"/>
      <c r="N773" s="260"/>
      <c r="O773" s="260"/>
      <c r="P773" s="260"/>
      <c r="Q773" s="260"/>
      <c r="S773" s="122"/>
      <c r="T773" s="123"/>
      <c r="U773" s="122"/>
      <c r="V773" s="122"/>
      <c r="W773" s="122"/>
      <c r="X773" s="122"/>
      <c r="Y773" s="122"/>
      <c r="Z773" s="122"/>
      <c r="AA773" s="122"/>
      <c r="AB773" s="122"/>
      <c r="AC773" s="123"/>
      <c r="AD773" s="122"/>
      <c r="AE773" s="122"/>
      <c r="AF773" s="122"/>
      <c r="AG773" s="122"/>
      <c r="AH773" s="122"/>
      <c r="AI773" s="122"/>
      <c r="AJ773" s="122"/>
      <c r="AK773" s="122"/>
      <c r="AL773" s="122"/>
      <c r="AM773" s="122"/>
      <c r="AN773" s="122"/>
      <c r="AO773" s="122"/>
      <c r="AP773" s="122"/>
      <c r="AQ773" s="122"/>
      <c r="AR773" s="122"/>
      <c r="AS773" s="122"/>
      <c r="AT773" s="122"/>
      <c r="AU773" s="122"/>
      <c r="AV773" s="122"/>
      <c r="AW773" s="122"/>
      <c r="AX773" s="122"/>
      <c r="AY773" s="122"/>
      <c r="AZ773" s="122"/>
      <c r="BA773" s="122"/>
      <c r="BB773" s="122"/>
      <c r="BC773" s="122"/>
      <c r="BD773" s="122"/>
      <c r="BE773" s="122"/>
      <c r="BF773" s="122"/>
      <c r="BG773" s="122"/>
    </row>
    <row r="774" spans="1:59" ht="13.5" thickBot="1">
      <c r="A774" s="165"/>
      <c r="B774" s="175"/>
      <c r="C774" s="197" t="s">
        <v>348</v>
      </c>
      <c r="D774" s="175"/>
      <c r="E774" s="258">
        <v>12350610.012384852</v>
      </c>
      <c r="F774" s="258">
        <v>798956.3195644534</v>
      </c>
      <c r="G774" s="258">
        <v>778072.6812472705</v>
      </c>
      <c r="H774" s="258">
        <v>850614.9554812235</v>
      </c>
      <c r="I774" s="258">
        <v>996999.780942129</v>
      </c>
      <c r="J774" s="258">
        <v>1167579.8547495948</v>
      </c>
      <c r="K774" s="258">
        <v>1273004.529481358</v>
      </c>
      <c r="L774" s="258">
        <v>1275646.4111076558</v>
      </c>
      <c r="M774" s="258">
        <v>1040036.6100546389</v>
      </c>
      <c r="N774" s="258">
        <v>1127320.231798649</v>
      </c>
      <c r="O774" s="258">
        <v>1019968.1345897046</v>
      </c>
      <c r="P774" s="258">
        <v>1012039.7221889888</v>
      </c>
      <c r="Q774" s="258">
        <v>1010370.7811791858</v>
      </c>
      <c r="S774" s="122"/>
      <c r="T774" s="123"/>
      <c r="U774" s="122"/>
      <c r="V774" s="122"/>
      <c r="W774" s="122"/>
      <c r="X774" s="122"/>
      <c r="Y774" s="122"/>
      <c r="Z774" s="122"/>
      <c r="AA774" s="122"/>
      <c r="AB774" s="122"/>
      <c r="AC774" s="123"/>
      <c r="AD774" s="122"/>
      <c r="AE774" s="122"/>
      <c r="AF774" s="122"/>
      <c r="AG774" s="122"/>
      <c r="AH774" s="122"/>
      <c r="AI774" s="122"/>
      <c r="AJ774" s="122"/>
      <c r="AK774" s="122"/>
      <c r="AL774" s="122"/>
      <c r="AM774" s="122"/>
      <c r="AN774" s="122"/>
      <c r="AO774" s="122"/>
      <c r="AP774" s="122"/>
      <c r="AQ774" s="122"/>
      <c r="AR774" s="122"/>
      <c r="AS774" s="122"/>
      <c r="AT774" s="122"/>
      <c r="AU774" s="122"/>
      <c r="AV774" s="122"/>
      <c r="AW774" s="122"/>
      <c r="AX774" s="122"/>
      <c r="AY774" s="122"/>
      <c r="AZ774" s="122"/>
      <c r="BA774" s="122"/>
      <c r="BB774" s="122"/>
      <c r="BC774" s="122"/>
      <c r="BD774" s="122"/>
      <c r="BE774" s="122"/>
      <c r="BF774" s="122"/>
      <c r="BG774" s="122"/>
    </row>
    <row r="775" spans="1:59" ht="13.5" thickTop="1">
      <c r="A775" s="165"/>
      <c r="B775" s="175"/>
      <c r="C775" s="197"/>
      <c r="D775" s="175"/>
      <c r="E775" s="242"/>
      <c r="F775" s="242"/>
      <c r="G775" s="242"/>
      <c r="H775" s="242"/>
      <c r="I775" s="242"/>
      <c r="J775" s="242"/>
      <c r="K775" s="242"/>
      <c r="L775" s="242"/>
      <c r="M775" s="242"/>
      <c r="N775" s="242"/>
      <c r="O775" s="242"/>
      <c r="P775" s="242"/>
      <c r="Q775" s="242"/>
      <c r="S775" s="122"/>
      <c r="T775" s="123"/>
      <c r="U775" s="122"/>
      <c r="V775" s="122"/>
      <c r="W775" s="122"/>
      <c r="X775" s="122"/>
      <c r="Y775" s="122"/>
      <c r="Z775" s="122"/>
      <c r="AA775" s="122"/>
      <c r="AB775" s="122"/>
      <c r="AC775" s="123"/>
      <c r="AD775" s="122"/>
      <c r="AE775" s="122"/>
      <c r="AF775" s="122"/>
      <c r="AG775" s="122"/>
      <c r="AH775" s="122"/>
      <c r="AI775" s="122"/>
      <c r="AJ775" s="122"/>
      <c r="AK775" s="122"/>
      <c r="AL775" s="122"/>
      <c r="AM775" s="122"/>
      <c r="AN775" s="122"/>
      <c r="AO775" s="122"/>
      <c r="AP775" s="122"/>
      <c r="AQ775" s="122"/>
      <c r="AR775" s="122"/>
      <c r="AS775" s="122"/>
      <c r="AT775" s="122"/>
      <c r="AU775" s="122"/>
      <c r="AV775" s="122"/>
      <c r="AW775" s="122"/>
      <c r="AX775" s="122"/>
      <c r="AY775" s="122"/>
      <c r="AZ775" s="122"/>
      <c r="BA775" s="122"/>
      <c r="BB775" s="122"/>
      <c r="BC775" s="122"/>
      <c r="BD775" s="122"/>
      <c r="BE775" s="122"/>
      <c r="BF775" s="122"/>
      <c r="BG775" s="122"/>
    </row>
    <row r="776" spans="1:59" ht="12.75">
      <c r="A776" s="165" t="s">
        <v>299</v>
      </c>
      <c r="B776" s="175"/>
      <c r="C776" s="197"/>
      <c r="D776" s="175"/>
      <c r="E776" s="242"/>
      <c r="F776" s="242"/>
      <c r="G776" s="242"/>
      <c r="H776" s="242"/>
      <c r="I776" s="242"/>
      <c r="J776" s="242"/>
      <c r="K776" s="242"/>
      <c r="L776" s="242"/>
      <c r="M776" s="242"/>
      <c r="N776" s="242"/>
      <c r="O776" s="242"/>
      <c r="P776" s="242"/>
      <c r="Q776" s="242"/>
      <c r="S776" s="122"/>
      <c r="T776" s="123"/>
      <c r="U776" s="122"/>
      <c r="V776" s="122"/>
      <c r="W776" s="122"/>
      <c r="X776" s="122"/>
      <c r="Y776" s="122"/>
      <c r="Z776" s="122"/>
      <c r="AA776" s="122"/>
      <c r="AB776" s="122"/>
      <c r="AC776" s="123"/>
      <c r="AD776" s="122"/>
      <c r="AE776" s="122"/>
      <c r="AF776" s="122"/>
      <c r="AG776" s="122"/>
      <c r="AH776" s="122"/>
      <c r="AI776" s="122"/>
      <c r="AJ776" s="122"/>
      <c r="AK776" s="122"/>
      <c r="AL776" s="122"/>
      <c r="AM776" s="122"/>
      <c r="AN776" s="122"/>
      <c r="AO776" s="122"/>
      <c r="AP776" s="122"/>
      <c r="AQ776" s="122"/>
      <c r="AR776" s="122"/>
      <c r="AS776" s="122"/>
      <c r="AT776" s="122"/>
      <c r="AU776" s="122"/>
      <c r="AV776" s="122"/>
      <c r="AW776" s="122"/>
      <c r="AX776" s="122"/>
      <c r="AY776" s="122"/>
      <c r="AZ776" s="122"/>
      <c r="BA776" s="122"/>
      <c r="BB776" s="122"/>
      <c r="BC776" s="122"/>
      <c r="BD776" s="122"/>
      <c r="BE776" s="122"/>
      <c r="BF776" s="122"/>
      <c r="BG776" s="122"/>
    </row>
    <row r="777" spans="1:59" ht="12.75">
      <c r="A777" s="165"/>
      <c r="B777" s="197" t="s">
        <v>377</v>
      </c>
      <c r="C777" s="197"/>
      <c r="D777" s="175"/>
      <c r="E777" s="184">
        <v>344419.02089725994</v>
      </c>
      <c r="F777" s="261">
        <v>99921.43459408</v>
      </c>
      <c r="G777" s="261">
        <v>94817.8907104</v>
      </c>
      <c r="H777" s="261">
        <v>93390.29368837998</v>
      </c>
      <c r="I777" s="261">
        <v>0</v>
      </c>
      <c r="J777" s="261">
        <v>0</v>
      </c>
      <c r="K777" s="261">
        <v>0</v>
      </c>
      <c r="L777" s="261">
        <v>0</v>
      </c>
      <c r="M777" s="261">
        <v>0</v>
      </c>
      <c r="N777" s="261">
        <v>0</v>
      </c>
      <c r="O777" s="261">
        <v>0</v>
      </c>
      <c r="P777" s="261">
        <v>56289.4019044</v>
      </c>
      <c r="Q777" s="261">
        <v>0</v>
      </c>
      <c r="S777" s="122"/>
      <c r="T777" s="123"/>
      <c r="U777" s="122"/>
      <c r="V777" s="122"/>
      <c r="W777" s="122"/>
      <c r="X777" s="122"/>
      <c r="Y777" s="122"/>
      <c r="Z777" s="122"/>
      <c r="AA777" s="122"/>
      <c r="AB777" s="122"/>
      <c r="AC777" s="123"/>
      <c r="AD777" s="122"/>
      <c r="AE777" s="122"/>
      <c r="AF777" s="122"/>
      <c r="AG777" s="122"/>
      <c r="AH777" s="122"/>
      <c r="AI777" s="122"/>
      <c r="AJ777" s="122"/>
      <c r="AK777" s="122"/>
      <c r="AL777" s="122"/>
      <c r="AM777" s="122"/>
      <c r="AN777" s="122"/>
      <c r="AO777" s="122"/>
      <c r="AP777" s="122"/>
      <c r="AQ777" s="122"/>
      <c r="AR777" s="122"/>
      <c r="AS777" s="122"/>
      <c r="AT777" s="122"/>
      <c r="AU777" s="122"/>
      <c r="AV777" s="122"/>
      <c r="AW777" s="122"/>
      <c r="AX777" s="122"/>
      <c r="AY777" s="122"/>
      <c r="AZ777" s="122"/>
      <c r="BA777" s="122"/>
      <c r="BB777" s="122"/>
      <c r="BC777" s="122"/>
      <c r="BD777" s="122"/>
      <c r="BE777" s="122"/>
      <c r="BF777" s="122"/>
      <c r="BG777" s="122"/>
    </row>
    <row r="778" spans="1:59" ht="12.75">
      <c r="A778" s="165"/>
      <c r="B778" s="197" t="s">
        <v>289</v>
      </c>
      <c r="C778" s="197"/>
      <c r="D778" s="175"/>
      <c r="E778" s="184">
        <v>120442.09789204001</v>
      </c>
      <c r="F778" s="261">
        <v>9250.44140112</v>
      </c>
      <c r="G778" s="261">
        <v>10466.0409936</v>
      </c>
      <c r="H778" s="261">
        <v>10526.25374502</v>
      </c>
      <c r="I778" s="261">
        <v>11939.490069970001</v>
      </c>
      <c r="J778" s="261">
        <v>12203.15973156</v>
      </c>
      <c r="K778" s="261">
        <v>0</v>
      </c>
      <c r="L778" s="261">
        <v>28551.846242220003</v>
      </c>
      <c r="M778" s="261">
        <v>19303.99429905</v>
      </c>
      <c r="N778" s="261">
        <v>0</v>
      </c>
      <c r="O778" s="261">
        <v>0</v>
      </c>
      <c r="P778" s="261">
        <v>0</v>
      </c>
      <c r="Q778" s="261">
        <v>18200.8714095</v>
      </c>
      <c r="S778" s="122"/>
      <c r="T778" s="123"/>
      <c r="U778" s="122"/>
      <c r="V778" s="122"/>
      <c r="W778" s="122"/>
      <c r="X778" s="122"/>
      <c r="Y778" s="122"/>
      <c r="Z778" s="122"/>
      <c r="AA778" s="122"/>
      <c r="AB778" s="122"/>
      <c r="AC778" s="123"/>
      <c r="AD778" s="122"/>
      <c r="AE778" s="122"/>
      <c r="AF778" s="122"/>
      <c r="AG778" s="122"/>
      <c r="AH778" s="122"/>
      <c r="AI778" s="122"/>
      <c r="AJ778" s="122"/>
      <c r="AK778" s="122"/>
      <c r="AL778" s="122"/>
      <c r="AM778" s="122"/>
      <c r="AN778" s="122"/>
      <c r="AO778" s="122"/>
      <c r="AP778" s="122"/>
      <c r="AQ778" s="122"/>
      <c r="AR778" s="122"/>
      <c r="AS778" s="122"/>
      <c r="AT778" s="122"/>
      <c r="AU778" s="122"/>
      <c r="AV778" s="122"/>
      <c r="AW778" s="122"/>
      <c r="AX778" s="122"/>
      <c r="AY778" s="122"/>
      <c r="AZ778" s="122"/>
      <c r="BA778" s="122"/>
      <c r="BB778" s="122"/>
      <c r="BC778" s="122"/>
      <c r="BD778" s="122"/>
      <c r="BE778" s="122"/>
      <c r="BF778" s="122"/>
      <c r="BG778" s="122"/>
    </row>
    <row r="779" spans="1:59" ht="12.75" hidden="1">
      <c r="A779" s="165"/>
      <c r="B779" s="197"/>
      <c r="C779" s="197"/>
      <c r="D779" s="175"/>
      <c r="E779" s="184"/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S779" s="122"/>
      <c r="T779" s="123"/>
      <c r="U779" s="122"/>
      <c r="V779" s="122"/>
      <c r="W779" s="122"/>
      <c r="X779" s="122"/>
      <c r="Y779" s="122"/>
      <c r="Z779" s="122"/>
      <c r="AA779" s="122"/>
      <c r="AB779" s="122"/>
      <c r="AC779" s="123"/>
      <c r="AD779" s="122"/>
      <c r="AE779" s="122"/>
      <c r="AF779" s="122"/>
      <c r="AG779" s="122"/>
      <c r="AH779" s="122"/>
      <c r="AI779" s="122"/>
      <c r="AJ779" s="122"/>
      <c r="AK779" s="122"/>
      <c r="AL779" s="122"/>
      <c r="AM779" s="122"/>
      <c r="AN779" s="122"/>
      <c r="AO779" s="122"/>
      <c r="AP779" s="122"/>
      <c r="AQ779" s="122"/>
      <c r="AR779" s="122"/>
      <c r="AS779" s="122"/>
      <c r="AT779" s="122"/>
      <c r="AU779" s="122"/>
      <c r="AV779" s="122"/>
      <c r="AW779" s="122"/>
      <c r="AX779" s="122"/>
      <c r="AY779" s="122"/>
      <c r="AZ779" s="122"/>
      <c r="BA779" s="122"/>
      <c r="BB779" s="122"/>
      <c r="BC779" s="122"/>
      <c r="BD779" s="122"/>
      <c r="BE779" s="122"/>
      <c r="BF779" s="122"/>
      <c r="BG779" s="122"/>
    </row>
    <row r="780" spans="1:59" ht="12.75" hidden="1">
      <c r="A780" s="165"/>
      <c r="B780" s="197"/>
      <c r="C780" s="197"/>
      <c r="D780" s="175"/>
      <c r="E780" s="184"/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S780" s="122"/>
      <c r="T780" s="123"/>
      <c r="U780" s="122"/>
      <c r="V780" s="122"/>
      <c r="W780" s="122"/>
      <c r="X780" s="122"/>
      <c r="Y780" s="122"/>
      <c r="Z780" s="122"/>
      <c r="AA780" s="122"/>
      <c r="AB780" s="122"/>
      <c r="AC780" s="123"/>
      <c r="AD780" s="122"/>
      <c r="AE780" s="122"/>
      <c r="AF780" s="122"/>
      <c r="AG780" s="122"/>
      <c r="AH780" s="122"/>
      <c r="AI780" s="122"/>
      <c r="AJ780" s="122"/>
      <c r="AK780" s="122"/>
      <c r="AL780" s="122"/>
      <c r="AM780" s="122"/>
      <c r="AN780" s="122"/>
      <c r="AO780" s="122"/>
      <c r="AP780" s="122"/>
      <c r="AQ780" s="122"/>
      <c r="AR780" s="122"/>
      <c r="AS780" s="122"/>
      <c r="AT780" s="122"/>
      <c r="AU780" s="122"/>
      <c r="AV780" s="122"/>
      <c r="AW780" s="122"/>
      <c r="AX780" s="122"/>
      <c r="AY780" s="122"/>
      <c r="AZ780" s="122"/>
      <c r="BA780" s="122"/>
      <c r="BB780" s="122"/>
      <c r="BC780" s="122"/>
      <c r="BD780" s="122"/>
      <c r="BE780" s="122"/>
      <c r="BF780" s="122"/>
      <c r="BG780" s="122"/>
    </row>
    <row r="781" spans="1:59" ht="12.75" hidden="1">
      <c r="A781" s="165"/>
      <c r="B781" s="197"/>
      <c r="C781" s="197"/>
      <c r="D781" s="175"/>
      <c r="E781" s="184"/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S781" s="122"/>
      <c r="T781" s="123"/>
      <c r="U781" s="122"/>
      <c r="V781" s="122"/>
      <c r="W781" s="122"/>
      <c r="X781" s="122"/>
      <c r="Y781" s="122"/>
      <c r="Z781" s="122"/>
      <c r="AA781" s="122"/>
      <c r="AB781" s="122"/>
      <c r="AC781" s="123"/>
      <c r="AD781" s="122"/>
      <c r="AE781" s="122"/>
      <c r="AF781" s="122"/>
      <c r="AG781" s="122"/>
      <c r="AH781" s="122"/>
      <c r="AI781" s="122"/>
      <c r="AJ781" s="122"/>
      <c r="AK781" s="122"/>
      <c r="AL781" s="122"/>
      <c r="AM781" s="122"/>
      <c r="AN781" s="122"/>
      <c r="AO781" s="122"/>
      <c r="AP781" s="122"/>
      <c r="AQ781" s="122"/>
      <c r="AR781" s="122"/>
      <c r="AS781" s="122"/>
      <c r="AT781" s="122"/>
      <c r="AU781" s="122"/>
      <c r="AV781" s="122"/>
      <c r="AW781" s="122"/>
      <c r="AX781" s="122"/>
      <c r="AY781" s="122"/>
      <c r="AZ781" s="122"/>
      <c r="BA781" s="122"/>
      <c r="BB781" s="122"/>
      <c r="BC781" s="122"/>
      <c r="BD781" s="122"/>
      <c r="BE781" s="122"/>
      <c r="BF781" s="122"/>
      <c r="BG781" s="122"/>
    </row>
    <row r="782" spans="1:59" ht="12.75">
      <c r="A782" s="165"/>
      <c r="B782" s="197" t="s">
        <v>286</v>
      </c>
      <c r="C782" s="197"/>
      <c r="D782" s="175"/>
      <c r="E782" s="184">
        <v>554521.7777999999</v>
      </c>
      <c r="F782" s="261">
        <v>263130.60834</v>
      </c>
      <c r="G782" s="261">
        <v>0</v>
      </c>
      <c r="H782" s="261">
        <v>46435.85955</v>
      </c>
      <c r="I782" s="261">
        <v>42266.69268</v>
      </c>
      <c r="J782" s="261">
        <v>0</v>
      </c>
      <c r="K782" s="261">
        <v>202688.61723</v>
      </c>
      <c r="L782" s="261">
        <v>0</v>
      </c>
      <c r="M782" s="261">
        <v>0</v>
      </c>
      <c r="N782" s="261">
        <v>0</v>
      </c>
      <c r="O782" s="261">
        <v>0</v>
      </c>
      <c r="P782" s="261">
        <v>0</v>
      </c>
      <c r="Q782" s="261">
        <v>0</v>
      </c>
      <c r="S782" s="122"/>
      <c r="T782" s="123"/>
      <c r="U782" s="122"/>
      <c r="V782" s="122"/>
      <c r="W782" s="122"/>
      <c r="X782" s="122"/>
      <c r="Y782" s="122"/>
      <c r="Z782" s="122"/>
      <c r="AA782" s="122"/>
      <c r="AB782" s="122"/>
      <c r="AC782" s="123"/>
      <c r="AD782" s="122"/>
      <c r="AE782" s="122"/>
      <c r="AF782" s="122"/>
      <c r="AG782" s="122"/>
      <c r="AH782" s="122"/>
      <c r="AI782" s="122"/>
      <c r="AJ782" s="122"/>
      <c r="AK782" s="122"/>
      <c r="AL782" s="122"/>
      <c r="AM782" s="122"/>
      <c r="AN782" s="122"/>
      <c r="AO782" s="122"/>
      <c r="AP782" s="122"/>
      <c r="AQ782" s="122"/>
      <c r="AR782" s="122"/>
      <c r="AS782" s="122"/>
      <c r="AT782" s="122"/>
      <c r="AU782" s="122"/>
      <c r="AV782" s="122"/>
      <c r="AW782" s="122"/>
      <c r="AX782" s="122"/>
      <c r="AY782" s="122"/>
      <c r="AZ782" s="122"/>
      <c r="BA782" s="122"/>
      <c r="BB782" s="122"/>
      <c r="BC782" s="122"/>
      <c r="BD782" s="122"/>
      <c r="BE782" s="122"/>
      <c r="BF782" s="122"/>
      <c r="BG782" s="122"/>
    </row>
    <row r="783" spans="1:59" ht="12.75">
      <c r="A783" s="165"/>
      <c r="B783" s="197"/>
      <c r="C783" s="262" t="s">
        <v>349</v>
      </c>
      <c r="D783" s="175"/>
      <c r="E783" s="184">
        <v>0</v>
      </c>
      <c r="F783" s="181">
        <v>0</v>
      </c>
      <c r="G783" s="181">
        <v>0</v>
      </c>
      <c r="H783" s="181">
        <v>0</v>
      </c>
      <c r="I783" s="181">
        <v>0</v>
      </c>
      <c r="J783" s="181">
        <v>0</v>
      </c>
      <c r="K783" s="181">
        <v>0</v>
      </c>
      <c r="L783" s="181">
        <v>0</v>
      </c>
      <c r="M783" s="181">
        <v>0</v>
      </c>
      <c r="N783" s="181">
        <v>0</v>
      </c>
      <c r="O783" s="181">
        <v>0</v>
      </c>
      <c r="P783" s="181">
        <v>0</v>
      </c>
      <c r="Q783" s="181">
        <v>0</v>
      </c>
      <c r="S783" s="122"/>
      <c r="T783" s="123"/>
      <c r="U783" s="122"/>
      <c r="V783" s="122"/>
      <c r="W783" s="122"/>
      <c r="X783" s="122"/>
      <c r="Y783" s="122"/>
      <c r="Z783" s="122"/>
      <c r="AA783" s="122"/>
      <c r="AB783" s="122"/>
      <c r="AC783" s="123"/>
      <c r="AD783" s="122"/>
      <c r="AE783" s="122"/>
      <c r="AF783" s="122"/>
      <c r="AG783" s="122"/>
      <c r="AH783" s="122"/>
      <c r="AI783" s="122"/>
      <c r="AJ783" s="122"/>
      <c r="AK783" s="122"/>
      <c r="AL783" s="122"/>
      <c r="AM783" s="122"/>
      <c r="AN783" s="122"/>
      <c r="AO783" s="122"/>
      <c r="AP783" s="122"/>
      <c r="AQ783" s="122"/>
      <c r="AR783" s="122"/>
      <c r="AS783" s="122"/>
      <c r="AT783" s="122"/>
      <c r="AU783" s="122"/>
      <c r="AV783" s="122"/>
      <c r="AW783" s="122"/>
      <c r="AX783" s="122"/>
      <c r="AY783" s="122"/>
      <c r="AZ783" s="122"/>
      <c r="BA783" s="122"/>
      <c r="BB783" s="122"/>
      <c r="BC783" s="122"/>
      <c r="BD783" s="122"/>
      <c r="BE783" s="122"/>
      <c r="BF783" s="122"/>
      <c r="BG783" s="122"/>
    </row>
    <row r="784" spans="1:59" ht="12.75">
      <c r="A784" s="165"/>
      <c r="B784" s="197"/>
      <c r="C784" s="262" t="s">
        <v>350</v>
      </c>
      <c r="D784" s="175"/>
      <c r="E784" s="184">
        <v>554521.7777999999</v>
      </c>
      <c r="F784" s="181">
        <v>263130.60834</v>
      </c>
      <c r="G784" s="181">
        <v>0</v>
      </c>
      <c r="H784" s="181">
        <v>46435.85955</v>
      </c>
      <c r="I784" s="181">
        <v>42266.69268</v>
      </c>
      <c r="J784" s="181">
        <v>0</v>
      </c>
      <c r="K784" s="181">
        <v>202688.61723</v>
      </c>
      <c r="L784" s="181">
        <v>0</v>
      </c>
      <c r="M784" s="181">
        <v>0</v>
      </c>
      <c r="N784" s="181">
        <v>0</v>
      </c>
      <c r="O784" s="181">
        <v>0</v>
      </c>
      <c r="P784" s="181">
        <v>0</v>
      </c>
      <c r="Q784" s="181">
        <v>0</v>
      </c>
      <c r="S784" s="122"/>
      <c r="T784" s="123"/>
      <c r="U784" s="122"/>
      <c r="V784" s="122"/>
      <c r="W784" s="122"/>
      <c r="X784" s="122"/>
      <c r="Y784" s="122"/>
      <c r="Z784" s="122"/>
      <c r="AA784" s="122"/>
      <c r="AB784" s="122"/>
      <c r="AC784" s="123"/>
      <c r="AD784" s="122"/>
      <c r="AE784" s="122"/>
      <c r="AF784" s="122"/>
      <c r="AG784" s="122"/>
      <c r="AH784" s="122"/>
      <c r="AI784" s="122"/>
      <c r="AJ784" s="122"/>
      <c r="AK784" s="122"/>
      <c r="AL784" s="122"/>
      <c r="AM784" s="122"/>
      <c r="AN784" s="122"/>
      <c r="AO784" s="122"/>
      <c r="AP784" s="122"/>
      <c r="AQ784" s="122"/>
      <c r="AR784" s="122"/>
      <c r="AS784" s="122"/>
      <c r="AT784" s="122"/>
      <c r="AU784" s="122"/>
      <c r="AV784" s="122"/>
      <c r="AW784" s="122"/>
      <c r="AX784" s="122"/>
      <c r="AY784" s="122"/>
      <c r="AZ784" s="122"/>
      <c r="BA784" s="122"/>
      <c r="BB784" s="122"/>
      <c r="BC784" s="122"/>
      <c r="BD784" s="122"/>
      <c r="BE784" s="122"/>
      <c r="BF784" s="122"/>
      <c r="BG784" s="122"/>
    </row>
    <row r="785" spans="1:59" ht="12.75">
      <c r="A785" s="165"/>
      <c r="B785" s="176" t="s">
        <v>287</v>
      </c>
      <c r="C785" s="176"/>
      <c r="D785" s="204"/>
      <c r="E785" s="184">
        <v>2542268.074084751</v>
      </c>
      <c r="F785" s="261">
        <v>30803.346032998845</v>
      </c>
      <c r="G785" s="261">
        <v>0</v>
      </c>
      <c r="H785" s="261">
        <v>0</v>
      </c>
      <c r="I785" s="261">
        <v>7016.989185071588</v>
      </c>
      <c r="J785" s="261">
        <v>207071.13437943097</v>
      </c>
      <c r="K785" s="261">
        <v>289316.80080079817</v>
      </c>
      <c r="L785" s="261">
        <v>374425.14383721264</v>
      </c>
      <c r="M785" s="261">
        <v>290897.5904927625</v>
      </c>
      <c r="N785" s="261">
        <v>319785.0964282662</v>
      </c>
      <c r="O785" s="261">
        <v>332999.28945910296</v>
      </c>
      <c r="P785" s="261">
        <v>347304.1823900066</v>
      </c>
      <c r="Q785" s="261">
        <v>342648.5010791002</v>
      </c>
      <c r="S785" s="122"/>
      <c r="T785" s="123"/>
      <c r="U785" s="122"/>
      <c r="V785" s="122"/>
      <c r="W785" s="122"/>
      <c r="X785" s="122"/>
      <c r="Y785" s="122"/>
      <c r="Z785" s="122"/>
      <c r="AA785" s="122"/>
      <c r="AB785" s="122"/>
      <c r="AC785" s="123"/>
      <c r="AD785" s="122"/>
      <c r="AE785" s="122"/>
      <c r="AF785" s="122"/>
      <c r="AG785" s="122"/>
      <c r="AH785" s="122"/>
      <c r="AI785" s="122"/>
      <c r="AJ785" s="122"/>
      <c r="AK785" s="122"/>
      <c r="AL785" s="122"/>
      <c r="AM785" s="122"/>
      <c r="AN785" s="122"/>
      <c r="AO785" s="122"/>
      <c r="AP785" s="122"/>
      <c r="AQ785" s="122"/>
      <c r="AR785" s="122"/>
      <c r="AS785" s="122"/>
      <c r="AT785" s="122"/>
      <c r="AU785" s="122"/>
      <c r="AV785" s="122"/>
      <c r="AW785" s="122"/>
      <c r="AX785" s="122"/>
      <c r="AY785" s="122"/>
      <c r="AZ785" s="122"/>
      <c r="BA785" s="122"/>
      <c r="BB785" s="122"/>
      <c r="BC785" s="122"/>
      <c r="BD785" s="122"/>
      <c r="BE785" s="122"/>
      <c r="BF785" s="122"/>
      <c r="BG785" s="122"/>
    </row>
    <row r="786" spans="1:59" ht="12.75">
      <c r="A786" s="165"/>
      <c r="B786" s="176"/>
      <c r="C786" s="263" t="s">
        <v>349</v>
      </c>
      <c r="D786" s="204"/>
      <c r="E786" s="184">
        <v>0</v>
      </c>
      <c r="F786" s="181">
        <v>0</v>
      </c>
      <c r="G786" s="181">
        <v>0</v>
      </c>
      <c r="H786" s="181">
        <v>0</v>
      </c>
      <c r="I786" s="181">
        <v>0</v>
      </c>
      <c r="J786" s="181">
        <v>0</v>
      </c>
      <c r="K786" s="181">
        <v>0</v>
      </c>
      <c r="L786" s="181">
        <v>0</v>
      </c>
      <c r="M786" s="181">
        <v>0</v>
      </c>
      <c r="N786" s="181">
        <v>0</v>
      </c>
      <c r="O786" s="181">
        <v>0</v>
      </c>
      <c r="P786" s="181">
        <v>0</v>
      </c>
      <c r="Q786" s="181">
        <v>0</v>
      </c>
      <c r="S786" s="122"/>
      <c r="T786" s="123"/>
      <c r="U786" s="122"/>
      <c r="V786" s="122"/>
      <c r="W786" s="122"/>
      <c r="X786" s="122"/>
      <c r="Y786" s="122"/>
      <c r="Z786" s="122"/>
      <c r="AA786" s="122"/>
      <c r="AB786" s="122"/>
      <c r="AC786" s="123"/>
      <c r="AD786" s="122"/>
      <c r="AE786" s="122"/>
      <c r="AF786" s="122"/>
      <c r="AG786" s="122"/>
      <c r="AH786" s="122"/>
      <c r="AI786" s="122"/>
      <c r="AJ786" s="122"/>
      <c r="AK786" s="122"/>
      <c r="AL786" s="122"/>
      <c r="AM786" s="122"/>
      <c r="AN786" s="122"/>
      <c r="AO786" s="122"/>
      <c r="AP786" s="122"/>
      <c r="AQ786" s="122"/>
      <c r="AR786" s="122"/>
      <c r="AS786" s="122"/>
      <c r="AT786" s="122"/>
      <c r="AU786" s="122"/>
      <c r="AV786" s="122"/>
      <c r="AW786" s="122"/>
      <c r="AX786" s="122"/>
      <c r="AY786" s="122"/>
      <c r="AZ786" s="122"/>
      <c r="BA786" s="122"/>
      <c r="BB786" s="122"/>
      <c r="BC786" s="122"/>
      <c r="BD786" s="122"/>
      <c r="BE786" s="122"/>
      <c r="BF786" s="122"/>
      <c r="BG786" s="122"/>
    </row>
    <row r="787" spans="1:59" ht="12.75">
      <c r="A787" s="165"/>
      <c r="B787" s="176"/>
      <c r="C787" s="263" t="s">
        <v>350</v>
      </c>
      <c r="D787" s="204"/>
      <c r="E787" s="184">
        <v>2542268.074084751</v>
      </c>
      <c r="F787" s="181">
        <v>30803.346032998845</v>
      </c>
      <c r="G787" s="181">
        <v>0</v>
      </c>
      <c r="H787" s="181">
        <v>0</v>
      </c>
      <c r="I787" s="181">
        <v>7016.989185071588</v>
      </c>
      <c r="J787" s="181">
        <v>207071.13437943097</v>
      </c>
      <c r="K787" s="181">
        <v>289316.80080079817</v>
      </c>
      <c r="L787" s="181">
        <v>374425.14383721264</v>
      </c>
      <c r="M787" s="181">
        <v>290897.5904927625</v>
      </c>
      <c r="N787" s="181">
        <v>319785.0964282662</v>
      </c>
      <c r="O787" s="181">
        <v>332999.28945910296</v>
      </c>
      <c r="P787" s="181">
        <v>347304.1823900066</v>
      </c>
      <c r="Q787" s="181">
        <v>342648.5010791002</v>
      </c>
      <c r="S787" s="122"/>
      <c r="T787" s="123"/>
      <c r="U787" s="122"/>
      <c r="V787" s="122"/>
      <c r="W787" s="122"/>
      <c r="X787" s="122"/>
      <c r="Y787" s="122"/>
      <c r="Z787" s="122"/>
      <c r="AA787" s="122"/>
      <c r="AB787" s="122"/>
      <c r="AC787" s="123"/>
      <c r="AD787" s="122"/>
      <c r="AE787" s="122"/>
      <c r="AF787" s="122"/>
      <c r="AG787" s="122"/>
      <c r="AH787" s="122"/>
      <c r="AI787" s="122"/>
      <c r="AJ787" s="122"/>
      <c r="AK787" s="122"/>
      <c r="AL787" s="122"/>
      <c r="AM787" s="122"/>
      <c r="AN787" s="122"/>
      <c r="AO787" s="122"/>
      <c r="AP787" s="122"/>
      <c r="AQ787" s="122"/>
      <c r="AR787" s="122"/>
      <c r="AS787" s="122"/>
      <c r="AT787" s="122"/>
      <c r="AU787" s="122"/>
      <c r="AV787" s="122"/>
      <c r="AW787" s="122"/>
      <c r="AX787" s="122"/>
      <c r="AY787" s="122"/>
      <c r="AZ787" s="122"/>
      <c r="BA787" s="122"/>
      <c r="BB787" s="122"/>
      <c r="BC787" s="122"/>
      <c r="BD787" s="122"/>
      <c r="BE787" s="122"/>
      <c r="BF787" s="122"/>
      <c r="BG787" s="122"/>
    </row>
    <row r="788" spans="1:59" ht="12.75">
      <c r="A788" s="165"/>
      <c r="B788" s="176" t="s">
        <v>291</v>
      </c>
      <c r="C788" s="176"/>
      <c r="D788" s="204"/>
      <c r="E788" s="184">
        <v>3203770.067587029</v>
      </c>
      <c r="F788" s="261">
        <v>0</v>
      </c>
      <c r="G788" s="261">
        <v>0</v>
      </c>
      <c r="H788" s="261">
        <v>0</v>
      </c>
      <c r="I788" s="261">
        <v>9866.89845645052</v>
      </c>
      <c r="J788" s="261">
        <v>291162.0715347584</v>
      </c>
      <c r="K788" s="261">
        <v>406821.01918147126</v>
      </c>
      <c r="L788" s="261">
        <v>526521.0843977049</v>
      </c>
      <c r="M788" s="261">
        <v>409063.7417361674</v>
      </c>
      <c r="N788" s="261">
        <v>449685.0064029636</v>
      </c>
      <c r="O788" s="261">
        <v>140473.72430169498</v>
      </c>
      <c r="P788" s="261">
        <v>488361.0321339062</v>
      </c>
      <c r="Q788" s="261">
        <v>481815.4894419122</v>
      </c>
      <c r="S788" s="122"/>
      <c r="T788" s="123"/>
      <c r="U788" s="122"/>
      <c r="V788" s="122"/>
      <c r="W788" s="122"/>
      <c r="X788" s="122"/>
      <c r="Y788" s="122"/>
      <c r="Z788" s="122"/>
      <c r="AA788" s="122"/>
      <c r="AB788" s="122"/>
      <c r="AC788" s="123"/>
      <c r="AD788" s="122"/>
      <c r="AE788" s="122"/>
      <c r="AF788" s="122"/>
      <c r="AG788" s="122"/>
      <c r="AH788" s="122"/>
      <c r="AI788" s="122"/>
      <c r="AJ788" s="122"/>
      <c r="AK788" s="122"/>
      <c r="AL788" s="122"/>
      <c r="AM788" s="122"/>
      <c r="AN788" s="122"/>
      <c r="AO788" s="122"/>
      <c r="AP788" s="122"/>
      <c r="AQ788" s="122"/>
      <c r="AR788" s="122"/>
      <c r="AS788" s="122"/>
      <c r="AT788" s="122"/>
      <c r="AU788" s="122"/>
      <c r="AV788" s="122"/>
      <c r="AW788" s="122"/>
      <c r="AX788" s="122"/>
      <c r="AY788" s="122"/>
      <c r="AZ788" s="122"/>
      <c r="BA788" s="122"/>
      <c r="BB788" s="122"/>
      <c r="BC788" s="122"/>
      <c r="BD788" s="122"/>
      <c r="BE788" s="122"/>
      <c r="BF788" s="122"/>
      <c r="BG788" s="122"/>
    </row>
    <row r="789" spans="1:59" ht="12.75">
      <c r="A789" s="208"/>
      <c r="B789" s="176"/>
      <c r="C789" s="263" t="s">
        <v>349</v>
      </c>
      <c r="D789" s="204"/>
      <c r="E789" s="184">
        <v>0</v>
      </c>
      <c r="F789" s="181">
        <v>0</v>
      </c>
      <c r="G789" s="181">
        <v>0</v>
      </c>
      <c r="H789" s="181">
        <v>0</v>
      </c>
      <c r="I789" s="181">
        <v>0</v>
      </c>
      <c r="J789" s="181">
        <v>0</v>
      </c>
      <c r="K789" s="181">
        <v>0</v>
      </c>
      <c r="L789" s="181">
        <v>0</v>
      </c>
      <c r="M789" s="181">
        <v>0</v>
      </c>
      <c r="N789" s="181">
        <v>0</v>
      </c>
      <c r="O789" s="181">
        <v>0</v>
      </c>
      <c r="P789" s="181">
        <v>0</v>
      </c>
      <c r="Q789" s="181">
        <v>0</v>
      </c>
      <c r="S789" s="122"/>
      <c r="T789" s="123"/>
      <c r="U789" s="122"/>
      <c r="V789" s="122"/>
      <c r="W789" s="122"/>
      <c r="X789" s="122"/>
      <c r="Y789" s="122"/>
      <c r="Z789" s="122"/>
      <c r="AA789" s="122"/>
      <c r="AB789" s="122"/>
      <c r="AC789" s="123"/>
      <c r="AD789" s="122"/>
      <c r="AE789" s="122"/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22"/>
      <c r="AQ789" s="122"/>
      <c r="AR789" s="122"/>
      <c r="AS789" s="122"/>
      <c r="AT789" s="122"/>
      <c r="AU789" s="122"/>
      <c r="AV789" s="122"/>
      <c r="AW789" s="122"/>
      <c r="AX789" s="122"/>
      <c r="AY789" s="122"/>
      <c r="AZ789" s="122"/>
      <c r="BA789" s="122"/>
      <c r="BB789" s="122"/>
      <c r="BC789" s="122"/>
      <c r="BD789" s="122"/>
      <c r="BE789" s="122"/>
      <c r="BF789" s="122"/>
      <c r="BG789" s="122"/>
    </row>
    <row r="790" spans="1:59" ht="12.75">
      <c r="A790" s="208"/>
      <c r="B790" s="176"/>
      <c r="C790" s="263" t="s">
        <v>350</v>
      </c>
      <c r="D790" s="204"/>
      <c r="E790" s="184">
        <v>3203770.067587029</v>
      </c>
      <c r="F790" s="181">
        <v>0</v>
      </c>
      <c r="G790" s="264">
        <v>0</v>
      </c>
      <c r="H790" s="264">
        <v>0</v>
      </c>
      <c r="I790" s="264">
        <v>9866.89845645052</v>
      </c>
      <c r="J790" s="264">
        <v>291162.0715347584</v>
      </c>
      <c r="K790" s="264">
        <v>406821.01918147126</v>
      </c>
      <c r="L790" s="264">
        <v>526521.0843977049</v>
      </c>
      <c r="M790" s="264">
        <v>409063.7417361674</v>
      </c>
      <c r="N790" s="264">
        <v>449685.0064029636</v>
      </c>
      <c r="O790" s="264">
        <v>140473.72430169498</v>
      </c>
      <c r="P790" s="264">
        <v>488361.0321339062</v>
      </c>
      <c r="Q790" s="264">
        <v>481815.4894419122</v>
      </c>
      <c r="S790" s="122"/>
      <c r="T790" s="123"/>
      <c r="U790" s="122"/>
      <c r="V790" s="122"/>
      <c r="W790" s="122"/>
      <c r="X790" s="122"/>
      <c r="Y790" s="122"/>
      <c r="Z790" s="122"/>
      <c r="AA790" s="122"/>
      <c r="AB790" s="122"/>
      <c r="AC790" s="123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</row>
    <row r="791" spans="1:59" ht="12.75">
      <c r="A791" s="165"/>
      <c r="B791" s="175" t="s">
        <v>351</v>
      </c>
      <c r="C791" s="197"/>
      <c r="D791" s="175"/>
      <c r="E791" s="256">
        <v>6846510.781646609</v>
      </c>
      <c r="F791" s="256">
        <v>484195.57375372876</v>
      </c>
      <c r="G791" s="256">
        <v>105283.93170399999</v>
      </c>
      <c r="H791" s="256">
        <v>150352.4069834</v>
      </c>
      <c r="I791" s="256">
        <v>71090.0703914921</v>
      </c>
      <c r="J791" s="256">
        <v>510436.3656457494</v>
      </c>
      <c r="K791" s="256">
        <v>898826.4372122695</v>
      </c>
      <c r="L791" s="256">
        <v>929498.0744771375</v>
      </c>
      <c r="M791" s="256">
        <v>719265.3265279799</v>
      </c>
      <c r="N791" s="256">
        <v>769470.1028312298</v>
      </c>
      <c r="O791" s="256">
        <v>473473.0137607979</v>
      </c>
      <c r="P791" s="256">
        <v>891954.6164283128</v>
      </c>
      <c r="Q791" s="256">
        <v>842664.8619305124</v>
      </c>
      <c r="S791" s="122"/>
      <c r="T791" s="123"/>
      <c r="U791" s="122"/>
      <c r="V791" s="122"/>
      <c r="W791" s="122"/>
      <c r="X791" s="122"/>
      <c r="Y791" s="122"/>
      <c r="Z791" s="122"/>
      <c r="AA791" s="122"/>
      <c r="AB791" s="122"/>
      <c r="AC791" s="123"/>
      <c r="AD791" s="122"/>
      <c r="AE791" s="122"/>
      <c r="AF791" s="122"/>
      <c r="AG791" s="122"/>
      <c r="AH791" s="122"/>
      <c r="AI791" s="122"/>
      <c r="AJ791" s="122"/>
      <c r="AK791" s="122"/>
      <c r="AL791" s="122"/>
      <c r="AM791" s="122"/>
      <c r="AN791" s="122"/>
      <c r="AO791" s="122"/>
      <c r="AP791" s="122"/>
      <c r="AQ791" s="122"/>
      <c r="AR791" s="122"/>
      <c r="AS791" s="122"/>
      <c r="AT791" s="122"/>
      <c r="AU791" s="122"/>
      <c r="AV791" s="122"/>
      <c r="AW791" s="122"/>
      <c r="AX791" s="122"/>
      <c r="AY791" s="122"/>
      <c r="AZ791" s="122"/>
      <c r="BA791" s="122"/>
      <c r="BB791" s="122"/>
      <c r="BC791" s="122"/>
      <c r="BD791" s="122"/>
      <c r="BE791" s="122"/>
      <c r="BF791" s="122"/>
      <c r="BG791" s="122"/>
    </row>
    <row r="792" spans="1:59" ht="12.75">
      <c r="A792" s="165"/>
      <c r="B792" s="175"/>
      <c r="C792" s="197"/>
      <c r="D792" s="175"/>
      <c r="E792" s="242"/>
      <c r="F792" s="242"/>
      <c r="G792" s="242"/>
      <c r="H792" s="242"/>
      <c r="I792" s="242"/>
      <c r="J792" s="242"/>
      <c r="K792" s="242"/>
      <c r="L792" s="242"/>
      <c r="M792" s="242"/>
      <c r="N792" s="242"/>
      <c r="O792" s="242"/>
      <c r="P792" s="242"/>
      <c r="Q792" s="242"/>
      <c r="S792" s="122"/>
      <c r="T792" s="123"/>
      <c r="U792" s="122"/>
      <c r="V792" s="122"/>
      <c r="W792" s="122"/>
      <c r="X792" s="122"/>
      <c r="Y792" s="122"/>
      <c r="Z792" s="122"/>
      <c r="AA792" s="122"/>
      <c r="AB792" s="122"/>
      <c r="AC792" s="123"/>
      <c r="AD792" s="122"/>
      <c r="AE792" s="122"/>
      <c r="AF792" s="122"/>
      <c r="AG792" s="122"/>
      <c r="AH792" s="122"/>
      <c r="AI792" s="122"/>
      <c r="AJ792" s="122"/>
      <c r="AK792" s="122"/>
      <c r="AL792" s="122"/>
      <c r="AM792" s="122"/>
      <c r="AN792" s="122"/>
      <c r="AO792" s="122"/>
      <c r="AP792" s="122"/>
      <c r="AQ792" s="122"/>
      <c r="AR792" s="122"/>
      <c r="AS792" s="122"/>
      <c r="AT792" s="122"/>
      <c r="AU792" s="122"/>
      <c r="AV792" s="122"/>
      <c r="AW792" s="122"/>
      <c r="AX792" s="122"/>
      <c r="AY792" s="122"/>
      <c r="AZ792" s="122"/>
      <c r="BA792" s="122"/>
      <c r="BB792" s="122"/>
      <c r="BC792" s="122"/>
      <c r="BD792" s="122"/>
      <c r="BE792" s="122"/>
      <c r="BF792" s="122"/>
      <c r="BG792" s="122"/>
    </row>
    <row r="793" spans="1:59" ht="12.75">
      <c r="A793" s="165"/>
      <c r="B793" s="196"/>
      <c r="C793" s="197"/>
      <c r="D793" s="175"/>
      <c r="E793" s="181"/>
      <c r="F793" s="181"/>
      <c r="G793" s="181"/>
      <c r="H793" s="181"/>
      <c r="I793" s="181"/>
      <c r="J793" s="181"/>
      <c r="K793" s="181"/>
      <c r="L793" s="181"/>
      <c r="M793" s="181"/>
      <c r="N793" s="181"/>
      <c r="O793" s="181"/>
      <c r="P793" s="181"/>
      <c r="Q793" s="181"/>
      <c r="S793" s="122"/>
      <c r="T793" s="123"/>
      <c r="U793" s="122"/>
      <c r="V793" s="122"/>
      <c r="W793" s="122"/>
      <c r="X793" s="122"/>
      <c r="Y793" s="122"/>
      <c r="Z793" s="122"/>
      <c r="AA793" s="122"/>
      <c r="AB793" s="122"/>
      <c r="AC793" s="123"/>
      <c r="AD793" s="122"/>
      <c r="AE793" s="122"/>
      <c r="AF793" s="122"/>
      <c r="AG793" s="122"/>
      <c r="AH793" s="122"/>
      <c r="AI793" s="122"/>
      <c r="AJ793" s="122"/>
      <c r="AK793" s="122"/>
      <c r="AL793" s="122"/>
      <c r="AM793" s="122"/>
      <c r="AN793" s="122"/>
      <c r="AO793" s="122"/>
      <c r="AP793" s="122"/>
      <c r="AQ793" s="122"/>
      <c r="AR793" s="122"/>
      <c r="AS793" s="122"/>
      <c r="AT793" s="122"/>
      <c r="AU793" s="122"/>
      <c r="AV793" s="122"/>
      <c r="AW793" s="122"/>
      <c r="AX793" s="122"/>
      <c r="AY793" s="122"/>
      <c r="AZ793" s="122"/>
      <c r="BA793" s="122"/>
      <c r="BB793" s="122"/>
      <c r="BC793" s="122"/>
      <c r="BD793" s="122"/>
      <c r="BE793" s="122"/>
      <c r="BF793" s="122"/>
      <c r="BG793" s="122"/>
    </row>
    <row r="794" spans="1:59" ht="12.75">
      <c r="A794" s="165"/>
      <c r="B794" s="175"/>
      <c r="C794" s="176"/>
      <c r="D794" s="175"/>
      <c r="E794" s="242"/>
      <c r="F794" s="242"/>
      <c r="G794" s="242"/>
      <c r="H794" s="242"/>
      <c r="I794" s="242"/>
      <c r="J794" s="265" t="s">
        <v>352</v>
      </c>
      <c r="K794" s="242"/>
      <c r="L794" s="242"/>
      <c r="M794" s="242"/>
      <c r="N794" s="242"/>
      <c r="O794" s="242"/>
      <c r="P794" s="242"/>
      <c r="Q794" s="242"/>
      <c r="S794" s="122"/>
      <c r="T794" s="123"/>
      <c r="U794" s="122"/>
      <c r="V794" s="122"/>
      <c r="W794" s="122"/>
      <c r="X794" s="122"/>
      <c r="Y794" s="122"/>
      <c r="Z794" s="122"/>
      <c r="AA794" s="122"/>
      <c r="AB794" s="122"/>
      <c r="AC794" s="123"/>
      <c r="AD794" s="122"/>
      <c r="AE794" s="122"/>
      <c r="AF794" s="122"/>
      <c r="AG794" s="122"/>
      <c r="AH794" s="122"/>
      <c r="AI794" s="122"/>
      <c r="AJ794" s="122"/>
      <c r="AK794" s="122"/>
      <c r="AL794" s="122"/>
      <c r="AM794" s="122"/>
      <c r="AN794" s="122"/>
      <c r="AO794" s="122"/>
      <c r="AP794" s="122"/>
      <c r="AQ794" s="122"/>
      <c r="AR794" s="122"/>
      <c r="AS794" s="122"/>
      <c r="AT794" s="122"/>
      <c r="AU794" s="122"/>
      <c r="AV794" s="122"/>
      <c r="AW794" s="122"/>
      <c r="AX794" s="122"/>
      <c r="AY794" s="122"/>
      <c r="AZ794" s="122"/>
      <c r="BA794" s="122"/>
      <c r="BB794" s="122"/>
      <c r="BC794" s="122"/>
      <c r="BD794" s="122"/>
      <c r="BE794" s="122"/>
      <c r="BF794" s="122"/>
      <c r="BG794" s="122"/>
    </row>
    <row r="795" spans="1:59" ht="12.75">
      <c r="A795" s="165"/>
      <c r="B795" s="165"/>
      <c r="C795" s="166"/>
      <c r="D795" s="165"/>
      <c r="E795" s="266"/>
      <c r="F795" s="266"/>
      <c r="G795" s="266"/>
      <c r="H795" s="266"/>
      <c r="I795" s="266"/>
      <c r="J795" s="266"/>
      <c r="K795" s="266"/>
      <c r="L795" s="266"/>
      <c r="M795" s="266"/>
      <c r="N795" s="266"/>
      <c r="O795" s="266"/>
      <c r="P795" s="266"/>
      <c r="Q795" s="266"/>
      <c r="S795" s="122"/>
      <c r="T795" s="123"/>
      <c r="U795" s="122"/>
      <c r="V795" s="122"/>
      <c r="W795" s="122"/>
      <c r="X795" s="122"/>
      <c r="Y795" s="122"/>
      <c r="Z795" s="122"/>
      <c r="AA795" s="122"/>
      <c r="AB795" s="122"/>
      <c r="AC795" s="123"/>
      <c r="AD795" s="122"/>
      <c r="AE795" s="122"/>
      <c r="AF795" s="122"/>
      <c r="AG795" s="122"/>
      <c r="AH795" s="122"/>
      <c r="AI795" s="122"/>
      <c r="AJ795" s="122"/>
      <c r="AK795" s="122"/>
      <c r="AL795" s="122"/>
      <c r="AM795" s="122"/>
      <c r="AN795" s="122"/>
      <c r="AO795" s="122"/>
      <c r="AP795" s="122"/>
      <c r="AQ795" s="122"/>
      <c r="AR795" s="122"/>
      <c r="AS795" s="122"/>
      <c r="AT795" s="122"/>
      <c r="AU795" s="122"/>
      <c r="AV795" s="122"/>
      <c r="AW795" s="122"/>
      <c r="AX795" s="122"/>
      <c r="AY795" s="122"/>
      <c r="AZ795" s="122"/>
      <c r="BA795" s="122"/>
      <c r="BB795" s="122"/>
      <c r="BC795" s="122"/>
      <c r="BD795" s="122"/>
      <c r="BE795" s="122"/>
      <c r="BF795" s="122"/>
      <c r="BG795" s="122"/>
    </row>
    <row r="796" spans="1:59" ht="15.75">
      <c r="A796" s="178" t="s">
        <v>131</v>
      </c>
      <c r="B796" s="175"/>
      <c r="C796" s="176"/>
      <c r="D796" s="175"/>
      <c r="E796" s="242"/>
      <c r="F796" s="242"/>
      <c r="G796" s="242"/>
      <c r="H796" s="242"/>
      <c r="I796" s="242"/>
      <c r="J796" s="242"/>
      <c r="K796" s="242"/>
      <c r="L796" s="242"/>
      <c r="M796" s="242"/>
      <c r="N796" s="242"/>
      <c r="O796" s="242"/>
      <c r="P796" s="242"/>
      <c r="Q796" s="242"/>
      <c r="S796" s="122"/>
      <c r="T796" s="123"/>
      <c r="U796" s="122"/>
      <c r="V796" s="122"/>
      <c r="W796" s="122"/>
      <c r="X796" s="122"/>
      <c r="Y796" s="122"/>
      <c r="Z796" s="122"/>
      <c r="AA796" s="122"/>
      <c r="AB796" s="122"/>
      <c r="AC796" s="123"/>
      <c r="AD796" s="122"/>
      <c r="AE796" s="122"/>
      <c r="AF796" s="122"/>
      <c r="AG796" s="122"/>
      <c r="AH796" s="122"/>
      <c r="AI796" s="122"/>
      <c r="AJ796" s="122"/>
      <c r="AK796" s="122"/>
      <c r="AL796" s="122"/>
      <c r="AM796" s="122"/>
      <c r="AN796" s="122"/>
      <c r="AO796" s="122"/>
      <c r="AP796" s="122"/>
      <c r="AQ796" s="122"/>
      <c r="AR796" s="122"/>
      <c r="AS796" s="122"/>
      <c r="AT796" s="122"/>
      <c r="AU796" s="122"/>
      <c r="AV796" s="122"/>
      <c r="AW796" s="122"/>
      <c r="AX796" s="122"/>
      <c r="AY796" s="122"/>
      <c r="AZ796" s="122"/>
      <c r="BA796" s="122"/>
      <c r="BB796" s="122"/>
      <c r="BC796" s="122"/>
      <c r="BD796" s="122"/>
      <c r="BE796" s="122"/>
      <c r="BF796" s="122"/>
      <c r="BG796" s="122"/>
    </row>
    <row r="797" spans="1:59" ht="12.75">
      <c r="A797" s="165"/>
      <c r="B797" s="175" t="s">
        <v>132</v>
      </c>
      <c r="C797" s="176"/>
      <c r="D797" s="175"/>
      <c r="E797" s="242"/>
      <c r="F797" s="242"/>
      <c r="G797" s="242"/>
      <c r="H797" s="242"/>
      <c r="I797" s="242"/>
      <c r="J797" s="242"/>
      <c r="K797" s="242"/>
      <c r="L797" s="242"/>
      <c r="M797" s="242"/>
      <c r="N797" s="242"/>
      <c r="O797" s="242"/>
      <c r="P797" s="242"/>
      <c r="Q797" s="242"/>
      <c r="S797" s="122"/>
      <c r="T797" s="123"/>
      <c r="U797" s="122"/>
      <c r="V797" s="122"/>
      <c r="W797" s="122"/>
      <c r="X797" s="122"/>
      <c r="Y797" s="122"/>
      <c r="Z797" s="122"/>
      <c r="AA797" s="122"/>
      <c r="AB797" s="122"/>
      <c r="AC797" s="123"/>
      <c r="AD797" s="122"/>
      <c r="AE797" s="122"/>
      <c r="AF797" s="122"/>
      <c r="AG797" s="122"/>
      <c r="AH797" s="122"/>
      <c r="AI797" s="122"/>
      <c r="AJ797" s="122"/>
      <c r="AK797" s="122"/>
      <c r="AL797" s="122"/>
      <c r="AM797" s="122"/>
      <c r="AN797" s="122"/>
      <c r="AO797" s="122"/>
      <c r="AP797" s="122"/>
      <c r="AQ797" s="122"/>
      <c r="AR797" s="122"/>
      <c r="AS797" s="122"/>
      <c r="AT797" s="122"/>
      <c r="AU797" s="122"/>
      <c r="AV797" s="122"/>
      <c r="AW797" s="122"/>
      <c r="AX797" s="122"/>
      <c r="AY797" s="122"/>
      <c r="AZ797" s="122"/>
      <c r="BA797" s="122"/>
      <c r="BB797" s="122"/>
      <c r="BC797" s="122"/>
      <c r="BD797" s="122"/>
      <c r="BE797" s="122"/>
      <c r="BF797" s="122"/>
      <c r="BG797" s="122"/>
    </row>
    <row r="798" spans="1:59" ht="12.75">
      <c r="A798" s="165"/>
      <c r="B798" s="175"/>
      <c r="C798" s="180" t="s">
        <v>133</v>
      </c>
      <c r="D798" s="175"/>
      <c r="E798" s="267">
        <v>33.277463818790295</v>
      </c>
      <c r="F798" s="267">
        <v>33.16081636202519</v>
      </c>
      <c r="G798" s="267">
        <v>32.91743069269933</v>
      </c>
      <c r="H798" s="267">
        <v>33.6163030818107</v>
      </c>
      <c r="I798" s="267">
        <v>32.79649049147239</v>
      </c>
      <c r="J798" s="267">
        <v>33.89943396231481</v>
      </c>
      <c r="K798" s="267">
        <v>32.58167440770598</v>
      </c>
      <c r="L798" s="267">
        <v>33.06035981779087</v>
      </c>
      <c r="M798" s="267">
        <v>34.65264812956446</v>
      </c>
      <c r="N798" s="267">
        <v>32.902148317065155</v>
      </c>
      <c r="O798" s="267">
        <v>33.454770625847544</v>
      </c>
      <c r="P798" s="267">
        <v>33.23904953800402</v>
      </c>
      <c r="Q798" s="267">
        <v>33.24407179368471</v>
      </c>
      <c r="S798" s="122"/>
      <c r="T798" s="123"/>
      <c r="U798" s="122"/>
      <c r="V798" s="122"/>
      <c r="W798" s="122"/>
      <c r="X798" s="122"/>
      <c r="Y798" s="122"/>
      <c r="Z798" s="122"/>
      <c r="AA798" s="122"/>
      <c r="AB798" s="122"/>
      <c r="AC798" s="123"/>
      <c r="AD798" s="122"/>
      <c r="AE798" s="122"/>
      <c r="AF798" s="122"/>
      <c r="AG798" s="122"/>
      <c r="AH798" s="122"/>
      <c r="AI798" s="122"/>
      <c r="AJ798" s="122"/>
      <c r="AK798" s="122"/>
      <c r="AL798" s="122"/>
      <c r="AM798" s="122"/>
      <c r="AN798" s="122"/>
      <c r="AO798" s="122"/>
      <c r="AP798" s="122"/>
      <c r="AQ798" s="122"/>
      <c r="AR798" s="122"/>
      <c r="AS798" s="122"/>
      <c r="AT798" s="122"/>
      <c r="AU798" s="122"/>
      <c r="AV798" s="122"/>
      <c r="AW798" s="122"/>
      <c r="AX798" s="122"/>
      <c r="AY798" s="122"/>
      <c r="AZ798" s="122"/>
      <c r="BA798" s="122"/>
      <c r="BB798" s="122"/>
      <c r="BC798" s="122"/>
      <c r="BD798" s="122"/>
      <c r="BE798" s="122"/>
      <c r="BF798" s="122"/>
      <c r="BG798" s="122"/>
    </row>
    <row r="799" spans="1:59" ht="12.75">
      <c r="A799" s="165"/>
      <c r="B799" s="175"/>
      <c r="C799" s="180" t="s">
        <v>134</v>
      </c>
      <c r="D799" s="175"/>
      <c r="E799" s="267">
        <v>70.52689827342427</v>
      </c>
      <c r="F799" s="267">
        <v>70.80008816052967</v>
      </c>
      <c r="G799" s="267">
        <v>70.79988162005311</v>
      </c>
      <c r="H799" s="267">
        <v>70.80002433160205</v>
      </c>
      <c r="I799" s="267">
        <v>70.80021892791868</v>
      </c>
      <c r="J799" s="267">
        <v>70.7999205117624</v>
      </c>
      <c r="K799" s="267">
        <v>70.80004242084655</v>
      </c>
      <c r="L799" s="267">
        <v>70.30008307141978</v>
      </c>
      <c r="M799" s="267">
        <v>70.29994054774632</v>
      </c>
      <c r="N799" s="267">
        <v>70.30005353774253</v>
      </c>
      <c r="O799" s="267">
        <v>70.30015869222026</v>
      </c>
      <c r="P799" s="267">
        <v>70.30013429383081</v>
      </c>
      <c r="Q799" s="267">
        <v>70.30008028703323</v>
      </c>
      <c r="S799" s="122"/>
      <c r="T799" s="123"/>
      <c r="U799" s="122"/>
      <c r="V799" s="122"/>
      <c r="W799" s="122"/>
      <c r="X799" s="122"/>
      <c r="Y799" s="122"/>
      <c r="Z799" s="122"/>
      <c r="AA799" s="122"/>
      <c r="AB799" s="122"/>
      <c r="AC799" s="123"/>
      <c r="AD799" s="122"/>
      <c r="AE799" s="122"/>
      <c r="AF799" s="122"/>
      <c r="AG799" s="122"/>
      <c r="AH799" s="122"/>
      <c r="AI799" s="122"/>
      <c r="AJ799" s="122"/>
      <c r="AK799" s="122"/>
      <c r="AL799" s="122"/>
      <c r="AM799" s="122"/>
      <c r="AN799" s="122"/>
      <c r="AO799" s="122"/>
      <c r="AP799" s="122"/>
      <c r="AQ799" s="122"/>
      <c r="AR799" s="122"/>
      <c r="AS799" s="122"/>
      <c r="AT799" s="122"/>
      <c r="AU799" s="122"/>
      <c r="AV799" s="122"/>
      <c r="AW799" s="122"/>
      <c r="AX799" s="122"/>
      <c r="AY799" s="122"/>
      <c r="AZ799" s="122"/>
      <c r="BA799" s="122"/>
      <c r="BB799" s="122"/>
      <c r="BC799" s="122"/>
      <c r="BD799" s="122"/>
      <c r="BE799" s="122"/>
      <c r="BF799" s="122"/>
      <c r="BG799" s="122"/>
    </row>
    <row r="800" spans="1:59" ht="12.75">
      <c r="A800" s="165"/>
      <c r="B800" s="175"/>
      <c r="C800" s="180" t="s">
        <v>135</v>
      </c>
      <c r="D800" s="175"/>
      <c r="E800" s="267">
        <v>0</v>
      </c>
      <c r="F800" s="267">
        <v>0</v>
      </c>
      <c r="G800" s="267">
        <v>0</v>
      </c>
      <c r="H800" s="267">
        <v>0</v>
      </c>
      <c r="I800" s="267">
        <v>0</v>
      </c>
      <c r="J800" s="267">
        <v>0</v>
      </c>
      <c r="K800" s="267">
        <v>0</v>
      </c>
      <c r="L800" s="267">
        <v>0</v>
      </c>
      <c r="M800" s="267">
        <v>0</v>
      </c>
      <c r="N800" s="267">
        <v>0</v>
      </c>
      <c r="O800" s="267">
        <v>0</v>
      </c>
      <c r="P800" s="267">
        <v>0</v>
      </c>
      <c r="Q800" s="267">
        <v>0</v>
      </c>
      <c r="S800" s="122"/>
      <c r="T800" s="123"/>
      <c r="U800" s="122"/>
      <c r="V800" s="122"/>
      <c r="W800" s="122"/>
      <c r="X800" s="122"/>
      <c r="Y800" s="122"/>
      <c r="Z800" s="122"/>
      <c r="AA800" s="122"/>
      <c r="AB800" s="122"/>
      <c r="AC800" s="123"/>
      <c r="AD800" s="122"/>
      <c r="AE800" s="122"/>
      <c r="AF800" s="122"/>
      <c r="AG800" s="122"/>
      <c r="AH800" s="122"/>
      <c r="AI800" s="122"/>
      <c r="AJ800" s="122"/>
      <c r="AK800" s="122"/>
      <c r="AL800" s="122"/>
      <c r="AM800" s="122"/>
      <c r="AN800" s="122"/>
      <c r="AO800" s="122"/>
      <c r="AP800" s="122"/>
      <c r="AQ800" s="122"/>
      <c r="AR800" s="122"/>
      <c r="AS800" s="122"/>
      <c r="AT800" s="122"/>
      <c r="AU800" s="122"/>
      <c r="AV800" s="122"/>
      <c r="AW800" s="122"/>
      <c r="AX800" s="122"/>
      <c r="AY800" s="122"/>
      <c r="AZ800" s="122"/>
      <c r="BA800" s="122"/>
      <c r="BB800" s="122"/>
      <c r="BC800" s="122"/>
      <c r="BD800" s="122"/>
      <c r="BE800" s="122"/>
      <c r="BF800" s="122"/>
      <c r="BG800" s="122"/>
    </row>
    <row r="801" spans="1:59" ht="12.75">
      <c r="A801" s="165"/>
      <c r="B801" s="175"/>
      <c r="C801" s="180" t="s">
        <v>136</v>
      </c>
      <c r="D801" s="175"/>
      <c r="E801" s="267">
        <v>74.99994005783972</v>
      </c>
      <c r="F801" s="267">
        <v>74.99985355251206</v>
      </c>
      <c r="G801" s="267">
        <v>74.99985355251206</v>
      </c>
      <c r="H801" s="267">
        <v>74.99999671232891</v>
      </c>
      <c r="I801" s="267">
        <v>74.99985355251206</v>
      </c>
      <c r="J801" s="267">
        <v>74.99999671232891</v>
      </c>
      <c r="K801" s="267">
        <v>74.99985355251206</v>
      </c>
      <c r="L801" s="267">
        <v>74.99985355251206</v>
      </c>
      <c r="M801" s="267">
        <v>75.00031897716615</v>
      </c>
      <c r="N801" s="267">
        <v>74.99985355251206</v>
      </c>
      <c r="O801" s="267">
        <v>74.99999671232891</v>
      </c>
      <c r="P801" s="267">
        <v>74.99985355251206</v>
      </c>
      <c r="Q801" s="267">
        <v>74.99999671232891</v>
      </c>
      <c r="S801" s="122"/>
      <c r="T801" s="123"/>
      <c r="U801" s="122"/>
      <c r="V801" s="122"/>
      <c r="W801" s="122"/>
      <c r="X801" s="122"/>
      <c r="Y801" s="122"/>
      <c r="Z801" s="122"/>
      <c r="AA801" s="122"/>
      <c r="AB801" s="122"/>
      <c r="AC801" s="123"/>
      <c r="AD801" s="122"/>
      <c r="AE801" s="122"/>
      <c r="AF801" s="122"/>
      <c r="AG801" s="122"/>
      <c r="AH801" s="122"/>
      <c r="AI801" s="122"/>
      <c r="AJ801" s="122"/>
      <c r="AK801" s="122"/>
      <c r="AL801" s="122"/>
      <c r="AM801" s="122"/>
      <c r="AN801" s="122"/>
      <c r="AO801" s="122"/>
      <c r="AP801" s="122"/>
      <c r="AQ801" s="122"/>
      <c r="AR801" s="122"/>
      <c r="AS801" s="122"/>
      <c r="AT801" s="122"/>
      <c r="AU801" s="122"/>
      <c r="AV801" s="122"/>
      <c r="AW801" s="122"/>
      <c r="AX801" s="122"/>
      <c r="AY801" s="122"/>
      <c r="AZ801" s="122"/>
      <c r="BA801" s="122"/>
      <c r="BB801" s="122"/>
      <c r="BC801" s="122"/>
      <c r="BD801" s="122"/>
      <c r="BE801" s="122"/>
      <c r="BF801" s="122"/>
      <c r="BG801" s="122"/>
    </row>
    <row r="802" spans="1:59" ht="12.75">
      <c r="A802" s="165"/>
      <c r="B802" s="175"/>
      <c r="C802" s="180" t="s">
        <v>137</v>
      </c>
      <c r="D802" s="175"/>
      <c r="E802" s="267">
        <v>41.569780495759936</v>
      </c>
      <c r="F802" s="267">
        <v>41.569800307219666</v>
      </c>
      <c r="G802" s="267">
        <v>41.569800307219666</v>
      </c>
      <c r="H802" s="267">
        <v>41.56975</v>
      </c>
      <c r="I802" s="267">
        <v>41.569800307219666</v>
      </c>
      <c r="J802" s="267">
        <v>41.56975</v>
      </c>
      <c r="K802" s="267">
        <v>41.569800307219666</v>
      </c>
      <c r="L802" s="267">
        <v>41.569800307219666</v>
      </c>
      <c r="M802" s="267">
        <v>41.569757653061224</v>
      </c>
      <c r="N802" s="267">
        <v>41.569800307219666</v>
      </c>
      <c r="O802" s="267">
        <v>41.56975</v>
      </c>
      <c r="P802" s="267">
        <v>41.569800307219666</v>
      </c>
      <c r="Q802" s="267">
        <v>41.56975</v>
      </c>
      <c r="S802" s="122"/>
      <c r="T802" s="123"/>
      <c r="U802" s="122"/>
      <c r="V802" s="122"/>
      <c r="W802" s="122"/>
      <c r="X802" s="122"/>
      <c r="Y802" s="122"/>
      <c r="Z802" s="122"/>
      <c r="AA802" s="122"/>
      <c r="AB802" s="122"/>
      <c r="AC802" s="123"/>
      <c r="AD802" s="122"/>
      <c r="AE802" s="122"/>
      <c r="AF802" s="122"/>
      <c r="AG802" s="122"/>
      <c r="AH802" s="122"/>
      <c r="AI802" s="122"/>
      <c r="AJ802" s="122"/>
      <c r="AK802" s="122"/>
      <c r="AL802" s="122"/>
      <c r="AM802" s="122"/>
      <c r="AN802" s="122"/>
      <c r="AO802" s="122"/>
      <c r="AP802" s="122"/>
      <c r="AQ802" s="122"/>
      <c r="AR802" s="122"/>
      <c r="AS802" s="122"/>
      <c r="AT802" s="122"/>
      <c r="AU802" s="122"/>
      <c r="AV802" s="122"/>
      <c r="AW802" s="122"/>
      <c r="AX802" s="122"/>
      <c r="AY802" s="122"/>
      <c r="AZ802" s="122"/>
      <c r="BA802" s="122"/>
      <c r="BB802" s="122"/>
      <c r="BC802" s="122"/>
      <c r="BD802" s="122"/>
      <c r="BE802" s="122"/>
      <c r="BF802" s="122"/>
      <c r="BG802" s="122"/>
    </row>
    <row r="803" spans="1:59" ht="12.75" hidden="1">
      <c r="A803" s="165"/>
      <c r="B803" s="175"/>
      <c r="C803" s="180"/>
      <c r="D803" s="175"/>
      <c r="E803" s="267"/>
      <c r="F803" s="267"/>
      <c r="G803" s="267"/>
      <c r="H803" s="267"/>
      <c r="I803" s="267"/>
      <c r="J803" s="267"/>
      <c r="K803" s="267"/>
      <c r="L803" s="267"/>
      <c r="M803" s="267"/>
      <c r="N803" s="267"/>
      <c r="O803" s="267"/>
      <c r="P803" s="267"/>
      <c r="Q803" s="267"/>
      <c r="S803" s="122"/>
      <c r="T803" s="123"/>
      <c r="U803" s="122"/>
      <c r="V803" s="122"/>
      <c r="W803" s="122"/>
      <c r="X803" s="122"/>
      <c r="Y803" s="122"/>
      <c r="Z803" s="122"/>
      <c r="AA803" s="122"/>
      <c r="AB803" s="122"/>
      <c r="AC803" s="123"/>
      <c r="AD803" s="122"/>
      <c r="AE803" s="122"/>
      <c r="AF803" s="122"/>
      <c r="AG803" s="122"/>
      <c r="AH803" s="122"/>
      <c r="AI803" s="122"/>
      <c r="AJ803" s="122"/>
      <c r="AK803" s="122"/>
      <c r="AL803" s="122"/>
      <c r="AM803" s="122"/>
      <c r="AN803" s="122"/>
      <c r="AO803" s="122"/>
      <c r="AP803" s="122"/>
      <c r="AQ803" s="122"/>
      <c r="AR803" s="122"/>
      <c r="AS803" s="122"/>
      <c r="AT803" s="122"/>
      <c r="AU803" s="122"/>
      <c r="AV803" s="122"/>
      <c r="AW803" s="122"/>
      <c r="AX803" s="122"/>
      <c r="AY803" s="122"/>
      <c r="AZ803" s="122"/>
      <c r="BA803" s="122"/>
      <c r="BB803" s="122"/>
      <c r="BC803" s="122"/>
      <c r="BD803" s="122"/>
      <c r="BE803" s="122"/>
      <c r="BF803" s="122"/>
      <c r="BG803" s="122"/>
    </row>
    <row r="804" spans="1:59" ht="12.75">
      <c r="A804" s="165"/>
      <c r="B804" s="175"/>
      <c r="C804" s="180" t="s">
        <v>138</v>
      </c>
      <c r="D804" s="175"/>
      <c r="E804" s="267">
        <v>70.01078644950312</v>
      </c>
      <c r="F804" s="267">
        <v>70.37698104721456</v>
      </c>
      <c r="G804" s="267">
        <v>70.37698104721456</v>
      </c>
      <c r="H804" s="267">
        <v>71.0690922484892</v>
      </c>
      <c r="I804" s="267">
        <v>70.37698453445111</v>
      </c>
      <c r="J804" s="267">
        <v>71.06911566701687</v>
      </c>
      <c r="K804" s="267">
        <v>69.5251898100935</v>
      </c>
      <c r="L804" s="267">
        <v>68.90385486884018</v>
      </c>
      <c r="M804" s="267">
        <v>70.76489484017787</v>
      </c>
      <c r="N804" s="267">
        <v>68.90385972556666</v>
      </c>
      <c r="O804" s="267">
        <v>69.47438768950596</v>
      </c>
      <c r="P804" s="267">
        <v>68.90387915247253</v>
      </c>
      <c r="Q804" s="267">
        <v>69.47439270535595</v>
      </c>
      <c r="S804" s="122"/>
      <c r="T804" s="123"/>
      <c r="U804" s="122"/>
      <c r="V804" s="122"/>
      <c r="W804" s="122"/>
      <c r="X804" s="122"/>
      <c r="Y804" s="122"/>
      <c r="Z804" s="122"/>
      <c r="AA804" s="122"/>
      <c r="AB804" s="122"/>
      <c r="AC804" s="123"/>
      <c r="AD804" s="122"/>
      <c r="AE804" s="122"/>
      <c r="AF804" s="122"/>
      <c r="AG804" s="122"/>
      <c r="AH804" s="122"/>
      <c r="AI804" s="122"/>
      <c r="AJ804" s="122"/>
      <c r="AK804" s="122"/>
      <c r="AL804" s="122"/>
      <c r="AM804" s="122"/>
      <c r="AN804" s="122"/>
      <c r="AO804" s="122"/>
      <c r="AP804" s="122"/>
      <c r="AQ804" s="122"/>
      <c r="AR804" s="122"/>
      <c r="AS804" s="122"/>
      <c r="AT804" s="122"/>
      <c r="AU804" s="122"/>
      <c r="AV804" s="122"/>
      <c r="AW804" s="122"/>
      <c r="AX804" s="122"/>
      <c r="AY804" s="122"/>
      <c r="AZ804" s="122"/>
      <c r="BA804" s="122"/>
      <c r="BB804" s="122"/>
      <c r="BC804" s="122"/>
      <c r="BD804" s="122"/>
      <c r="BE804" s="122"/>
      <c r="BF804" s="122"/>
      <c r="BG804" s="122"/>
    </row>
    <row r="805" spans="1:59" ht="12.75">
      <c r="A805" s="165"/>
      <c r="B805" s="175"/>
      <c r="C805" s="180" t="s">
        <v>139</v>
      </c>
      <c r="D805" s="175"/>
      <c r="E805" s="267">
        <v>31.527753623188406</v>
      </c>
      <c r="F805" s="267">
        <v>31.188172043010752</v>
      </c>
      <c r="G805" s="267">
        <v>30.739247311827956</v>
      </c>
      <c r="H805" s="267">
        <v>28.47222222222222</v>
      </c>
      <c r="I805" s="267">
        <v>28.951290322580647</v>
      </c>
      <c r="J805" s="267">
        <v>31.792</v>
      </c>
      <c r="K805" s="267">
        <v>37.93354838709677</v>
      </c>
      <c r="L805" s="267">
        <v>0</v>
      </c>
      <c r="M805" s="267">
        <v>0</v>
      </c>
      <c r="N805" s="267">
        <v>0</v>
      </c>
      <c r="O805" s="267">
        <v>0</v>
      </c>
      <c r="P805" s="267">
        <v>0</v>
      </c>
      <c r="Q805" s="267">
        <v>0</v>
      </c>
      <c r="S805" s="122"/>
      <c r="T805" s="123"/>
      <c r="U805" s="122"/>
      <c r="V805" s="122"/>
      <c r="W805" s="122"/>
      <c r="X805" s="122"/>
      <c r="Y805" s="122"/>
      <c r="Z805" s="122"/>
      <c r="AA805" s="122"/>
      <c r="AB805" s="122"/>
      <c r="AC805" s="123"/>
      <c r="AD805" s="122"/>
      <c r="AE805" s="122"/>
      <c r="AF805" s="122"/>
      <c r="AG805" s="122"/>
      <c r="AH805" s="122"/>
      <c r="AI805" s="122"/>
      <c r="AJ805" s="122"/>
      <c r="AK805" s="122"/>
      <c r="AL805" s="122"/>
      <c r="AM805" s="122"/>
      <c r="AN805" s="122"/>
      <c r="AO805" s="122"/>
      <c r="AP805" s="122"/>
      <c r="AQ805" s="122"/>
      <c r="AR805" s="122"/>
      <c r="AS805" s="122"/>
      <c r="AT805" s="122"/>
      <c r="AU805" s="122"/>
      <c r="AV805" s="122"/>
      <c r="AW805" s="122"/>
      <c r="AX805" s="122"/>
      <c r="AY805" s="122"/>
      <c r="AZ805" s="122"/>
      <c r="BA805" s="122"/>
      <c r="BB805" s="122"/>
      <c r="BC805" s="122"/>
      <c r="BD805" s="122"/>
      <c r="BE805" s="122"/>
      <c r="BF805" s="122"/>
      <c r="BG805" s="122"/>
    </row>
    <row r="806" spans="1:59" ht="12.75">
      <c r="A806" s="165"/>
      <c r="B806" s="175"/>
      <c r="C806" s="180" t="s">
        <v>140</v>
      </c>
      <c r="D806" s="175"/>
      <c r="E806" s="267">
        <v>0</v>
      </c>
      <c r="F806" s="267">
        <v>0</v>
      </c>
      <c r="G806" s="267">
        <v>0</v>
      </c>
      <c r="H806" s="267">
        <v>0</v>
      </c>
      <c r="I806" s="267">
        <v>0</v>
      </c>
      <c r="J806" s="267">
        <v>0</v>
      </c>
      <c r="K806" s="267">
        <v>0</v>
      </c>
      <c r="L806" s="267">
        <v>0</v>
      </c>
      <c r="M806" s="267">
        <v>0</v>
      </c>
      <c r="N806" s="267">
        <v>0</v>
      </c>
      <c r="O806" s="267">
        <v>0</v>
      </c>
      <c r="P806" s="267">
        <v>0</v>
      </c>
      <c r="Q806" s="267">
        <v>0</v>
      </c>
      <c r="S806" s="122"/>
      <c r="T806" s="123"/>
      <c r="U806" s="122"/>
      <c r="V806" s="122"/>
      <c r="W806" s="122"/>
      <c r="X806" s="122"/>
      <c r="Y806" s="122"/>
      <c r="Z806" s="122"/>
      <c r="AA806" s="122"/>
      <c r="AB806" s="122"/>
      <c r="AC806" s="123"/>
      <c r="AD806" s="122"/>
      <c r="AE806" s="122"/>
      <c r="AF806" s="122"/>
      <c r="AG806" s="122"/>
      <c r="AH806" s="122"/>
      <c r="AI806" s="122"/>
      <c r="AJ806" s="122"/>
      <c r="AK806" s="122"/>
      <c r="AL806" s="122"/>
      <c r="AM806" s="122"/>
      <c r="AN806" s="122"/>
      <c r="AO806" s="122"/>
      <c r="AP806" s="122"/>
      <c r="AQ806" s="122"/>
      <c r="AR806" s="122"/>
      <c r="AS806" s="122"/>
      <c r="AT806" s="122"/>
      <c r="AU806" s="122"/>
      <c r="AV806" s="122"/>
      <c r="AW806" s="122"/>
      <c r="AX806" s="122"/>
      <c r="AY806" s="122"/>
      <c r="AZ806" s="122"/>
      <c r="BA806" s="122"/>
      <c r="BB806" s="122"/>
      <c r="BC806" s="122"/>
      <c r="BD806" s="122"/>
      <c r="BE806" s="122"/>
      <c r="BF806" s="122"/>
      <c r="BG806" s="122"/>
    </row>
    <row r="807" spans="1:59" ht="12.75">
      <c r="A807" s="165"/>
      <c r="B807" s="175"/>
      <c r="C807" s="180" t="s">
        <v>141</v>
      </c>
      <c r="D807" s="175"/>
      <c r="E807" s="267">
        <v>37</v>
      </c>
      <c r="F807" s="267">
        <v>0</v>
      </c>
      <c r="G807" s="267">
        <v>0</v>
      </c>
      <c r="H807" s="267">
        <v>0</v>
      </c>
      <c r="I807" s="267">
        <v>0</v>
      </c>
      <c r="J807" s="267">
        <v>37</v>
      </c>
      <c r="K807" s="267">
        <v>37</v>
      </c>
      <c r="L807" s="267">
        <v>37</v>
      </c>
      <c r="M807" s="267">
        <v>37</v>
      </c>
      <c r="N807" s="267">
        <v>37</v>
      </c>
      <c r="O807" s="267">
        <v>37</v>
      </c>
      <c r="P807" s="267">
        <v>37</v>
      </c>
      <c r="Q807" s="267">
        <v>37</v>
      </c>
      <c r="S807" s="122"/>
      <c r="T807" s="123"/>
      <c r="U807" s="122"/>
      <c r="V807" s="122"/>
      <c r="W807" s="122"/>
      <c r="X807" s="122"/>
      <c r="Y807" s="122"/>
      <c r="Z807" s="122"/>
      <c r="AA807" s="122"/>
      <c r="AB807" s="122"/>
      <c r="AC807" s="123"/>
      <c r="AD807" s="122"/>
      <c r="AE807" s="122"/>
      <c r="AF807" s="122"/>
      <c r="AG807" s="122"/>
      <c r="AH807" s="122"/>
      <c r="AI807" s="122"/>
      <c r="AJ807" s="122"/>
      <c r="AK807" s="122"/>
      <c r="AL807" s="122"/>
      <c r="AM807" s="122"/>
      <c r="AN807" s="122"/>
      <c r="AO807" s="122"/>
      <c r="AP807" s="122"/>
      <c r="AQ807" s="122"/>
      <c r="AR807" s="122"/>
      <c r="AS807" s="122"/>
      <c r="AT807" s="122"/>
      <c r="AU807" s="122"/>
      <c r="AV807" s="122"/>
      <c r="AW807" s="122"/>
      <c r="AX807" s="122"/>
      <c r="AY807" s="122"/>
      <c r="AZ807" s="122"/>
      <c r="BA807" s="122"/>
      <c r="BB807" s="122"/>
      <c r="BC807" s="122"/>
      <c r="BD807" s="122"/>
      <c r="BE807" s="122"/>
      <c r="BF807" s="122"/>
      <c r="BG807" s="122"/>
    </row>
    <row r="808" spans="1:59" ht="12.75">
      <c r="A808" s="165"/>
      <c r="B808" s="175"/>
      <c r="C808" s="180" t="s">
        <v>142</v>
      </c>
      <c r="D808" s="175"/>
      <c r="E808" s="267">
        <v>0</v>
      </c>
      <c r="F808" s="267">
        <v>0</v>
      </c>
      <c r="G808" s="267">
        <v>0</v>
      </c>
      <c r="H808" s="267">
        <v>0</v>
      </c>
      <c r="I808" s="267">
        <v>0</v>
      </c>
      <c r="J808" s="267">
        <v>0</v>
      </c>
      <c r="K808" s="267">
        <v>0</v>
      </c>
      <c r="L808" s="267">
        <v>0</v>
      </c>
      <c r="M808" s="267">
        <v>0</v>
      </c>
      <c r="N808" s="267">
        <v>0</v>
      </c>
      <c r="O808" s="267">
        <v>0</v>
      </c>
      <c r="P808" s="267">
        <v>0</v>
      </c>
      <c r="Q808" s="267">
        <v>0</v>
      </c>
      <c r="S808" s="122"/>
      <c r="T808" s="123"/>
      <c r="U808" s="122"/>
      <c r="V808" s="122"/>
      <c r="W808" s="122"/>
      <c r="X808" s="122"/>
      <c r="Y808" s="122"/>
      <c r="Z808" s="122"/>
      <c r="AA808" s="122"/>
      <c r="AB808" s="122"/>
      <c r="AC808" s="123"/>
      <c r="AD808" s="122"/>
      <c r="AE808" s="122"/>
      <c r="AF808" s="122"/>
      <c r="AG808" s="122"/>
      <c r="AH808" s="122"/>
      <c r="AI808" s="122"/>
      <c r="AJ808" s="122"/>
      <c r="AK808" s="122"/>
      <c r="AL808" s="122"/>
      <c r="AM808" s="122"/>
      <c r="AN808" s="122"/>
      <c r="AO808" s="122"/>
      <c r="AP808" s="122"/>
      <c r="AQ808" s="122"/>
      <c r="AR808" s="122"/>
      <c r="AS808" s="122"/>
      <c r="AT808" s="122"/>
      <c r="AU808" s="122"/>
      <c r="AV808" s="122"/>
      <c r="AW808" s="122"/>
      <c r="AX808" s="122"/>
      <c r="AY808" s="122"/>
      <c r="AZ808" s="122"/>
      <c r="BA808" s="122"/>
      <c r="BB808" s="122"/>
      <c r="BC808" s="122"/>
      <c r="BD808" s="122"/>
      <c r="BE808" s="122"/>
      <c r="BF808" s="122"/>
      <c r="BG808" s="122"/>
    </row>
    <row r="809" spans="1:59" ht="12.75">
      <c r="A809" s="165"/>
      <c r="B809" s="175"/>
      <c r="C809" s="180" t="s">
        <v>143</v>
      </c>
      <c r="D809" s="175"/>
      <c r="E809" s="267">
        <v>40</v>
      </c>
      <c r="F809" s="267">
        <v>40</v>
      </c>
      <c r="G809" s="267">
        <v>40</v>
      </c>
      <c r="H809" s="267">
        <v>40</v>
      </c>
      <c r="I809" s="267">
        <v>40</v>
      </c>
      <c r="J809" s="267">
        <v>40</v>
      </c>
      <c r="K809" s="267">
        <v>0</v>
      </c>
      <c r="L809" s="267">
        <v>0</v>
      </c>
      <c r="M809" s="267">
        <v>0</v>
      </c>
      <c r="N809" s="267">
        <v>0</v>
      </c>
      <c r="O809" s="267">
        <v>0</v>
      </c>
      <c r="P809" s="267">
        <v>0</v>
      </c>
      <c r="Q809" s="267">
        <v>0</v>
      </c>
      <c r="S809" s="122"/>
      <c r="T809" s="123"/>
      <c r="U809" s="122"/>
      <c r="V809" s="122"/>
      <c r="W809" s="122"/>
      <c r="X809" s="122"/>
      <c r="Y809" s="122"/>
      <c r="Z809" s="122"/>
      <c r="AA809" s="122"/>
      <c r="AB809" s="122"/>
      <c r="AC809" s="123"/>
      <c r="AD809" s="122"/>
      <c r="AE809" s="122"/>
      <c r="AF809" s="122"/>
      <c r="AG809" s="122"/>
      <c r="AH809" s="122"/>
      <c r="AI809" s="122"/>
      <c r="AJ809" s="122"/>
      <c r="AK809" s="122"/>
      <c r="AL809" s="122"/>
      <c r="AM809" s="122"/>
      <c r="AN809" s="122"/>
      <c r="AO809" s="122"/>
      <c r="AP809" s="122"/>
      <c r="AQ809" s="122"/>
      <c r="AR809" s="122"/>
      <c r="AS809" s="122"/>
      <c r="AT809" s="122"/>
      <c r="AU809" s="122"/>
      <c r="AV809" s="122"/>
      <c r="AW809" s="122"/>
      <c r="AX809" s="122"/>
      <c r="AY809" s="122"/>
      <c r="AZ809" s="122"/>
      <c r="BA809" s="122"/>
      <c r="BB809" s="122"/>
      <c r="BC809" s="122"/>
      <c r="BD809" s="122"/>
      <c r="BE809" s="122"/>
      <c r="BF809" s="122"/>
      <c r="BG809" s="122"/>
    </row>
    <row r="810" spans="1:59" ht="12.75" hidden="1">
      <c r="A810" s="165"/>
      <c r="B810" s="175"/>
      <c r="C810" s="180"/>
      <c r="D810" s="175"/>
      <c r="E810" s="267"/>
      <c r="F810" s="267"/>
      <c r="G810" s="267"/>
      <c r="H810" s="267"/>
      <c r="I810" s="267"/>
      <c r="J810" s="267"/>
      <c r="K810" s="267"/>
      <c r="L810" s="267"/>
      <c r="M810" s="267"/>
      <c r="N810" s="267"/>
      <c r="O810" s="267"/>
      <c r="P810" s="267"/>
      <c r="Q810" s="267"/>
      <c r="S810" s="122"/>
      <c r="T810" s="123"/>
      <c r="U810" s="122"/>
      <c r="V810" s="122"/>
      <c r="W810" s="122"/>
      <c r="X810" s="122"/>
      <c r="Y810" s="122"/>
      <c r="Z810" s="122"/>
      <c r="AA810" s="122"/>
      <c r="AB810" s="122"/>
      <c r="AC810" s="123"/>
      <c r="AD810" s="122"/>
      <c r="AE810" s="122"/>
      <c r="AF810" s="122"/>
      <c r="AG810" s="122"/>
      <c r="AH810" s="122"/>
      <c r="AI810" s="122"/>
      <c r="AJ810" s="122"/>
      <c r="AK810" s="122"/>
      <c r="AL810" s="122"/>
      <c r="AM810" s="122"/>
      <c r="AN810" s="122"/>
      <c r="AO810" s="122"/>
      <c r="AP810" s="122"/>
      <c r="AQ810" s="122"/>
      <c r="AR810" s="122"/>
      <c r="AS810" s="122"/>
      <c r="AT810" s="122"/>
      <c r="AU810" s="122"/>
      <c r="AV810" s="122"/>
      <c r="AW810" s="122"/>
      <c r="AX810" s="122"/>
      <c r="AY810" s="122"/>
      <c r="AZ810" s="122"/>
      <c r="BA810" s="122"/>
      <c r="BB810" s="122"/>
      <c r="BC810" s="122"/>
      <c r="BD810" s="122"/>
      <c r="BE810" s="122"/>
      <c r="BF810" s="122"/>
      <c r="BG810" s="122"/>
    </row>
    <row r="811" spans="1:59" ht="12.75" hidden="1">
      <c r="A811" s="165"/>
      <c r="B811" s="175"/>
      <c r="C811" s="180"/>
      <c r="D811" s="175"/>
      <c r="E811" s="267"/>
      <c r="F811" s="267"/>
      <c r="G811" s="267"/>
      <c r="H811" s="267"/>
      <c r="I811" s="267"/>
      <c r="J811" s="267"/>
      <c r="K811" s="267"/>
      <c r="L811" s="267"/>
      <c r="M811" s="267"/>
      <c r="N811" s="267"/>
      <c r="O811" s="267"/>
      <c r="P811" s="267"/>
      <c r="Q811" s="267"/>
      <c r="S811" s="122"/>
      <c r="T811" s="123"/>
      <c r="U811" s="122"/>
      <c r="V811" s="122"/>
      <c r="W811" s="122"/>
      <c r="X811" s="122"/>
      <c r="Y811" s="122"/>
      <c r="Z811" s="122"/>
      <c r="AA811" s="122"/>
      <c r="AB811" s="122"/>
      <c r="AC811" s="123"/>
      <c r="AD811" s="122"/>
      <c r="AE811" s="122"/>
      <c r="AF811" s="122"/>
      <c r="AG811" s="122"/>
      <c r="AH811" s="122"/>
      <c r="AI811" s="122"/>
      <c r="AJ811" s="122"/>
      <c r="AK811" s="122"/>
      <c r="AL811" s="122"/>
      <c r="AM811" s="122"/>
      <c r="AN811" s="122"/>
      <c r="AO811" s="122"/>
      <c r="AP811" s="122"/>
      <c r="AQ811" s="122"/>
      <c r="AR811" s="122"/>
      <c r="AS811" s="122"/>
      <c r="AT811" s="122"/>
      <c r="AU811" s="122"/>
      <c r="AV811" s="122"/>
      <c r="AW811" s="122"/>
      <c r="AX811" s="122"/>
      <c r="AY811" s="122"/>
      <c r="AZ811" s="122"/>
      <c r="BA811" s="122"/>
      <c r="BB811" s="122"/>
      <c r="BC811" s="122"/>
      <c r="BD811" s="122"/>
      <c r="BE811" s="122"/>
      <c r="BF811" s="122"/>
      <c r="BG811" s="122"/>
    </row>
    <row r="812" spans="1:59" ht="12.75" hidden="1">
      <c r="A812" s="165"/>
      <c r="B812" s="175"/>
      <c r="C812" s="180"/>
      <c r="D812" s="175"/>
      <c r="E812" s="267"/>
      <c r="F812" s="267"/>
      <c r="G812" s="267"/>
      <c r="H812" s="267"/>
      <c r="I812" s="267"/>
      <c r="J812" s="267"/>
      <c r="K812" s="267"/>
      <c r="L812" s="267"/>
      <c r="M812" s="267"/>
      <c r="N812" s="267"/>
      <c r="O812" s="267"/>
      <c r="P812" s="267"/>
      <c r="Q812" s="267"/>
      <c r="S812" s="122"/>
      <c r="T812" s="123"/>
      <c r="U812" s="122"/>
      <c r="V812" s="122"/>
      <c r="W812" s="122"/>
      <c r="X812" s="122"/>
      <c r="Y812" s="122"/>
      <c r="Z812" s="122"/>
      <c r="AA812" s="122"/>
      <c r="AB812" s="122"/>
      <c r="AC812" s="123"/>
      <c r="AD812" s="122"/>
      <c r="AE812" s="122"/>
      <c r="AF812" s="122"/>
      <c r="AG812" s="122"/>
      <c r="AH812" s="122"/>
      <c r="AI812" s="122"/>
      <c r="AJ812" s="122"/>
      <c r="AK812" s="122"/>
      <c r="AL812" s="122"/>
      <c r="AM812" s="122"/>
      <c r="AN812" s="122"/>
      <c r="AO812" s="122"/>
      <c r="AP812" s="122"/>
      <c r="AQ812" s="122"/>
      <c r="AR812" s="122"/>
      <c r="AS812" s="122"/>
      <c r="AT812" s="122"/>
      <c r="AU812" s="122"/>
      <c r="AV812" s="122"/>
      <c r="AW812" s="122"/>
      <c r="AX812" s="122"/>
      <c r="AY812" s="122"/>
      <c r="AZ812" s="122"/>
      <c r="BA812" s="122"/>
      <c r="BB812" s="122"/>
      <c r="BC812" s="122"/>
      <c r="BD812" s="122"/>
      <c r="BE812" s="122"/>
      <c r="BF812" s="122"/>
      <c r="BG812" s="122"/>
    </row>
    <row r="813" spans="1:59" ht="12.75">
      <c r="A813" s="165"/>
      <c r="B813" s="175"/>
      <c r="C813" s="180" t="s">
        <v>144</v>
      </c>
      <c r="D813" s="175"/>
      <c r="E813" s="267">
        <v>44.68902228110095</v>
      </c>
      <c r="F813" s="267">
        <v>47.272138228941685</v>
      </c>
      <c r="G813" s="267">
        <v>44.84139264990329</v>
      </c>
      <c r="H813" s="267">
        <v>45.94501018329939</v>
      </c>
      <c r="I813" s="267">
        <v>43.69835466179159</v>
      </c>
      <c r="J813" s="267">
        <v>43.972196478220575</v>
      </c>
      <c r="K813" s="267">
        <v>43.327354260089685</v>
      </c>
      <c r="L813" s="267">
        <v>43.327354260089685</v>
      </c>
      <c r="M813" s="267">
        <v>45.40019860973187</v>
      </c>
      <c r="N813" s="267">
        <v>43.327354260089685</v>
      </c>
      <c r="O813" s="267">
        <v>43.972196478220575</v>
      </c>
      <c r="P813" s="267">
        <v>43.327354260089685</v>
      </c>
      <c r="Q813" s="267">
        <v>43.972196478220575</v>
      </c>
      <c r="S813" s="122"/>
      <c r="T813" s="123"/>
      <c r="U813" s="122"/>
      <c r="V813" s="122"/>
      <c r="W813" s="122"/>
      <c r="X813" s="122"/>
      <c r="Y813" s="122"/>
      <c r="Z813" s="122"/>
      <c r="AA813" s="122"/>
      <c r="AB813" s="122"/>
      <c r="AC813" s="123"/>
      <c r="AD813" s="122"/>
      <c r="AE813" s="122"/>
      <c r="AF813" s="122"/>
      <c r="AG813" s="122"/>
      <c r="AH813" s="122"/>
      <c r="AI813" s="122"/>
      <c r="AJ813" s="122"/>
      <c r="AK813" s="122"/>
      <c r="AL813" s="122"/>
      <c r="AM813" s="122"/>
      <c r="AN813" s="122"/>
      <c r="AO813" s="122"/>
      <c r="AP813" s="122"/>
      <c r="AQ813" s="122"/>
      <c r="AR813" s="122"/>
      <c r="AS813" s="122"/>
      <c r="AT813" s="122"/>
      <c r="AU813" s="122"/>
      <c r="AV813" s="122"/>
      <c r="AW813" s="122"/>
      <c r="AX813" s="122"/>
      <c r="AY813" s="122"/>
      <c r="AZ813" s="122"/>
      <c r="BA813" s="122"/>
      <c r="BB813" s="122"/>
      <c r="BC813" s="122"/>
      <c r="BD813" s="122"/>
      <c r="BE813" s="122"/>
      <c r="BF813" s="122"/>
      <c r="BG813" s="122"/>
    </row>
    <row r="814" spans="1:59" ht="12.75">
      <c r="A814" s="165"/>
      <c r="B814" s="175"/>
      <c r="C814" s="180"/>
      <c r="D814" s="175"/>
      <c r="E814" s="267"/>
      <c r="F814" s="267"/>
      <c r="G814" s="267"/>
      <c r="H814" s="267"/>
      <c r="I814" s="267"/>
      <c r="J814" s="267"/>
      <c r="K814" s="267"/>
      <c r="L814" s="267"/>
      <c r="M814" s="267"/>
      <c r="N814" s="267"/>
      <c r="O814" s="267"/>
      <c r="P814" s="267"/>
      <c r="Q814" s="267"/>
      <c r="S814" s="122"/>
      <c r="T814" s="123"/>
      <c r="U814" s="122"/>
      <c r="V814" s="122"/>
      <c r="W814" s="122"/>
      <c r="X814" s="122"/>
      <c r="Y814" s="122"/>
      <c r="Z814" s="122"/>
      <c r="AA814" s="122"/>
      <c r="AB814" s="122"/>
      <c r="AC814" s="123"/>
      <c r="AD814" s="122"/>
      <c r="AE814" s="122"/>
      <c r="AF814" s="122"/>
      <c r="AG814" s="122"/>
      <c r="AH814" s="122"/>
      <c r="AI814" s="122"/>
      <c r="AJ814" s="122"/>
      <c r="AK814" s="122"/>
      <c r="AL814" s="122"/>
      <c r="AM814" s="122"/>
      <c r="AN814" s="122"/>
      <c r="AO814" s="122"/>
      <c r="AP814" s="122"/>
      <c r="AQ814" s="122"/>
      <c r="AR814" s="122"/>
      <c r="AS814" s="122"/>
      <c r="AT814" s="122"/>
      <c r="AU814" s="122"/>
      <c r="AV814" s="122"/>
      <c r="AW814" s="122"/>
      <c r="AX814" s="122"/>
      <c r="AY814" s="122"/>
      <c r="AZ814" s="122"/>
      <c r="BA814" s="122"/>
      <c r="BB814" s="122"/>
      <c r="BC814" s="122"/>
      <c r="BD814" s="122"/>
      <c r="BE814" s="122"/>
      <c r="BF814" s="122"/>
      <c r="BG814" s="122"/>
    </row>
    <row r="815" spans="1:59" ht="12.75">
      <c r="A815" s="165"/>
      <c r="B815" s="175" t="s">
        <v>145</v>
      </c>
      <c r="C815" s="180"/>
      <c r="D815" s="175"/>
      <c r="E815" s="267">
        <v>47.29090326630375</v>
      </c>
      <c r="F815" s="267">
        <v>49.098397131100334</v>
      </c>
      <c r="G815" s="267">
        <v>48.62668891577978</v>
      </c>
      <c r="H815" s="267">
        <v>49.21606276941465</v>
      </c>
      <c r="I815" s="267">
        <v>48.861116297038286</v>
      </c>
      <c r="J815" s="267">
        <v>47.774173916268694</v>
      </c>
      <c r="K815" s="267">
        <v>46.569280171579315</v>
      </c>
      <c r="L815" s="267">
        <v>45.13626333949003</v>
      </c>
      <c r="M815" s="267">
        <v>46.26247467121042</v>
      </c>
      <c r="N815" s="267">
        <v>45.95768557807123</v>
      </c>
      <c r="O815" s="267">
        <v>46.005983322758375</v>
      </c>
      <c r="P815" s="267">
        <v>46.938627810683094</v>
      </c>
      <c r="Q815" s="267">
        <v>47.51417715061068</v>
      </c>
      <c r="S815" s="122"/>
      <c r="T815" s="123"/>
      <c r="U815" s="122"/>
      <c r="V815" s="122"/>
      <c r="W815" s="122"/>
      <c r="X815" s="122"/>
      <c r="Y815" s="122"/>
      <c r="Z815" s="122"/>
      <c r="AA815" s="122"/>
      <c r="AB815" s="122"/>
      <c r="AC815" s="123"/>
      <c r="AD815" s="122"/>
      <c r="AE815" s="122"/>
      <c r="AF815" s="122"/>
      <c r="AG815" s="122"/>
      <c r="AH815" s="122"/>
      <c r="AI815" s="122"/>
      <c r="AJ815" s="122"/>
      <c r="AK815" s="122"/>
      <c r="AL815" s="122"/>
      <c r="AM815" s="122"/>
      <c r="AN815" s="122"/>
      <c r="AO815" s="122"/>
      <c r="AP815" s="122"/>
      <c r="AQ815" s="122"/>
      <c r="AR815" s="122"/>
      <c r="AS815" s="122"/>
      <c r="AT815" s="122"/>
      <c r="AU815" s="122"/>
      <c r="AV815" s="122"/>
      <c r="AW815" s="122"/>
      <c r="AX815" s="122"/>
      <c r="AY815" s="122"/>
      <c r="AZ815" s="122"/>
      <c r="BA815" s="122"/>
      <c r="BB815" s="122"/>
      <c r="BC815" s="122"/>
      <c r="BD815" s="122"/>
      <c r="BE815" s="122"/>
      <c r="BF815" s="122"/>
      <c r="BG815" s="122"/>
    </row>
    <row r="816" spans="1:59" ht="12.75">
      <c r="A816" s="165"/>
      <c r="B816" s="175"/>
      <c r="C816" s="176"/>
      <c r="D816" s="175"/>
      <c r="E816" s="267"/>
      <c r="F816" s="267"/>
      <c r="G816" s="267"/>
      <c r="H816" s="267"/>
      <c r="I816" s="267"/>
      <c r="J816" s="267"/>
      <c r="K816" s="267"/>
      <c r="L816" s="267"/>
      <c r="M816" s="267"/>
      <c r="N816" s="267"/>
      <c r="O816" s="267"/>
      <c r="P816" s="267"/>
      <c r="Q816" s="267"/>
      <c r="S816" s="122"/>
      <c r="T816" s="123"/>
      <c r="U816" s="122"/>
      <c r="V816" s="122"/>
      <c r="W816" s="122"/>
      <c r="X816" s="122"/>
      <c r="Y816" s="122"/>
      <c r="Z816" s="122"/>
      <c r="AA816" s="122"/>
      <c r="AB816" s="122"/>
      <c r="AC816" s="123"/>
      <c r="AD816" s="122"/>
      <c r="AE816" s="122"/>
      <c r="AF816" s="122"/>
      <c r="AG816" s="122"/>
      <c r="AH816" s="122"/>
      <c r="AI816" s="122"/>
      <c r="AJ816" s="122"/>
      <c r="AK816" s="122"/>
      <c r="AL816" s="122"/>
      <c r="AM816" s="122"/>
      <c r="AN816" s="122"/>
      <c r="AO816" s="122"/>
      <c r="AP816" s="122"/>
      <c r="AQ816" s="122"/>
      <c r="AR816" s="122"/>
      <c r="AS816" s="122"/>
      <c r="AT816" s="122"/>
      <c r="AU816" s="122"/>
      <c r="AV816" s="122"/>
      <c r="AW816" s="122"/>
      <c r="AX816" s="122"/>
      <c r="AY816" s="122"/>
      <c r="AZ816" s="122"/>
      <c r="BA816" s="122"/>
      <c r="BB816" s="122"/>
      <c r="BC816" s="122"/>
      <c r="BD816" s="122"/>
      <c r="BE816" s="122"/>
      <c r="BF816" s="122"/>
      <c r="BG816" s="122"/>
    </row>
    <row r="817" spans="1:59" ht="12.75">
      <c r="A817" s="165"/>
      <c r="B817" s="175" t="s">
        <v>146</v>
      </c>
      <c r="C817" s="176"/>
      <c r="D817" s="175"/>
      <c r="E817" s="267"/>
      <c r="F817" s="267"/>
      <c r="G817" s="267"/>
      <c r="H817" s="267"/>
      <c r="I817" s="267"/>
      <c r="J817" s="267"/>
      <c r="K817" s="267"/>
      <c r="L817" s="267"/>
      <c r="M817" s="267"/>
      <c r="N817" s="267"/>
      <c r="O817" s="267"/>
      <c r="P817" s="267"/>
      <c r="Q817" s="267"/>
      <c r="S817" s="122"/>
      <c r="T817" s="123"/>
      <c r="U817" s="122"/>
      <c r="V817" s="122"/>
      <c r="W817" s="122"/>
      <c r="X817" s="122"/>
      <c r="Y817" s="122"/>
      <c r="Z817" s="122"/>
      <c r="AA817" s="122"/>
      <c r="AB817" s="122"/>
      <c r="AC817" s="123"/>
      <c r="AD817" s="122"/>
      <c r="AE817" s="122"/>
      <c r="AF817" s="122"/>
      <c r="AG817" s="122"/>
      <c r="AH817" s="122"/>
      <c r="AI817" s="122"/>
      <c r="AJ817" s="122"/>
      <c r="AK817" s="122"/>
      <c r="AL817" s="122"/>
      <c r="AM817" s="122"/>
      <c r="AN817" s="122"/>
      <c r="AO817" s="122"/>
      <c r="AP817" s="122"/>
      <c r="AQ817" s="122"/>
      <c r="AR817" s="122"/>
      <c r="AS817" s="122"/>
      <c r="AT817" s="122"/>
      <c r="AU817" s="122"/>
      <c r="AV817" s="122"/>
      <c r="AW817" s="122"/>
      <c r="AX817" s="122"/>
      <c r="AY817" s="122"/>
      <c r="AZ817" s="122"/>
      <c r="BA817" s="122"/>
      <c r="BB817" s="122"/>
      <c r="BC817" s="122"/>
      <c r="BD817" s="122"/>
      <c r="BE817" s="122"/>
      <c r="BF817" s="122"/>
      <c r="BG817" s="122"/>
    </row>
    <row r="818" spans="1:59" ht="12.75">
      <c r="A818" s="165"/>
      <c r="B818" s="175"/>
      <c r="C818" s="222" t="s">
        <v>147</v>
      </c>
      <c r="D818" s="175"/>
      <c r="E818" s="267">
        <v>78.09110367892977</v>
      </c>
      <c r="F818" s="267">
        <v>87.43548387096774</v>
      </c>
      <c r="G818" s="267">
        <v>87.43548387096774</v>
      </c>
      <c r="H818" s="267">
        <v>87.33333333333333</v>
      </c>
      <c r="I818" s="267">
        <v>71.5</v>
      </c>
      <c r="J818" s="267">
        <v>71.5</v>
      </c>
      <c r="K818" s="267">
        <v>71.5</v>
      </c>
      <c r="L818" s="267">
        <v>74.80753532182104</v>
      </c>
      <c r="M818" s="267">
        <v>75.24255319148936</v>
      </c>
      <c r="N818" s="267">
        <v>75.36425120772947</v>
      </c>
      <c r="O818" s="267">
        <v>82.8</v>
      </c>
      <c r="P818" s="267">
        <v>82.8</v>
      </c>
      <c r="Q818" s="267">
        <v>82.8</v>
      </c>
      <c r="S818" s="122"/>
      <c r="T818" s="123"/>
      <c r="U818" s="122"/>
      <c r="V818" s="122"/>
      <c r="W818" s="122"/>
      <c r="X818" s="122"/>
      <c r="Y818" s="122"/>
      <c r="Z818" s="122"/>
      <c r="AA818" s="122"/>
      <c r="AB818" s="122"/>
      <c r="AC818" s="123"/>
      <c r="AD818" s="122"/>
      <c r="AE818" s="122"/>
      <c r="AF818" s="122"/>
      <c r="AG818" s="122"/>
      <c r="AH818" s="122"/>
      <c r="AI818" s="122"/>
      <c r="AJ818" s="122"/>
      <c r="AK818" s="122"/>
      <c r="AL818" s="122"/>
      <c r="AM818" s="122"/>
      <c r="AN818" s="122"/>
      <c r="AO818" s="122"/>
      <c r="AP818" s="122"/>
      <c r="AQ818" s="122"/>
      <c r="AR818" s="122"/>
      <c r="AS818" s="122"/>
      <c r="AT818" s="122"/>
      <c r="AU818" s="122"/>
      <c r="AV818" s="122"/>
      <c r="AW818" s="122"/>
      <c r="AX818" s="122"/>
      <c r="AY818" s="122"/>
      <c r="AZ818" s="122"/>
      <c r="BA818" s="122"/>
      <c r="BB818" s="122"/>
      <c r="BC818" s="122"/>
      <c r="BD818" s="122"/>
      <c r="BE818" s="122"/>
      <c r="BF818" s="122"/>
      <c r="BG818" s="122"/>
    </row>
    <row r="819" spans="1:59" ht="12.75">
      <c r="A819" s="165"/>
      <c r="B819" s="175"/>
      <c r="C819" s="222" t="s">
        <v>148</v>
      </c>
      <c r="D819" s="175"/>
      <c r="E819" s="267">
        <v>0</v>
      </c>
      <c r="F819" s="267">
        <v>0</v>
      </c>
      <c r="G819" s="267">
        <v>0</v>
      </c>
      <c r="H819" s="267">
        <v>0</v>
      </c>
      <c r="I819" s="267">
        <v>0</v>
      </c>
      <c r="J819" s="267">
        <v>0</v>
      </c>
      <c r="K819" s="267">
        <v>0</v>
      </c>
      <c r="L819" s="267">
        <v>0</v>
      </c>
      <c r="M819" s="267">
        <v>0</v>
      </c>
      <c r="N819" s="267">
        <v>0</v>
      </c>
      <c r="O819" s="267">
        <v>0</v>
      </c>
      <c r="P819" s="267">
        <v>0</v>
      </c>
      <c r="Q819" s="267">
        <v>0</v>
      </c>
      <c r="S819" s="122"/>
      <c r="T819" s="123"/>
      <c r="U819" s="122"/>
      <c r="V819" s="122"/>
      <c r="W819" s="122"/>
      <c r="X819" s="122"/>
      <c r="Y819" s="122"/>
      <c r="Z819" s="122"/>
      <c r="AA819" s="122"/>
      <c r="AB819" s="122"/>
      <c r="AC819" s="123"/>
      <c r="AD819" s="122"/>
      <c r="AE819" s="122"/>
      <c r="AF819" s="122"/>
      <c r="AG819" s="122"/>
      <c r="AH819" s="122"/>
      <c r="AI819" s="122"/>
      <c r="AJ819" s="122"/>
      <c r="AK819" s="122"/>
      <c r="AL819" s="122"/>
      <c r="AM819" s="122"/>
      <c r="AN819" s="122"/>
      <c r="AO819" s="122"/>
      <c r="AP819" s="122"/>
      <c r="AQ819" s="122"/>
      <c r="AR819" s="122"/>
      <c r="AS819" s="122"/>
      <c r="AT819" s="122"/>
      <c r="AU819" s="122"/>
      <c r="AV819" s="122"/>
      <c r="AW819" s="122"/>
      <c r="AX819" s="122"/>
      <c r="AY819" s="122"/>
      <c r="AZ819" s="122"/>
      <c r="BA819" s="122"/>
      <c r="BB819" s="122"/>
      <c r="BC819" s="122"/>
      <c r="BD819" s="122"/>
      <c r="BE819" s="122"/>
      <c r="BF819" s="122"/>
      <c r="BG819" s="122"/>
    </row>
    <row r="820" spans="1:59" ht="12.75">
      <c r="A820" s="165"/>
      <c r="B820" s="175"/>
      <c r="C820" s="222" t="s">
        <v>149</v>
      </c>
      <c r="D820" s="175"/>
      <c r="E820" s="267">
        <v>74.51749424531404</v>
      </c>
      <c r="F820" s="267">
        <v>99.41666666666667</v>
      </c>
      <c r="G820" s="267">
        <v>99.41666666666667</v>
      </c>
      <c r="H820" s="267">
        <v>99.41666666666667</v>
      </c>
      <c r="I820" s="267">
        <v>69.22983870967742</v>
      </c>
      <c r="J820" s="267">
        <v>68.41666666666667</v>
      </c>
      <c r="K820" s="267">
        <v>73.95625</v>
      </c>
      <c r="L820" s="267">
        <v>57.30833333333333</v>
      </c>
      <c r="M820" s="267">
        <v>57.30833333333333</v>
      </c>
      <c r="N820" s="267">
        <v>57.30833333333333</v>
      </c>
      <c r="O820" s="267">
        <v>56.36666666666667</v>
      </c>
      <c r="P820" s="267">
        <v>56.36666666666667</v>
      </c>
      <c r="Q820" s="267">
        <v>56.36666666666667</v>
      </c>
      <c r="S820" s="122"/>
      <c r="T820" s="123"/>
      <c r="U820" s="122"/>
      <c r="V820" s="122"/>
      <c r="W820" s="122"/>
      <c r="X820" s="122"/>
      <c r="Y820" s="122"/>
      <c r="Z820" s="122"/>
      <c r="AA820" s="122"/>
      <c r="AB820" s="122"/>
      <c r="AC820" s="123"/>
      <c r="AD820" s="122"/>
      <c r="AE820" s="122"/>
      <c r="AF820" s="122"/>
      <c r="AG820" s="122"/>
      <c r="AH820" s="122"/>
      <c r="AI820" s="122"/>
      <c r="AJ820" s="122"/>
      <c r="AK820" s="122"/>
      <c r="AL820" s="122"/>
      <c r="AM820" s="122"/>
      <c r="AN820" s="122"/>
      <c r="AO820" s="122"/>
      <c r="AP820" s="122"/>
      <c r="AQ820" s="122"/>
      <c r="AR820" s="122"/>
      <c r="AS820" s="122"/>
      <c r="AT820" s="122"/>
      <c r="AU820" s="122"/>
      <c r="AV820" s="122"/>
      <c r="AW820" s="122"/>
      <c r="AX820" s="122"/>
      <c r="AY820" s="122"/>
      <c r="AZ820" s="122"/>
      <c r="BA820" s="122"/>
      <c r="BB820" s="122"/>
      <c r="BC820" s="122"/>
      <c r="BD820" s="122"/>
      <c r="BE820" s="122"/>
      <c r="BF820" s="122"/>
      <c r="BG820" s="122"/>
    </row>
    <row r="821" spans="1:59" ht="12.75">
      <c r="A821" s="165"/>
      <c r="B821" s="175"/>
      <c r="C821" s="222" t="s">
        <v>150</v>
      </c>
      <c r="D821" s="175"/>
      <c r="E821" s="267">
        <v>54.9</v>
      </c>
      <c r="F821" s="267">
        <v>0</v>
      </c>
      <c r="G821" s="267">
        <v>0</v>
      </c>
      <c r="H821" s="267">
        <v>0</v>
      </c>
      <c r="I821" s="267">
        <v>54.9</v>
      </c>
      <c r="J821" s="267">
        <v>54.9</v>
      </c>
      <c r="K821" s="267">
        <v>54.9</v>
      </c>
      <c r="L821" s="267">
        <v>0</v>
      </c>
      <c r="M821" s="267">
        <v>0</v>
      </c>
      <c r="N821" s="267">
        <v>0</v>
      </c>
      <c r="O821" s="267">
        <v>0</v>
      </c>
      <c r="P821" s="267">
        <v>0</v>
      </c>
      <c r="Q821" s="267">
        <v>0</v>
      </c>
      <c r="S821" s="122"/>
      <c r="T821" s="123"/>
      <c r="U821" s="122"/>
      <c r="V821" s="122"/>
      <c r="W821" s="122"/>
      <c r="X821" s="122"/>
      <c r="Y821" s="122"/>
      <c r="Z821" s="122"/>
      <c r="AA821" s="122"/>
      <c r="AB821" s="122"/>
      <c r="AC821" s="123"/>
      <c r="AD821" s="122"/>
      <c r="AE821" s="122"/>
      <c r="AF821" s="122"/>
      <c r="AG821" s="122"/>
      <c r="AH821" s="122"/>
      <c r="AI821" s="122"/>
      <c r="AJ821" s="122"/>
      <c r="AK821" s="122"/>
      <c r="AL821" s="122"/>
      <c r="AM821" s="122"/>
      <c r="AN821" s="122"/>
      <c r="AO821" s="122"/>
      <c r="AP821" s="122"/>
      <c r="AQ821" s="122"/>
      <c r="AR821" s="122"/>
      <c r="AS821" s="122"/>
      <c r="AT821" s="122"/>
      <c r="AU821" s="122"/>
      <c r="AV821" s="122"/>
      <c r="AW821" s="122"/>
      <c r="AX821" s="122"/>
      <c r="AY821" s="122"/>
      <c r="AZ821" s="122"/>
      <c r="BA821" s="122"/>
      <c r="BB821" s="122"/>
      <c r="BC821" s="122"/>
      <c r="BD821" s="122"/>
      <c r="BE821" s="122"/>
      <c r="BF821" s="122"/>
      <c r="BG821" s="122"/>
    </row>
    <row r="822" spans="1:59" ht="12.75">
      <c r="A822" s="165"/>
      <c r="B822" s="175"/>
      <c r="C822" s="222" t="s">
        <v>151</v>
      </c>
      <c r="D822" s="175"/>
      <c r="E822" s="267">
        <v>68.15973111395647</v>
      </c>
      <c r="F822" s="267">
        <v>55.75</v>
      </c>
      <c r="G822" s="267">
        <v>55.75</v>
      </c>
      <c r="H822" s="267">
        <v>55.75</v>
      </c>
      <c r="I822" s="267">
        <v>68.88151658767772</v>
      </c>
      <c r="J822" s="267">
        <v>68.77368421052631</v>
      </c>
      <c r="K822" s="267">
        <v>68.83442088091354</v>
      </c>
      <c r="L822" s="267">
        <v>67.71501706484642</v>
      </c>
      <c r="M822" s="267">
        <v>67.8913043478261</v>
      </c>
      <c r="N822" s="267">
        <v>67.9368932038835</v>
      </c>
      <c r="O822" s="267">
        <v>70</v>
      </c>
      <c r="P822" s="267">
        <v>70</v>
      </c>
      <c r="Q822" s="267">
        <v>70</v>
      </c>
      <c r="S822" s="122"/>
      <c r="T822" s="123"/>
      <c r="U822" s="122"/>
      <c r="V822" s="122"/>
      <c r="W822" s="122"/>
      <c r="X822" s="122"/>
      <c r="Y822" s="122"/>
      <c r="Z822" s="122"/>
      <c r="AA822" s="122"/>
      <c r="AB822" s="122"/>
      <c r="AC822" s="123"/>
      <c r="AD822" s="122"/>
      <c r="AE822" s="122"/>
      <c r="AF822" s="122"/>
      <c r="AG822" s="122"/>
      <c r="AH822" s="122"/>
      <c r="AI822" s="122"/>
      <c r="AJ822" s="122"/>
      <c r="AK822" s="122"/>
      <c r="AL822" s="122"/>
      <c r="AM822" s="122"/>
      <c r="AN822" s="122"/>
      <c r="AO822" s="122"/>
      <c r="AP822" s="122"/>
      <c r="AQ822" s="122"/>
      <c r="AR822" s="122"/>
      <c r="AS822" s="122"/>
      <c r="AT822" s="122"/>
      <c r="AU822" s="122"/>
      <c r="AV822" s="122"/>
      <c r="AW822" s="122"/>
      <c r="AX822" s="122"/>
      <c r="AY822" s="122"/>
      <c r="AZ822" s="122"/>
      <c r="BA822" s="122"/>
      <c r="BB822" s="122"/>
      <c r="BC822" s="122"/>
      <c r="BD822" s="122"/>
      <c r="BE822" s="122"/>
      <c r="BF822" s="122"/>
      <c r="BG822" s="122"/>
    </row>
    <row r="823" spans="1:59" ht="12.75">
      <c r="A823" s="165"/>
      <c r="B823" s="175"/>
      <c r="C823" s="222" t="s">
        <v>152</v>
      </c>
      <c r="D823" s="175"/>
      <c r="E823" s="267">
        <v>59.65742251223491</v>
      </c>
      <c r="F823" s="267">
        <v>54.284140969163</v>
      </c>
      <c r="G823" s="267">
        <v>54.284140969163</v>
      </c>
      <c r="H823" s="267">
        <v>54.20454545454545</v>
      </c>
      <c r="I823" s="267">
        <v>66.25</v>
      </c>
      <c r="J823" s="267">
        <v>66.25</v>
      </c>
      <c r="K823" s="267">
        <v>66.25</v>
      </c>
      <c r="L823" s="267">
        <v>0</v>
      </c>
      <c r="M823" s="267">
        <v>0</v>
      </c>
      <c r="N823" s="267">
        <v>0</v>
      </c>
      <c r="O823" s="267">
        <v>0</v>
      </c>
      <c r="P823" s="267">
        <v>0</v>
      </c>
      <c r="Q823" s="267">
        <v>0</v>
      </c>
      <c r="S823" s="122"/>
      <c r="T823" s="123"/>
      <c r="U823" s="122"/>
      <c r="V823" s="122"/>
      <c r="W823" s="122"/>
      <c r="X823" s="122"/>
      <c r="Y823" s="122"/>
      <c r="Z823" s="122"/>
      <c r="AA823" s="122"/>
      <c r="AB823" s="122"/>
      <c r="AC823" s="123"/>
      <c r="AD823" s="122"/>
      <c r="AE823" s="122"/>
      <c r="AF823" s="122"/>
      <c r="AG823" s="122"/>
      <c r="AH823" s="122"/>
      <c r="AI823" s="122"/>
      <c r="AJ823" s="122"/>
      <c r="AK823" s="122"/>
      <c r="AL823" s="122"/>
      <c r="AM823" s="122"/>
      <c r="AN823" s="122"/>
      <c r="AO823" s="122"/>
      <c r="AP823" s="122"/>
      <c r="AQ823" s="122"/>
      <c r="AR823" s="122"/>
      <c r="AS823" s="122"/>
      <c r="AT823" s="122"/>
      <c r="AU823" s="122"/>
      <c r="AV823" s="122"/>
      <c r="AW823" s="122"/>
      <c r="AX823" s="122"/>
      <c r="AY823" s="122"/>
      <c r="AZ823" s="122"/>
      <c r="BA823" s="122"/>
      <c r="BB823" s="122"/>
      <c r="BC823" s="122"/>
      <c r="BD823" s="122"/>
      <c r="BE823" s="122"/>
      <c r="BF823" s="122"/>
      <c r="BG823" s="122"/>
    </row>
    <row r="824" spans="1:59" ht="12.75">
      <c r="A824" s="165"/>
      <c r="B824" s="175"/>
      <c r="C824" s="222" t="s">
        <v>153</v>
      </c>
      <c r="D824" s="175"/>
      <c r="E824" s="267">
        <v>50.33540219505418</v>
      </c>
      <c r="F824" s="267">
        <v>63.5953947368421</v>
      </c>
      <c r="G824" s="267">
        <v>63.5953947368421</v>
      </c>
      <c r="H824" s="267">
        <v>63.49576271186441</v>
      </c>
      <c r="I824" s="267">
        <v>42.791666666666664</v>
      </c>
      <c r="J824" s="267">
        <v>42.84486607142857</v>
      </c>
      <c r="K824" s="267">
        <v>42.81658011869436</v>
      </c>
      <c r="L824" s="267">
        <v>40.94230769230769</v>
      </c>
      <c r="M824" s="267">
        <v>41.242753623188406</v>
      </c>
      <c r="N824" s="267">
        <v>41.325409836065575</v>
      </c>
      <c r="O824" s="267">
        <v>38.56120283018868</v>
      </c>
      <c r="P824" s="267">
        <v>38.14221590909091</v>
      </c>
      <c r="Q824" s="267">
        <v>56.574221453287194</v>
      </c>
      <c r="S824" s="122"/>
      <c r="T824" s="123"/>
      <c r="U824" s="122"/>
      <c r="V824" s="122"/>
      <c r="W824" s="122"/>
      <c r="X824" s="122"/>
      <c r="Y824" s="122"/>
      <c r="Z824" s="122"/>
      <c r="AA824" s="122"/>
      <c r="AB824" s="122"/>
      <c r="AC824" s="123"/>
      <c r="AD824" s="122"/>
      <c r="AE824" s="122"/>
      <c r="AF824" s="122"/>
      <c r="AG824" s="122"/>
      <c r="AH824" s="122"/>
      <c r="AI824" s="122"/>
      <c r="AJ824" s="122"/>
      <c r="AK824" s="122"/>
      <c r="AL824" s="122"/>
      <c r="AM824" s="122"/>
      <c r="AN824" s="122"/>
      <c r="AO824" s="122"/>
      <c r="AP824" s="122"/>
      <c r="AQ824" s="122"/>
      <c r="AR824" s="122"/>
      <c r="AS824" s="122"/>
      <c r="AT824" s="122"/>
      <c r="AU824" s="122"/>
      <c r="AV824" s="122"/>
      <c r="AW824" s="122"/>
      <c r="AX824" s="122"/>
      <c r="AY824" s="122"/>
      <c r="AZ824" s="122"/>
      <c r="BA824" s="122"/>
      <c r="BB824" s="122"/>
      <c r="BC824" s="122"/>
      <c r="BD824" s="122"/>
      <c r="BE824" s="122"/>
      <c r="BF824" s="122"/>
      <c r="BG824" s="122"/>
    </row>
    <row r="825" spans="1:59" ht="12.75">
      <c r="A825" s="165"/>
      <c r="B825" s="175"/>
      <c r="C825" s="222" t="s">
        <v>154</v>
      </c>
      <c r="D825" s="175"/>
      <c r="E825" s="267">
        <v>57.6</v>
      </c>
      <c r="F825" s="267">
        <v>57.833333333333336</v>
      </c>
      <c r="G825" s="267">
        <v>57.833333333333336</v>
      </c>
      <c r="H825" s="267">
        <v>57.833333333333336</v>
      </c>
      <c r="I825" s="267">
        <v>57.25</v>
      </c>
      <c r="J825" s="267">
        <v>57.25</v>
      </c>
      <c r="K825" s="267">
        <v>57.25</v>
      </c>
      <c r="L825" s="267">
        <v>0</v>
      </c>
      <c r="M825" s="267">
        <v>0</v>
      </c>
      <c r="N825" s="267">
        <v>0</v>
      </c>
      <c r="O825" s="267">
        <v>0</v>
      </c>
      <c r="P825" s="267">
        <v>0</v>
      </c>
      <c r="Q825" s="267">
        <v>0</v>
      </c>
      <c r="S825" s="122"/>
      <c r="T825" s="123"/>
      <c r="U825" s="122"/>
      <c r="V825" s="122"/>
      <c r="W825" s="122"/>
      <c r="X825" s="122"/>
      <c r="Y825" s="122"/>
      <c r="Z825" s="122"/>
      <c r="AA825" s="122"/>
      <c r="AB825" s="122"/>
      <c r="AC825" s="123"/>
      <c r="AD825" s="122"/>
      <c r="AE825" s="122"/>
      <c r="AF825" s="122"/>
      <c r="AG825" s="122"/>
      <c r="AH825" s="122"/>
      <c r="AI825" s="122"/>
      <c r="AJ825" s="122"/>
      <c r="AK825" s="122"/>
      <c r="AL825" s="122"/>
      <c r="AM825" s="122"/>
      <c r="AN825" s="122"/>
      <c r="AO825" s="122"/>
      <c r="AP825" s="122"/>
      <c r="AQ825" s="122"/>
      <c r="AR825" s="122"/>
      <c r="AS825" s="122"/>
      <c r="AT825" s="122"/>
      <c r="AU825" s="122"/>
      <c r="AV825" s="122"/>
      <c r="AW825" s="122"/>
      <c r="AX825" s="122"/>
      <c r="AY825" s="122"/>
      <c r="AZ825" s="122"/>
      <c r="BA825" s="122"/>
      <c r="BB825" s="122"/>
      <c r="BC825" s="122"/>
      <c r="BD825" s="122"/>
      <c r="BE825" s="122"/>
      <c r="BF825" s="122"/>
      <c r="BG825" s="122"/>
    </row>
    <row r="826" spans="1:59" ht="12.75">
      <c r="A826" s="165"/>
      <c r="B826" s="175"/>
      <c r="C826" s="222" t="s">
        <v>53</v>
      </c>
      <c r="D826" s="175"/>
      <c r="E826" s="267">
        <v>0</v>
      </c>
      <c r="F826" s="267">
        <v>0</v>
      </c>
      <c r="G826" s="267">
        <v>0</v>
      </c>
      <c r="H826" s="267">
        <v>0</v>
      </c>
      <c r="I826" s="267">
        <v>0</v>
      </c>
      <c r="J826" s="267">
        <v>0</v>
      </c>
      <c r="K826" s="267">
        <v>0</v>
      </c>
      <c r="L826" s="267">
        <v>0</v>
      </c>
      <c r="M826" s="267">
        <v>0</v>
      </c>
      <c r="N826" s="267">
        <v>0</v>
      </c>
      <c r="O826" s="267">
        <v>0</v>
      </c>
      <c r="P826" s="267">
        <v>0</v>
      </c>
      <c r="Q826" s="267">
        <v>0</v>
      </c>
      <c r="S826" s="122"/>
      <c r="T826" s="123"/>
      <c r="U826" s="122"/>
      <c r="V826" s="122"/>
      <c r="W826" s="122"/>
      <c r="X826" s="122"/>
      <c r="Y826" s="122"/>
      <c r="Z826" s="122"/>
      <c r="AA826" s="122"/>
      <c r="AB826" s="122"/>
      <c r="AC826" s="123"/>
      <c r="AD826" s="122"/>
      <c r="AE826" s="122"/>
      <c r="AF826" s="122"/>
      <c r="AG826" s="122"/>
      <c r="AH826" s="122"/>
      <c r="AI826" s="122"/>
      <c r="AJ826" s="122"/>
      <c r="AK826" s="122"/>
      <c r="AL826" s="122"/>
      <c r="AM826" s="122"/>
      <c r="AN826" s="122"/>
      <c r="AO826" s="122"/>
      <c r="AP826" s="122"/>
      <c r="AQ826" s="122"/>
      <c r="AR826" s="122"/>
      <c r="AS826" s="122"/>
      <c r="AT826" s="122"/>
      <c r="AU826" s="122"/>
      <c r="AV826" s="122"/>
      <c r="AW826" s="122"/>
      <c r="AX826" s="122"/>
      <c r="AY826" s="122"/>
      <c r="AZ826" s="122"/>
      <c r="BA826" s="122"/>
      <c r="BB826" s="122"/>
      <c r="BC826" s="122"/>
      <c r="BD826" s="122"/>
      <c r="BE826" s="122"/>
      <c r="BF826" s="122"/>
      <c r="BG826" s="122"/>
    </row>
    <row r="827" spans="1:59" ht="12.75">
      <c r="A827" s="165"/>
      <c r="B827" s="175"/>
      <c r="C827" s="222" t="s">
        <v>155</v>
      </c>
      <c r="D827" s="175"/>
      <c r="E827" s="267">
        <v>0</v>
      </c>
      <c r="F827" s="267">
        <v>0</v>
      </c>
      <c r="G827" s="267">
        <v>0</v>
      </c>
      <c r="H827" s="267">
        <v>0</v>
      </c>
      <c r="I827" s="267">
        <v>0</v>
      </c>
      <c r="J827" s="267">
        <v>0</v>
      </c>
      <c r="K827" s="267">
        <v>0</v>
      </c>
      <c r="L827" s="267">
        <v>0</v>
      </c>
      <c r="M827" s="267">
        <v>0</v>
      </c>
      <c r="N827" s="267">
        <v>0</v>
      </c>
      <c r="O827" s="267">
        <v>0</v>
      </c>
      <c r="P827" s="267">
        <v>0</v>
      </c>
      <c r="Q827" s="267">
        <v>0</v>
      </c>
      <c r="S827" s="122"/>
      <c r="T827" s="123"/>
      <c r="U827" s="122"/>
      <c r="V827" s="122"/>
      <c r="W827" s="122"/>
      <c r="X827" s="122"/>
      <c r="Y827" s="122"/>
      <c r="Z827" s="122"/>
      <c r="AA827" s="122"/>
      <c r="AB827" s="122"/>
      <c r="AC827" s="123"/>
      <c r="AD827" s="122"/>
      <c r="AE827" s="122"/>
      <c r="AF827" s="122"/>
      <c r="AG827" s="122"/>
      <c r="AH827" s="122"/>
      <c r="AI827" s="122"/>
      <c r="AJ827" s="122"/>
      <c r="AK827" s="122"/>
      <c r="AL827" s="122"/>
      <c r="AM827" s="122"/>
      <c r="AN827" s="122"/>
      <c r="AO827" s="122"/>
      <c r="AP827" s="122"/>
      <c r="AQ827" s="122"/>
      <c r="AR827" s="122"/>
      <c r="AS827" s="122"/>
      <c r="AT827" s="122"/>
      <c r="AU827" s="122"/>
      <c r="AV827" s="122"/>
      <c r="AW827" s="122"/>
      <c r="AX827" s="122"/>
      <c r="AY827" s="122"/>
      <c r="AZ827" s="122"/>
      <c r="BA827" s="122"/>
      <c r="BB827" s="122"/>
      <c r="BC827" s="122"/>
      <c r="BD827" s="122"/>
      <c r="BE827" s="122"/>
      <c r="BF827" s="122"/>
      <c r="BG827" s="122"/>
    </row>
    <row r="828" spans="1:59" ht="12.75">
      <c r="A828" s="165"/>
      <c r="B828" s="175"/>
      <c r="C828" s="222" t="s">
        <v>156</v>
      </c>
      <c r="D828" s="175"/>
      <c r="E828" s="267">
        <v>0</v>
      </c>
      <c r="F828" s="267">
        <v>0</v>
      </c>
      <c r="G828" s="267">
        <v>0</v>
      </c>
      <c r="H828" s="267">
        <v>0</v>
      </c>
      <c r="I828" s="267">
        <v>0</v>
      </c>
      <c r="J828" s="267">
        <v>0</v>
      </c>
      <c r="K828" s="267">
        <v>0</v>
      </c>
      <c r="L828" s="267">
        <v>0</v>
      </c>
      <c r="M828" s="267">
        <v>0</v>
      </c>
      <c r="N828" s="267">
        <v>0</v>
      </c>
      <c r="O828" s="267">
        <v>0</v>
      </c>
      <c r="P828" s="267">
        <v>0</v>
      </c>
      <c r="Q828" s="267">
        <v>0</v>
      </c>
      <c r="S828" s="122"/>
      <c r="T828" s="123"/>
      <c r="U828" s="122"/>
      <c r="V828" s="122"/>
      <c r="W828" s="122"/>
      <c r="X828" s="122"/>
      <c r="Y828" s="122"/>
      <c r="Z828" s="122"/>
      <c r="AA828" s="122"/>
      <c r="AB828" s="122"/>
      <c r="AC828" s="123"/>
      <c r="AD828" s="122"/>
      <c r="AE828" s="122"/>
      <c r="AF828" s="122"/>
      <c r="AG828" s="122"/>
      <c r="AH828" s="122"/>
      <c r="AI828" s="122"/>
      <c r="AJ828" s="122"/>
      <c r="AK828" s="122"/>
      <c r="AL828" s="122"/>
      <c r="AM828" s="122"/>
      <c r="AN828" s="122"/>
      <c r="AO828" s="122"/>
      <c r="AP828" s="122"/>
      <c r="AQ828" s="122"/>
      <c r="AR828" s="122"/>
      <c r="AS828" s="122"/>
      <c r="AT828" s="122"/>
      <c r="AU828" s="122"/>
      <c r="AV828" s="122"/>
      <c r="AW828" s="122"/>
      <c r="AX828" s="122"/>
      <c r="AY828" s="122"/>
      <c r="AZ828" s="122"/>
      <c r="BA828" s="122"/>
      <c r="BB828" s="122"/>
      <c r="BC828" s="122"/>
      <c r="BD828" s="122"/>
      <c r="BE828" s="122"/>
      <c r="BF828" s="122"/>
      <c r="BG828" s="122"/>
    </row>
    <row r="829" spans="1:59" ht="12.75">
      <c r="A829" s="165"/>
      <c r="B829" s="175"/>
      <c r="C829" s="222" t="s">
        <v>157</v>
      </c>
      <c r="D829" s="175"/>
      <c r="E829" s="267">
        <v>0</v>
      </c>
      <c r="F829" s="267">
        <v>0</v>
      </c>
      <c r="G829" s="267">
        <v>0</v>
      </c>
      <c r="H829" s="267">
        <v>0</v>
      </c>
      <c r="I829" s="267">
        <v>0</v>
      </c>
      <c r="J829" s="267">
        <v>0</v>
      </c>
      <c r="K829" s="267">
        <v>0</v>
      </c>
      <c r="L829" s="267">
        <v>0</v>
      </c>
      <c r="M829" s="267">
        <v>0</v>
      </c>
      <c r="N829" s="267">
        <v>0</v>
      </c>
      <c r="O829" s="267">
        <v>0</v>
      </c>
      <c r="P829" s="267">
        <v>0</v>
      </c>
      <c r="Q829" s="267">
        <v>0</v>
      </c>
      <c r="S829" s="122"/>
      <c r="T829" s="123"/>
      <c r="U829" s="122"/>
      <c r="V829" s="122"/>
      <c r="W829" s="122"/>
      <c r="X829" s="122"/>
      <c r="Y829" s="122"/>
      <c r="Z829" s="122"/>
      <c r="AA829" s="122"/>
      <c r="AB829" s="122"/>
      <c r="AC829" s="123"/>
      <c r="AD829" s="122"/>
      <c r="AE829" s="122"/>
      <c r="AF829" s="122"/>
      <c r="AG829" s="122"/>
      <c r="AH829" s="122"/>
      <c r="AI829" s="122"/>
      <c r="AJ829" s="122"/>
      <c r="AK829" s="122"/>
      <c r="AL829" s="122"/>
      <c r="AM829" s="122"/>
      <c r="AN829" s="122"/>
      <c r="AO829" s="122"/>
      <c r="AP829" s="122"/>
      <c r="AQ829" s="122"/>
      <c r="AR829" s="122"/>
      <c r="AS829" s="122"/>
      <c r="AT829" s="122"/>
      <c r="AU829" s="122"/>
      <c r="AV829" s="122"/>
      <c r="AW829" s="122"/>
      <c r="AX829" s="122"/>
      <c r="AY829" s="122"/>
      <c r="AZ829" s="122"/>
      <c r="BA829" s="122"/>
      <c r="BB829" s="122"/>
      <c r="BC829" s="122"/>
      <c r="BD829" s="122"/>
      <c r="BE829" s="122"/>
      <c r="BF829" s="122"/>
      <c r="BG829" s="122"/>
    </row>
    <row r="830" spans="1:59" ht="12.75" hidden="1">
      <c r="A830" s="165"/>
      <c r="B830" s="175"/>
      <c r="C830" s="222"/>
      <c r="D830" s="175"/>
      <c r="E830" s="267"/>
      <c r="F830" s="267"/>
      <c r="G830" s="267"/>
      <c r="H830" s="267"/>
      <c r="I830" s="267"/>
      <c r="J830" s="267"/>
      <c r="K830" s="267"/>
      <c r="L830" s="267"/>
      <c r="M830" s="267"/>
      <c r="N830" s="267"/>
      <c r="O830" s="267"/>
      <c r="P830" s="267"/>
      <c r="Q830" s="267"/>
      <c r="S830" s="122"/>
      <c r="T830" s="123"/>
      <c r="U830" s="122"/>
      <c r="V830" s="122"/>
      <c r="W830" s="122"/>
      <c r="X830" s="122"/>
      <c r="Y830" s="122"/>
      <c r="Z830" s="122"/>
      <c r="AA830" s="122"/>
      <c r="AB830" s="122"/>
      <c r="AC830" s="123"/>
      <c r="AD830" s="122"/>
      <c r="AE830" s="122"/>
      <c r="AF830" s="122"/>
      <c r="AG830" s="122"/>
      <c r="AH830" s="122"/>
      <c r="AI830" s="122"/>
      <c r="AJ830" s="122"/>
      <c r="AK830" s="122"/>
      <c r="AL830" s="122"/>
      <c r="AM830" s="122"/>
      <c r="AN830" s="122"/>
      <c r="AO830" s="122"/>
      <c r="AP830" s="122"/>
      <c r="AQ830" s="122"/>
      <c r="AR830" s="122"/>
      <c r="AS830" s="122"/>
      <c r="AT830" s="122"/>
      <c r="AU830" s="122"/>
      <c r="AV830" s="122"/>
      <c r="AW830" s="122"/>
      <c r="AX830" s="122"/>
      <c r="AY830" s="122"/>
      <c r="AZ830" s="122"/>
      <c r="BA830" s="122"/>
      <c r="BB830" s="122"/>
      <c r="BC830" s="122"/>
      <c r="BD830" s="122"/>
      <c r="BE830" s="122"/>
      <c r="BF830" s="122"/>
      <c r="BG830" s="122"/>
    </row>
    <row r="831" spans="1:59" ht="12.75" hidden="1">
      <c r="A831" s="165"/>
      <c r="B831" s="175"/>
      <c r="C831" s="222"/>
      <c r="D831" s="175"/>
      <c r="E831" s="267"/>
      <c r="F831" s="267"/>
      <c r="G831" s="267"/>
      <c r="H831" s="267"/>
      <c r="I831" s="267"/>
      <c r="J831" s="267"/>
      <c r="K831" s="267"/>
      <c r="L831" s="267"/>
      <c r="M831" s="267"/>
      <c r="N831" s="267"/>
      <c r="O831" s="267"/>
      <c r="P831" s="267"/>
      <c r="Q831" s="267"/>
      <c r="S831" s="122"/>
      <c r="T831" s="123"/>
      <c r="U831" s="122"/>
      <c r="V831" s="122"/>
      <c r="W831" s="122"/>
      <c r="X831" s="122"/>
      <c r="Y831" s="122"/>
      <c r="Z831" s="122"/>
      <c r="AA831" s="122"/>
      <c r="AB831" s="122"/>
      <c r="AC831" s="123"/>
      <c r="AD831" s="122"/>
      <c r="AE831" s="122"/>
      <c r="AF831" s="122"/>
      <c r="AG831" s="122"/>
      <c r="AH831" s="122"/>
      <c r="AI831" s="122"/>
      <c r="AJ831" s="122"/>
      <c r="AK831" s="122"/>
      <c r="AL831" s="122"/>
      <c r="AM831" s="122"/>
      <c r="AN831" s="122"/>
      <c r="AO831" s="122"/>
      <c r="AP831" s="122"/>
      <c r="AQ831" s="122"/>
      <c r="AR831" s="122"/>
      <c r="AS831" s="122"/>
      <c r="AT831" s="122"/>
      <c r="AU831" s="122"/>
      <c r="AV831" s="122"/>
      <c r="AW831" s="122"/>
      <c r="AX831" s="122"/>
      <c r="AY831" s="122"/>
      <c r="AZ831" s="122"/>
      <c r="BA831" s="122"/>
      <c r="BB831" s="122"/>
      <c r="BC831" s="122"/>
      <c r="BD831" s="122"/>
      <c r="BE831" s="122"/>
      <c r="BF831" s="122"/>
      <c r="BG831" s="122"/>
    </row>
    <row r="832" spans="1:59" ht="12.75">
      <c r="A832" s="165"/>
      <c r="B832" s="175"/>
      <c r="C832" s="222" t="s">
        <v>158</v>
      </c>
      <c r="D832" s="175"/>
      <c r="E832" s="267">
        <v>0</v>
      </c>
      <c r="F832" s="267">
        <v>0</v>
      </c>
      <c r="G832" s="267">
        <v>0</v>
      </c>
      <c r="H832" s="267">
        <v>0</v>
      </c>
      <c r="I832" s="267">
        <v>0</v>
      </c>
      <c r="J832" s="267">
        <v>0</v>
      </c>
      <c r="K832" s="267">
        <v>0</v>
      </c>
      <c r="L832" s="267">
        <v>0</v>
      </c>
      <c r="M832" s="267">
        <v>0</v>
      </c>
      <c r="N832" s="267">
        <v>0</v>
      </c>
      <c r="O832" s="267">
        <v>0</v>
      </c>
      <c r="P832" s="267">
        <v>0</v>
      </c>
      <c r="Q832" s="267">
        <v>0</v>
      </c>
      <c r="S832" s="122"/>
      <c r="T832" s="123"/>
      <c r="U832" s="122"/>
      <c r="V832" s="122"/>
      <c r="W832" s="122"/>
      <c r="X832" s="122"/>
      <c r="Y832" s="122"/>
      <c r="Z832" s="122"/>
      <c r="AA832" s="122"/>
      <c r="AB832" s="122"/>
      <c r="AC832" s="123"/>
      <c r="AD832" s="122"/>
      <c r="AE832" s="122"/>
      <c r="AF832" s="122"/>
      <c r="AG832" s="122"/>
      <c r="AH832" s="122"/>
      <c r="AI832" s="122"/>
      <c r="AJ832" s="122"/>
      <c r="AK832" s="122"/>
      <c r="AL832" s="122"/>
      <c r="AM832" s="122"/>
      <c r="AN832" s="122"/>
      <c r="AO832" s="122"/>
      <c r="AP832" s="122"/>
      <c r="AQ832" s="122"/>
      <c r="AR832" s="122"/>
      <c r="AS832" s="122"/>
      <c r="AT832" s="122"/>
      <c r="AU832" s="122"/>
      <c r="AV832" s="122"/>
      <c r="AW832" s="122"/>
      <c r="AX832" s="122"/>
      <c r="AY832" s="122"/>
      <c r="AZ832" s="122"/>
      <c r="BA832" s="122"/>
      <c r="BB832" s="122"/>
      <c r="BC832" s="122"/>
      <c r="BD832" s="122"/>
      <c r="BE832" s="122"/>
      <c r="BF832" s="122"/>
      <c r="BG832" s="122"/>
    </row>
    <row r="833" spans="1:59" ht="12.75" hidden="1">
      <c r="A833" s="165"/>
      <c r="B833" s="175"/>
      <c r="C833" s="222"/>
      <c r="D833" s="175"/>
      <c r="E833" s="267"/>
      <c r="F833" s="267"/>
      <c r="G833" s="267"/>
      <c r="H833" s="267"/>
      <c r="I833" s="267"/>
      <c r="J833" s="267"/>
      <c r="K833" s="267"/>
      <c r="L833" s="267"/>
      <c r="M833" s="267"/>
      <c r="N833" s="267"/>
      <c r="O833" s="267"/>
      <c r="P833" s="267"/>
      <c r="Q833" s="267"/>
      <c r="S833" s="122"/>
      <c r="T833" s="123"/>
      <c r="U833" s="122"/>
      <c r="V833" s="122"/>
      <c r="W833" s="122"/>
      <c r="X833" s="122"/>
      <c r="Y833" s="122"/>
      <c r="Z833" s="122"/>
      <c r="AA833" s="122"/>
      <c r="AB833" s="122"/>
      <c r="AC833" s="123"/>
      <c r="AD833" s="122"/>
      <c r="AE833" s="122"/>
      <c r="AF833" s="122"/>
      <c r="AG833" s="122"/>
      <c r="AH833" s="122"/>
      <c r="AI833" s="122"/>
      <c r="AJ833" s="122"/>
      <c r="AK833" s="122"/>
      <c r="AL833" s="122"/>
      <c r="AM833" s="122"/>
      <c r="AN833" s="122"/>
      <c r="AO833" s="122"/>
      <c r="AP833" s="122"/>
      <c r="AQ833" s="122"/>
      <c r="AR833" s="122"/>
      <c r="AS833" s="122"/>
      <c r="AT833" s="122"/>
      <c r="AU833" s="122"/>
      <c r="AV833" s="122"/>
      <c r="AW833" s="122"/>
      <c r="AX833" s="122"/>
      <c r="AY833" s="122"/>
      <c r="AZ833" s="122"/>
      <c r="BA833" s="122"/>
      <c r="BB833" s="122"/>
      <c r="BC833" s="122"/>
      <c r="BD833" s="122"/>
      <c r="BE833" s="122"/>
      <c r="BF833" s="122"/>
      <c r="BG833" s="122"/>
    </row>
    <row r="834" spans="1:59" ht="12.75">
      <c r="A834" s="165"/>
      <c r="B834" s="175" t="s">
        <v>159</v>
      </c>
      <c r="C834" s="222"/>
      <c r="D834" s="175"/>
      <c r="E834" s="267">
        <v>62.66762654332641</v>
      </c>
      <c r="F834" s="267">
        <v>67.46965001822822</v>
      </c>
      <c r="G834" s="267">
        <v>67.47338680277069</v>
      </c>
      <c r="H834" s="267">
        <v>67.34116541353383</v>
      </c>
      <c r="I834" s="267">
        <v>58.53836134453781</v>
      </c>
      <c r="J834" s="267">
        <v>58.14260063559322</v>
      </c>
      <c r="K834" s="267">
        <v>59.49291784203103</v>
      </c>
      <c r="L834" s="267">
        <v>62.8078754144955</v>
      </c>
      <c r="M834" s="267">
        <v>62.98033439490446</v>
      </c>
      <c r="N834" s="267">
        <v>62.90626936026936</v>
      </c>
      <c r="O834" s="267">
        <v>60.17820512820513</v>
      </c>
      <c r="P834" s="267">
        <v>58.98013980868286</v>
      </c>
      <c r="Q834" s="267">
        <v>64.3311553030303</v>
      </c>
      <c r="S834" s="122"/>
      <c r="T834" s="123"/>
      <c r="U834" s="122"/>
      <c r="V834" s="122"/>
      <c r="W834" s="122"/>
      <c r="X834" s="122"/>
      <c r="Y834" s="122"/>
      <c r="Z834" s="122"/>
      <c r="AA834" s="122"/>
      <c r="AB834" s="122"/>
      <c r="AC834" s="123"/>
      <c r="AD834" s="122"/>
      <c r="AE834" s="122"/>
      <c r="AF834" s="122"/>
      <c r="AG834" s="122"/>
      <c r="AH834" s="122"/>
      <c r="AI834" s="122"/>
      <c r="AJ834" s="122"/>
      <c r="AK834" s="122"/>
      <c r="AL834" s="122"/>
      <c r="AM834" s="122"/>
      <c r="AN834" s="122"/>
      <c r="AO834" s="122"/>
      <c r="AP834" s="122"/>
      <c r="AQ834" s="122"/>
      <c r="AR834" s="122"/>
      <c r="AS834" s="122"/>
      <c r="AT834" s="122"/>
      <c r="AU834" s="122"/>
      <c r="AV834" s="122"/>
      <c r="AW834" s="122"/>
      <c r="AX834" s="122"/>
      <c r="AY834" s="122"/>
      <c r="AZ834" s="122"/>
      <c r="BA834" s="122"/>
      <c r="BB834" s="122"/>
      <c r="BC834" s="122"/>
      <c r="BD834" s="122"/>
      <c r="BE834" s="122"/>
      <c r="BF834" s="122"/>
      <c r="BG834" s="122"/>
    </row>
    <row r="835" spans="1:59" ht="12.75">
      <c r="A835" s="165"/>
      <c r="B835" s="175"/>
      <c r="C835" s="176"/>
      <c r="D835" s="175"/>
      <c r="E835" s="267"/>
      <c r="F835" s="267"/>
      <c r="G835" s="267"/>
      <c r="H835" s="267"/>
      <c r="I835" s="267"/>
      <c r="J835" s="267"/>
      <c r="K835" s="267"/>
      <c r="L835" s="267"/>
      <c r="M835" s="267"/>
      <c r="N835" s="267"/>
      <c r="O835" s="267"/>
      <c r="P835" s="267"/>
      <c r="Q835" s="267"/>
      <c r="S835" s="122"/>
      <c r="T835" s="123"/>
      <c r="U835" s="122"/>
      <c r="V835" s="122"/>
      <c r="W835" s="122"/>
      <c r="X835" s="122"/>
      <c r="Y835" s="122"/>
      <c r="Z835" s="122"/>
      <c r="AA835" s="122"/>
      <c r="AB835" s="122"/>
      <c r="AC835" s="123"/>
      <c r="AD835" s="122"/>
      <c r="AE835" s="122"/>
      <c r="AF835" s="122"/>
      <c r="AG835" s="122"/>
      <c r="AH835" s="122"/>
      <c r="AI835" s="122"/>
      <c r="AJ835" s="122"/>
      <c r="AK835" s="122"/>
      <c r="AL835" s="122"/>
      <c r="AM835" s="122"/>
      <c r="AN835" s="122"/>
      <c r="AO835" s="122"/>
      <c r="AP835" s="122"/>
      <c r="AQ835" s="122"/>
      <c r="AR835" s="122"/>
      <c r="AS835" s="122"/>
      <c r="AT835" s="122"/>
      <c r="AU835" s="122"/>
      <c r="AV835" s="122"/>
      <c r="AW835" s="122"/>
      <c r="AX835" s="122"/>
      <c r="AY835" s="122"/>
      <c r="AZ835" s="122"/>
      <c r="BA835" s="122"/>
      <c r="BB835" s="122"/>
      <c r="BC835" s="122"/>
      <c r="BD835" s="122"/>
      <c r="BE835" s="122"/>
      <c r="BF835" s="122"/>
      <c r="BG835" s="122"/>
    </row>
    <row r="836" spans="1:59" ht="12.75">
      <c r="A836" s="165"/>
      <c r="B836" s="175" t="s">
        <v>160</v>
      </c>
      <c r="C836" s="176"/>
      <c r="D836" s="175"/>
      <c r="E836" s="267"/>
      <c r="F836" s="267"/>
      <c r="G836" s="267"/>
      <c r="H836" s="267"/>
      <c r="I836" s="267"/>
      <c r="J836" s="267"/>
      <c r="K836" s="267"/>
      <c r="L836" s="267"/>
      <c r="M836" s="267"/>
      <c r="N836" s="267"/>
      <c r="O836" s="267"/>
      <c r="P836" s="267"/>
      <c r="Q836" s="267"/>
      <c r="S836" s="122"/>
      <c r="T836" s="123"/>
      <c r="U836" s="122"/>
      <c r="V836" s="122"/>
      <c r="W836" s="122"/>
      <c r="X836" s="122"/>
      <c r="Y836" s="122"/>
      <c r="Z836" s="122"/>
      <c r="AA836" s="122"/>
      <c r="AB836" s="122"/>
      <c r="AC836" s="123"/>
      <c r="AD836" s="122"/>
      <c r="AE836" s="122"/>
      <c r="AF836" s="122"/>
      <c r="AG836" s="122"/>
      <c r="AH836" s="122"/>
      <c r="AI836" s="122"/>
      <c r="AJ836" s="122"/>
      <c r="AK836" s="122"/>
      <c r="AL836" s="122"/>
      <c r="AM836" s="122"/>
      <c r="AN836" s="122"/>
      <c r="AO836" s="122"/>
      <c r="AP836" s="122"/>
      <c r="AQ836" s="122"/>
      <c r="AR836" s="122"/>
      <c r="AS836" s="122"/>
      <c r="AT836" s="122"/>
      <c r="AU836" s="122"/>
      <c r="AV836" s="122"/>
      <c r="AW836" s="122"/>
      <c r="AX836" s="122"/>
      <c r="AY836" s="122"/>
      <c r="AZ836" s="122"/>
      <c r="BA836" s="122"/>
      <c r="BB836" s="122"/>
      <c r="BC836" s="122"/>
      <c r="BD836" s="122"/>
      <c r="BE836" s="122"/>
      <c r="BF836" s="122"/>
      <c r="BG836" s="122"/>
    </row>
    <row r="837" spans="1:59" ht="12.75">
      <c r="A837" s="165"/>
      <c r="B837" s="175"/>
      <c r="C837" s="176" t="s">
        <v>147</v>
      </c>
      <c r="D837" s="175"/>
      <c r="E837" s="267">
        <v>39.90784078814578</v>
      </c>
      <c r="F837" s="267">
        <v>30.859823936997824</v>
      </c>
      <c r="G837" s="267">
        <v>34.212849276419135</v>
      </c>
      <c r="H837" s="267">
        <v>33.918267483316185</v>
      </c>
      <c r="I837" s="267">
        <v>34.93440263141699</v>
      </c>
      <c r="J837" s="267">
        <v>40.633166151523746</v>
      </c>
      <c r="K837" s="267">
        <v>51.24304491319729</v>
      </c>
      <c r="L837" s="267">
        <v>51.26263069691732</v>
      </c>
      <c r="M837" s="267">
        <v>47.73388048235146</v>
      </c>
      <c r="N837" s="267">
        <v>42.63316157109011</v>
      </c>
      <c r="O837" s="267">
        <v>43.643923532831835</v>
      </c>
      <c r="P837" s="267">
        <v>38.15952366825298</v>
      </c>
      <c r="Q837" s="267">
        <v>37.486026131591764</v>
      </c>
      <c r="S837" s="122"/>
      <c r="T837" s="123"/>
      <c r="U837" s="122"/>
      <c r="V837" s="122"/>
      <c r="W837" s="122"/>
      <c r="X837" s="122"/>
      <c r="Y837" s="122"/>
      <c r="Z837" s="122"/>
      <c r="AA837" s="122"/>
      <c r="AB837" s="122"/>
      <c r="AC837" s="123"/>
      <c r="AD837" s="122"/>
      <c r="AE837" s="122"/>
      <c r="AF837" s="122"/>
      <c r="AG837" s="122"/>
      <c r="AH837" s="122"/>
      <c r="AI837" s="122"/>
      <c r="AJ837" s="122"/>
      <c r="AK837" s="122"/>
      <c r="AL837" s="122"/>
      <c r="AM837" s="122"/>
      <c r="AN837" s="122"/>
      <c r="AO837" s="122"/>
      <c r="AP837" s="122"/>
      <c r="AQ837" s="122"/>
      <c r="AR837" s="122"/>
      <c r="AS837" s="122"/>
      <c r="AT837" s="122"/>
      <c r="AU837" s="122"/>
      <c r="AV837" s="122"/>
      <c r="AW837" s="122"/>
      <c r="AX837" s="122"/>
      <c r="AY837" s="122"/>
      <c r="AZ837" s="122"/>
      <c r="BA837" s="122"/>
      <c r="BB837" s="122"/>
      <c r="BC837" s="122"/>
      <c r="BD837" s="122"/>
      <c r="BE837" s="122"/>
      <c r="BF837" s="122"/>
      <c r="BG837" s="122"/>
    </row>
    <row r="838" spans="1:59" ht="12.75">
      <c r="A838" s="165"/>
      <c r="B838" s="175"/>
      <c r="C838" s="176" t="s">
        <v>149</v>
      </c>
      <c r="D838" s="175"/>
      <c r="E838" s="267">
        <v>39.98072433388206</v>
      </c>
      <c r="F838" s="267">
        <v>34.18800866860291</v>
      </c>
      <c r="G838" s="267">
        <v>33.7311569646111</v>
      </c>
      <c r="H838" s="267">
        <v>30.081365225833135</v>
      </c>
      <c r="I838" s="267">
        <v>33.48868858245602</v>
      </c>
      <c r="J838" s="267">
        <v>35.49235212216249</v>
      </c>
      <c r="K838" s="267">
        <v>42.652187819138554</v>
      </c>
      <c r="L838" s="267">
        <v>47.06132678801136</v>
      </c>
      <c r="M838" s="267">
        <v>46.1527171482802</v>
      </c>
      <c r="N838" s="267">
        <v>44.43538852512461</v>
      </c>
      <c r="O838" s="267">
        <v>46.391409768968714</v>
      </c>
      <c r="P838" s="267">
        <v>40.68402783002226</v>
      </c>
      <c r="Q838" s="267">
        <v>40.94038627814855</v>
      </c>
      <c r="S838" s="122"/>
      <c r="T838" s="123"/>
      <c r="U838" s="122"/>
      <c r="V838" s="122"/>
      <c r="W838" s="122"/>
      <c r="X838" s="122"/>
      <c r="Y838" s="122"/>
      <c r="Z838" s="122"/>
      <c r="AA838" s="122"/>
      <c r="AB838" s="122"/>
      <c r="AC838" s="123"/>
      <c r="AD838" s="122"/>
      <c r="AE838" s="122"/>
      <c r="AF838" s="122"/>
      <c r="AG838" s="122"/>
      <c r="AH838" s="122"/>
      <c r="AI838" s="122"/>
      <c r="AJ838" s="122"/>
      <c r="AK838" s="122"/>
      <c r="AL838" s="122"/>
      <c r="AM838" s="122"/>
      <c r="AN838" s="122"/>
      <c r="AO838" s="122"/>
      <c r="AP838" s="122"/>
      <c r="AQ838" s="122"/>
      <c r="AR838" s="122"/>
      <c r="AS838" s="122"/>
      <c r="AT838" s="122"/>
      <c r="AU838" s="122"/>
      <c r="AV838" s="122"/>
      <c r="AW838" s="122"/>
      <c r="AX838" s="122"/>
      <c r="AY838" s="122"/>
      <c r="AZ838" s="122"/>
      <c r="BA838" s="122"/>
      <c r="BB838" s="122"/>
      <c r="BC838" s="122"/>
      <c r="BD838" s="122"/>
      <c r="BE838" s="122"/>
      <c r="BF838" s="122"/>
      <c r="BG838" s="122"/>
    </row>
    <row r="839" spans="1:59" ht="12.75">
      <c r="A839" s="165"/>
      <c r="B839" s="175"/>
      <c r="C839" s="176" t="s">
        <v>151</v>
      </c>
      <c r="D839" s="175"/>
      <c r="E839" s="267">
        <v>36.53920611824213</v>
      </c>
      <c r="F839" s="267">
        <v>31.004932911091178</v>
      </c>
      <c r="G839" s="267">
        <v>30.983665868201573</v>
      </c>
      <c r="H839" s="267">
        <v>32.02306543573136</v>
      </c>
      <c r="I839" s="267">
        <v>31.563782855909274</v>
      </c>
      <c r="J839" s="267">
        <v>39.24721388619997</v>
      </c>
      <c r="K839" s="267">
        <v>48.94623164128544</v>
      </c>
      <c r="L839" s="267">
        <v>49.46198866936804</v>
      </c>
      <c r="M839" s="267">
        <v>44.96661440377108</v>
      </c>
      <c r="N839" s="267">
        <v>38.514307869876816</v>
      </c>
      <c r="O839" s="267">
        <v>33.26354951554751</v>
      </c>
      <c r="P839" s="267">
        <v>33.19250838493169</v>
      </c>
      <c r="Q839" s="267">
        <v>33.76546950283715</v>
      </c>
      <c r="S839" s="122"/>
      <c r="T839" s="123"/>
      <c r="U839" s="122"/>
      <c r="V839" s="122"/>
      <c r="W839" s="122"/>
      <c r="X839" s="122"/>
      <c r="Y839" s="122"/>
      <c r="Z839" s="122"/>
      <c r="AA839" s="122"/>
      <c r="AB839" s="122"/>
      <c r="AC839" s="123"/>
      <c r="AD839" s="122"/>
      <c r="AE839" s="122"/>
      <c r="AF839" s="122"/>
      <c r="AG839" s="122"/>
      <c r="AH839" s="122"/>
      <c r="AI839" s="122"/>
      <c r="AJ839" s="122"/>
      <c r="AK839" s="122"/>
      <c r="AL839" s="122"/>
      <c r="AM839" s="122"/>
      <c r="AN839" s="122"/>
      <c r="AO839" s="122"/>
      <c r="AP839" s="122"/>
      <c r="AQ839" s="122"/>
      <c r="AR839" s="122"/>
      <c r="AS839" s="122"/>
      <c r="AT839" s="122"/>
      <c r="AU839" s="122"/>
      <c r="AV839" s="122"/>
      <c r="AW839" s="122"/>
      <c r="AX839" s="122"/>
      <c r="AY839" s="122"/>
      <c r="AZ839" s="122"/>
      <c r="BA839" s="122"/>
      <c r="BB839" s="122"/>
      <c r="BC839" s="122"/>
      <c r="BD839" s="122"/>
      <c r="BE839" s="122"/>
      <c r="BF839" s="122"/>
      <c r="BG839" s="122"/>
    </row>
    <row r="840" spans="1:59" ht="12.75">
      <c r="A840" s="165"/>
      <c r="B840" s="175"/>
      <c r="C840" s="176" t="s">
        <v>152</v>
      </c>
      <c r="D840" s="175"/>
      <c r="E840" s="267">
        <v>41.47806571014247</v>
      </c>
      <c r="F840" s="267">
        <v>45.46622000093959</v>
      </c>
      <c r="G840" s="267">
        <v>43.85914435971744</v>
      </c>
      <c r="H840" s="267">
        <v>32.94237923070322</v>
      </c>
      <c r="I840" s="267">
        <v>32.01888755361677</v>
      </c>
      <c r="J840" s="267">
        <v>34.41662193160723</v>
      </c>
      <c r="K840" s="267">
        <v>41.465585514609565</v>
      </c>
      <c r="L840" s="267">
        <v>45.855930188183535</v>
      </c>
      <c r="M840" s="267">
        <v>46.785271708274294</v>
      </c>
      <c r="N840" s="267">
        <v>43.11600493099758</v>
      </c>
      <c r="O840" s="267">
        <v>46.64528593188551</v>
      </c>
      <c r="P840" s="267">
        <v>43.1665620244492</v>
      </c>
      <c r="Q840" s="267">
        <v>50.535467900559894</v>
      </c>
      <c r="S840" s="122"/>
      <c r="T840" s="123"/>
      <c r="U840" s="122"/>
      <c r="V840" s="122"/>
      <c r="W840" s="122"/>
      <c r="X840" s="122"/>
      <c r="Y840" s="122"/>
      <c r="Z840" s="122"/>
      <c r="AA840" s="122"/>
      <c r="AB840" s="122"/>
      <c r="AC840" s="123"/>
      <c r="AD840" s="122"/>
      <c r="AE840" s="122"/>
      <c r="AF840" s="122"/>
      <c r="AG840" s="122"/>
      <c r="AH840" s="122"/>
      <c r="AI840" s="122"/>
      <c r="AJ840" s="122"/>
      <c r="AK840" s="122"/>
      <c r="AL840" s="122"/>
      <c r="AM840" s="122"/>
      <c r="AN840" s="122"/>
      <c r="AO840" s="122"/>
      <c r="AP840" s="122"/>
      <c r="AQ840" s="122"/>
      <c r="AR840" s="122"/>
      <c r="AS840" s="122"/>
      <c r="AT840" s="122"/>
      <c r="AU840" s="122"/>
      <c r="AV840" s="122"/>
      <c r="AW840" s="122"/>
      <c r="AX840" s="122"/>
      <c r="AY840" s="122"/>
      <c r="AZ840" s="122"/>
      <c r="BA840" s="122"/>
      <c r="BB840" s="122"/>
      <c r="BC840" s="122"/>
      <c r="BD840" s="122"/>
      <c r="BE840" s="122"/>
      <c r="BF840" s="122"/>
      <c r="BG840" s="122"/>
    </row>
    <row r="841" spans="1:59" ht="12.75">
      <c r="A841" s="165"/>
      <c r="B841" s="175"/>
      <c r="C841" s="176" t="s">
        <v>153</v>
      </c>
      <c r="D841" s="175"/>
      <c r="E841" s="267">
        <v>44.77922084834997</v>
      </c>
      <c r="F841" s="267">
        <v>52.33819803973324</v>
      </c>
      <c r="G841" s="267">
        <v>0</v>
      </c>
      <c r="H841" s="267">
        <v>40.418038515426076</v>
      </c>
      <c r="I841" s="267">
        <v>30.22625244954387</v>
      </c>
      <c r="J841" s="267">
        <v>37.319979664659826</v>
      </c>
      <c r="K841" s="267">
        <v>45.618380076708654</v>
      </c>
      <c r="L841" s="267">
        <v>45.86741459703205</v>
      </c>
      <c r="M841" s="267">
        <v>44.99637081033647</v>
      </c>
      <c r="N841" s="267">
        <v>41.199404239219895</v>
      </c>
      <c r="O841" s="267">
        <v>44.62182721911646</v>
      </c>
      <c r="P841" s="267">
        <v>45.75588788383789</v>
      </c>
      <c r="Q841" s="267">
        <v>55.92837058092465</v>
      </c>
      <c r="S841" s="122"/>
      <c r="T841" s="123"/>
      <c r="U841" s="122"/>
      <c r="V841" s="122"/>
      <c r="W841" s="122"/>
      <c r="X841" s="122"/>
      <c r="Y841" s="122"/>
      <c r="Z841" s="122"/>
      <c r="AA841" s="122"/>
      <c r="AB841" s="122"/>
      <c r="AC841" s="123"/>
      <c r="AD841" s="122"/>
      <c r="AE841" s="122"/>
      <c r="AF841" s="122"/>
      <c r="AG841" s="122"/>
      <c r="AH841" s="122"/>
      <c r="AI841" s="122"/>
      <c r="AJ841" s="122"/>
      <c r="AK841" s="122"/>
      <c r="AL841" s="122"/>
      <c r="AM841" s="122"/>
      <c r="AN841" s="122"/>
      <c r="AO841" s="122"/>
      <c r="AP841" s="122"/>
      <c r="AQ841" s="122"/>
      <c r="AR841" s="122"/>
      <c r="AS841" s="122"/>
      <c r="AT841" s="122"/>
      <c r="AU841" s="122"/>
      <c r="AV841" s="122"/>
      <c r="AW841" s="122"/>
      <c r="AX841" s="122"/>
      <c r="AY841" s="122"/>
      <c r="AZ841" s="122"/>
      <c r="BA841" s="122"/>
      <c r="BB841" s="122"/>
      <c r="BC841" s="122"/>
      <c r="BD841" s="122"/>
      <c r="BE841" s="122"/>
      <c r="BF841" s="122"/>
      <c r="BG841" s="122"/>
    </row>
    <row r="842" spans="1:59" ht="12.75">
      <c r="A842" s="165"/>
      <c r="B842" s="175"/>
      <c r="C842" s="176" t="s">
        <v>154</v>
      </c>
      <c r="D842" s="175"/>
      <c r="E842" s="267">
        <v>0</v>
      </c>
      <c r="F842" s="267">
        <v>0</v>
      </c>
      <c r="G842" s="267">
        <v>0</v>
      </c>
      <c r="H842" s="267">
        <v>0</v>
      </c>
      <c r="I842" s="267">
        <v>0</v>
      </c>
      <c r="J842" s="267">
        <v>0</v>
      </c>
      <c r="K842" s="267">
        <v>0</v>
      </c>
      <c r="L842" s="267">
        <v>0</v>
      </c>
      <c r="M842" s="267">
        <v>0</v>
      </c>
      <c r="N842" s="267">
        <v>0</v>
      </c>
      <c r="O842" s="267">
        <v>0</v>
      </c>
      <c r="P842" s="267">
        <v>0</v>
      </c>
      <c r="Q842" s="267">
        <v>0</v>
      </c>
      <c r="S842" s="122"/>
      <c r="T842" s="123"/>
      <c r="U842" s="122"/>
      <c r="V842" s="122"/>
      <c r="W842" s="122"/>
      <c r="X842" s="122"/>
      <c r="Y842" s="122"/>
      <c r="Z842" s="122"/>
      <c r="AA842" s="122"/>
      <c r="AB842" s="122"/>
      <c r="AC842" s="123"/>
      <c r="AD842" s="122"/>
      <c r="AE842" s="122"/>
      <c r="AF842" s="122"/>
      <c r="AG842" s="122"/>
      <c r="AH842" s="122"/>
      <c r="AI842" s="122"/>
      <c r="AJ842" s="122"/>
      <c r="AK842" s="122"/>
      <c r="AL842" s="122"/>
      <c r="AM842" s="122"/>
      <c r="AN842" s="122"/>
      <c r="AO842" s="122"/>
      <c r="AP842" s="122"/>
      <c r="AQ842" s="122"/>
      <c r="AR842" s="122"/>
      <c r="AS842" s="122"/>
      <c r="AT842" s="122"/>
      <c r="AU842" s="122"/>
      <c r="AV842" s="122"/>
      <c r="AW842" s="122"/>
      <c r="AX842" s="122"/>
      <c r="AY842" s="122"/>
      <c r="AZ842" s="122"/>
      <c r="BA842" s="122"/>
      <c r="BB842" s="122"/>
      <c r="BC842" s="122"/>
      <c r="BD842" s="122"/>
      <c r="BE842" s="122"/>
      <c r="BF842" s="122"/>
      <c r="BG842" s="122"/>
    </row>
    <row r="843" spans="1:59" ht="12.75">
      <c r="A843" s="165"/>
      <c r="B843" s="175"/>
      <c r="C843" s="176" t="s">
        <v>161</v>
      </c>
      <c r="D843" s="175"/>
      <c r="E843" s="267">
        <v>0</v>
      </c>
      <c r="F843" s="267">
        <v>0</v>
      </c>
      <c r="G843" s="267">
        <v>0</v>
      </c>
      <c r="H843" s="267">
        <v>0</v>
      </c>
      <c r="I843" s="267">
        <v>0</v>
      </c>
      <c r="J843" s="267">
        <v>0</v>
      </c>
      <c r="K843" s="267">
        <v>0</v>
      </c>
      <c r="L843" s="267">
        <v>0</v>
      </c>
      <c r="M843" s="267">
        <v>0</v>
      </c>
      <c r="N843" s="267">
        <v>0</v>
      </c>
      <c r="O843" s="267">
        <v>0</v>
      </c>
      <c r="P843" s="267">
        <v>0</v>
      </c>
      <c r="Q843" s="267">
        <v>0</v>
      </c>
      <c r="S843" s="122"/>
      <c r="T843" s="123"/>
      <c r="U843" s="122"/>
      <c r="V843" s="122"/>
      <c r="W843" s="122"/>
      <c r="X843" s="122"/>
      <c r="Y843" s="122"/>
      <c r="Z843" s="122"/>
      <c r="AA843" s="122"/>
      <c r="AB843" s="122"/>
      <c r="AC843" s="123"/>
      <c r="AD843" s="122"/>
      <c r="AE843" s="122"/>
      <c r="AF843" s="122"/>
      <c r="AG843" s="122"/>
      <c r="AH843" s="122"/>
      <c r="AI843" s="122"/>
      <c r="AJ843" s="122"/>
      <c r="AK843" s="122"/>
      <c r="AL843" s="122"/>
      <c r="AM843" s="122"/>
      <c r="AN843" s="122"/>
      <c r="AO843" s="122"/>
      <c r="AP843" s="122"/>
      <c r="AQ843" s="122"/>
      <c r="AR843" s="122"/>
      <c r="AS843" s="122"/>
      <c r="AT843" s="122"/>
      <c r="AU843" s="122"/>
      <c r="AV843" s="122"/>
      <c r="AW843" s="122"/>
      <c r="AX843" s="122"/>
      <c r="AY843" s="122"/>
      <c r="AZ843" s="122"/>
      <c r="BA843" s="122"/>
      <c r="BB843" s="122"/>
      <c r="BC843" s="122"/>
      <c r="BD843" s="122"/>
      <c r="BE843" s="122"/>
      <c r="BF843" s="122"/>
      <c r="BG843" s="122"/>
    </row>
    <row r="844" spans="1:59" s="139" customFormat="1" ht="12.75">
      <c r="A844" s="165"/>
      <c r="B844" s="175"/>
      <c r="C844" s="176"/>
      <c r="D844" s="175"/>
      <c r="E844" s="267"/>
      <c r="F844" s="267"/>
      <c r="G844" s="267"/>
      <c r="H844" s="267"/>
      <c r="I844" s="267"/>
      <c r="J844" s="267"/>
      <c r="K844" s="267"/>
      <c r="L844" s="267"/>
      <c r="M844" s="267"/>
      <c r="N844" s="267"/>
      <c r="O844" s="267"/>
      <c r="P844" s="267"/>
      <c r="Q844" s="267"/>
      <c r="R844" s="121"/>
      <c r="S844" s="122"/>
      <c r="T844" s="123"/>
      <c r="U844" s="122"/>
      <c r="V844" s="122"/>
      <c r="W844" s="122"/>
      <c r="X844" s="122"/>
      <c r="Y844" s="122"/>
      <c r="Z844" s="122"/>
      <c r="AA844" s="122"/>
      <c r="AB844" s="122"/>
      <c r="AC844" s="123"/>
      <c r="AD844" s="122"/>
      <c r="AE844" s="122"/>
      <c r="AF844" s="122"/>
      <c r="AG844" s="122"/>
      <c r="AH844" s="122"/>
      <c r="AI844" s="122"/>
      <c r="AJ844" s="122"/>
      <c r="AK844" s="122"/>
      <c r="AL844" s="122"/>
      <c r="AM844" s="122"/>
      <c r="AN844" s="122"/>
      <c r="AO844" s="122"/>
      <c r="AP844" s="122"/>
      <c r="AQ844" s="122"/>
      <c r="AR844" s="122"/>
      <c r="AS844" s="122"/>
      <c r="AT844" s="122"/>
      <c r="AU844" s="122"/>
      <c r="AV844" s="122"/>
      <c r="AW844" s="122"/>
      <c r="AX844" s="122"/>
      <c r="AY844" s="122"/>
      <c r="AZ844" s="122"/>
      <c r="BA844" s="122"/>
      <c r="BB844" s="122"/>
      <c r="BC844" s="122"/>
      <c r="BD844" s="122"/>
      <c r="BE844" s="122"/>
      <c r="BF844" s="122"/>
      <c r="BG844" s="122"/>
    </row>
    <row r="845" spans="1:59" s="139" customFormat="1" ht="12.75">
      <c r="A845" s="165"/>
      <c r="B845" s="175" t="s">
        <v>162</v>
      </c>
      <c r="C845" s="176"/>
      <c r="D845" s="175"/>
      <c r="E845" s="267">
        <v>39.630458134029915</v>
      </c>
      <c r="F845" s="267">
        <v>32.544492956360024</v>
      </c>
      <c r="G845" s="267">
        <v>33.06243221045298</v>
      </c>
      <c r="H845" s="267">
        <v>32.32166823624314</v>
      </c>
      <c r="I845" s="267">
        <v>32.96350069411577</v>
      </c>
      <c r="J845" s="267">
        <v>37.843087977064265</v>
      </c>
      <c r="K845" s="267">
        <v>47.12941645227837</v>
      </c>
      <c r="L845" s="267">
        <v>48.11541754532594</v>
      </c>
      <c r="M845" s="267">
        <v>46.18334023039928</v>
      </c>
      <c r="N845" s="267">
        <v>42.28464733887662</v>
      </c>
      <c r="O845" s="267">
        <v>44.64947616906911</v>
      </c>
      <c r="P845" s="267">
        <v>40.9128085563345</v>
      </c>
      <c r="Q845" s="267">
        <v>44.22387873078667</v>
      </c>
      <c r="R845" s="121"/>
      <c r="S845" s="122"/>
      <c r="T845" s="123"/>
      <c r="U845" s="122"/>
      <c r="V845" s="122"/>
      <c r="W845" s="122"/>
      <c r="X845" s="122"/>
      <c r="Y845" s="122"/>
      <c r="Z845" s="122"/>
      <c r="AA845" s="122"/>
      <c r="AB845" s="122"/>
      <c r="AC845" s="123"/>
      <c r="AD845" s="122"/>
      <c r="AE845" s="122"/>
      <c r="AF845" s="122"/>
      <c r="AG845" s="122"/>
      <c r="AH845" s="122"/>
      <c r="AI845" s="122"/>
      <c r="AJ845" s="122"/>
      <c r="AK845" s="122"/>
      <c r="AL845" s="122"/>
      <c r="AM845" s="122"/>
      <c r="AN845" s="122"/>
      <c r="AO845" s="122"/>
      <c r="AP845" s="122"/>
      <c r="AQ845" s="122"/>
      <c r="AR845" s="122"/>
      <c r="AS845" s="122"/>
      <c r="AT845" s="122"/>
      <c r="AU845" s="122"/>
      <c r="AV845" s="122"/>
      <c r="AW845" s="122"/>
      <c r="AX845" s="122"/>
      <c r="AY845" s="122"/>
      <c r="AZ845" s="122"/>
      <c r="BA845" s="122"/>
      <c r="BB845" s="122"/>
      <c r="BC845" s="122"/>
      <c r="BD845" s="122"/>
      <c r="BE845" s="122"/>
      <c r="BF845" s="122"/>
      <c r="BG845" s="122"/>
    </row>
    <row r="846" spans="1:59" s="139" customFormat="1" ht="12.75">
      <c r="A846" s="165"/>
      <c r="B846" s="175"/>
      <c r="C846" s="176"/>
      <c r="D846" s="175"/>
      <c r="E846" s="267"/>
      <c r="F846" s="267"/>
      <c r="G846" s="267"/>
      <c r="H846" s="267"/>
      <c r="I846" s="267"/>
      <c r="J846" s="267"/>
      <c r="K846" s="267"/>
      <c r="L846" s="267"/>
      <c r="M846" s="267"/>
      <c r="N846" s="267"/>
      <c r="O846" s="267"/>
      <c r="P846" s="267"/>
      <c r="Q846" s="267"/>
      <c r="R846" s="121"/>
      <c r="S846" s="122"/>
      <c r="T846" s="123"/>
      <c r="U846" s="122"/>
      <c r="V846" s="122"/>
      <c r="W846" s="122"/>
      <c r="X846" s="122"/>
      <c r="Y846" s="122"/>
      <c r="Z846" s="122"/>
      <c r="AA846" s="122"/>
      <c r="AB846" s="122"/>
      <c r="AC846" s="123"/>
      <c r="AD846" s="122"/>
      <c r="AE846" s="122"/>
      <c r="AF846" s="122"/>
      <c r="AG846" s="122"/>
      <c r="AH846" s="122"/>
      <c r="AI846" s="122"/>
      <c r="AJ846" s="122"/>
      <c r="AK846" s="122"/>
      <c r="AL846" s="122"/>
      <c r="AM846" s="122"/>
      <c r="AN846" s="122"/>
      <c r="AO846" s="122"/>
      <c r="AP846" s="122"/>
      <c r="AQ846" s="122"/>
      <c r="AR846" s="122"/>
      <c r="AS846" s="122"/>
      <c r="AT846" s="122"/>
      <c r="AU846" s="122"/>
      <c r="AV846" s="122"/>
      <c r="AW846" s="122"/>
      <c r="AX846" s="122"/>
      <c r="AY846" s="122"/>
      <c r="AZ846" s="122"/>
      <c r="BA846" s="122"/>
      <c r="BB846" s="122"/>
      <c r="BC846" s="122"/>
      <c r="BD846" s="122"/>
      <c r="BE846" s="122"/>
      <c r="BF846" s="122"/>
      <c r="BG846" s="122"/>
    </row>
    <row r="847" spans="1:59" s="139" customFormat="1" ht="12.75">
      <c r="A847" s="175" t="s">
        <v>163</v>
      </c>
      <c r="B847" s="175"/>
      <c r="C847" s="176"/>
      <c r="D847" s="175"/>
      <c r="E847" s="267">
        <v>48.4536099023883</v>
      </c>
      <c r="F847" s="267">
        <v>47.56307749870819</v>
      </c>
      <c r="G847" s="267">
        <v>47.99356071805088</v>
      </c>
      <c r="H847" s="267">
        <v>46.25671669758764</v>
      </c>
      <c r="I847" s="267">
        <v>43.63845989255458</v>
      </c>
      <c r="J847" s="267">
        <v>46.6007975340859</v>
      </c>
      <c r="K847" s="267">
        <v>51.36865641183339</v>
      </c>
      <c r="L847" s="267">
        <v>52.00434906513409</v>
      </c>
      <c r="M847" s="267">
        <v>51.96838818699357</v>
      </c>
      <c r="N847" s="267">
        <v>50.46703703104093</v>
      </c>
      <c r="O847" s="267">
        <v>49.18149460845421</v>
      </c>
      <c r="P847" s="267">
        <v>46.964976940998355</v>
      </c>
      <c r="Q847" s="267">
        <v>49.50193798658453</v>
      </c>
      <c r="R847" s="121"/>
      <c r="S847" s="122"/>
      <c r="T847" s="123"/>
      <c r="U847" s="122"/>
      <c r="V847" s="122"/>
      <c r="W847" s="122"/>
      <c r="X847" s="122"/>
      <c r="Y847" s="122"/>
      <c r="Z847" s="122"/>
      <c r="AA847" s="122"/>
      <c r="AB847" s="122"/>
      <c r="AC847" s="123"/>
      <c r="AD847" s="122"/>
      <c r="AE847" s="122"/>
      <c r="AF847" s="122"/>
      <c r="AG847" s="122"/>
      <c r="AH847" s="122"/>
      <c r="AI847" s="122"/>
      <c r="AJ847" s="122"/>
      <c r="AK847" s="122"/>
      <c r="AL847" s="122"/>
      <c r="AM847" s="122"/>
      <c r="AN847" s="122"/>
      <c r="AO847" s="122"/>
      <c r="AP847" s="122"/>
      <c r="AQ847" s="122"/>
      <c r="AR847" s="122"/>
      <c r="AS847" s="122"/>
      <c r="AT847" s="122"/>
      <c r="AU847" s="122"/>
      <c r="AV847" s="122"/>
      <c r="AW847" s="122"/>
      <c r="AX847" s="122"/>
      <c r="AY847" s="122"/>
      <c r="AZ847" s="122"/>
      <c r="BA847" s="122"/>
      <c r="BB847" s="122"/>
      <c r="BC847" s="122"/>
      <c r="BD847" s="122"/>
      <c r="BE847" s="122"/>
      <c r="BF847" s="122"/>
      <c r="BG847" s="122"/>
    </row>
    <row r="848" spans="1:59" s="139" customFormat="1" ht="12.75">
      <c r="A848" s="165"/>
      <c r="B848" s="175"/>
      <c r="C848" s="176"/>
      <c r="D848" s="175"/>
      <c r="E848" s="267"/>
      <c r="F848" s="267"/>
      <c r="G848" s="267"/>
      <c r="H848" s="267"/>
      <c r="I848" s="267"/>
      <c r="J848" s="267"/>
      <c r="K848" s="267"/>
      <c r="L848" s="267"/>
      <c r="M848" s="267"/>
      <c r="N848" s="267"/>
      <c r="O848" s="267"/>
      <c r="P848" s="267"/>
      <c r="Q848" s="267"/>
      <c r="R848" s="121"/>
      <c r="S848" s="122"/>
      <c r="T848" s="123"/>
      <c r="U848" s="122"/>
      <c r="V848" s="122"/>
      <c r="W848" s="122"/>
      <c r="X848" s="122"/>
      <c r="Y848" s="122"/>
      <c r="Z848" s="122"/>
      <c r="AA848" s="122"/>
      <c r="AB848" s="122"/>
      <c r="AC848" s="123"/>
      <c r="AD848" s="122"/>
      <c r="AE848" s="122"/>
      <c r="AF848" s="122"/>
      <c r="AG848" s="122"/>
      <c r="AH848" s="122"/>
      <c r="AI848" s="122"/>
      <c r="AJ848" s="122"/>
      <c r="AK848" s="122"/>
      <c r="AL848" s="122"/>
      <c r="AM848" s="122"/>
      <c r="AN848" s="122"/>
      <c r="AO848" s="122"/>
      <c r="AP848" s="122"/>
      <c r="AQ848" s="122"/>
      <c r="AR848" s="122"/>
      <c r="AS848" s="122"/>
      <c r="AT848" s="122"/>
      <c r="AU848" s="122"/>
      <c r="AV848" s="122"/>
      <c r="AW848" s="122"/>
      <c r="AX848" s="122"/>
      <c r="AY848" s="122"/>
      <c r="AZ848" s="122"/>
      <c r="BA848" s="122"/>
      <c r="BB848" s="122"/>
      <c r="BC848" s="122"/>
      <c r="BD848" s="122"/>
      <c r="BE848" s="122"/>
      <c r="BF848" s="122"/>
      <c r="BG848" s="122"/>
    </row>
    <row r="849" spans="1:59" s="139" customFormat="1" ht="15.75">
      <c r="A849" s="178" t="s">
        <v>164</v>
      </c>
      <c r="B849" s="175"/>
      <c r="C849" s="176"/>
      <c r="D849" s="175"/>
      <c r="E849" s="268"/>
      <c r="F849" s="268"/>
      <c r="G849" s="268"/>
      <c r="H849" s="268"/>
      <c r="I849" s="268"/>
      <c r="J849" s="268"/>
      <c r="K849" s="268"/>
      <c r="L849" s="268"/>
      <c r="M849" s="268"/>
      <c r="N849" s="268"/>
      <c r="O849" s="268"/>
      <c r="P849" s="268"/>
      <c r="Q849" s="268"/>
      <c r="R849" s="121"/>
      <c r="S849" s="122"/>
      <c r="T849" s="123"/>
      <c r="U849" s="122"/>
      <c r="V849" s="122"/>
      <c r="W849" s="122"/>
      <c r="X849" s="122"/>
      <c r="Y849" s="122"/>
      <c r="Z849" s="122"/>
      <c r="AA849" s="122"/>
      <c r="AB849" s="122"/>
      <c r="AC849" s="123"/>
      <c r="AD849" s="122"/>
      <c r="AE849" s="122"/>
      <c r="AF849" s="122"/>
      <c r="AG849" s="122"/>
      <c r="AH849" s="122"/>
      <c r="AI849" s="122"/>
      <c r="AJ849" s="122"/>
      <c r="AK849" s="122"/>
      <c r="AL849" s="122"/>
      <c r="AM849" s="122"/>
      <c r="AN849" s="122"/>
      <c r="AO849" s="122"/>
      <c r="AP849" s="122"/>
      <c r="AQ849" s="122"/>
      <c r="AR849" s="122"/>
      <c r="AS849" s="122"/>
      <c r="AT849" s="122"/>
      <c r="AU849" s="122"/>
      <c r="AV849" s="122"/>
      <c r="AW849" s="122"/>
      <c r="AX849" s="122"/>
      <c r="AY849" s="122"/>
      <c r="AZ849" s="122"/>
      <c r="BA849" s="122"/>
      <c r="BB849" s="122"/>
      <c r="BC849" s="122"/>
      <c r="BD849" s="122"/>
      <c r="BE849" s="122"/>
      <c r="BF849" s="122"/>
      <c r="BG849" s="122"/>
    </row>
    <row r="850" spans="1:59" s="139" customFormat="1" ht="12.75">
      <c r="A850" s="165"/>
      <c r="B850" s="175" t="s">
        <v>165</v>
      </c>
      <c r="C850" s="176"/>
      <c r="D850" s="175"/>
      <c r="E850" s="268"/>
      <c r="F850" s="268"/>
      <c r="G850" s="268"/>
      <c r="H850" s="268"/>
      <c r="I850" s="268"/>
      <c r="J850" s="268"/>
      <c r="K850" s="268"/>
      <c r="L850" s="268"/>
      <c r="M850" s="268"/>
      <c r="N850" s="268"/>
      <c r="O850" s="268"/>
      <c r="P850" s="268"/>
      <c r="Q850" s="268"/>
      <c r="R850" s="121"/>
      <c r="S850" s="122"/>
      <c r="T850" s="123"/>
      <c r="U850" s="122"/>
      <c r="V850" s="122"/>
      <c r="W850" s="122"/>
      <c r="X850" s="122"/>
      <c r="Y850" s="122"/>
      <c r="Z850" s="122"/>
      <c r="AA850" s="122"/>
      <c r="AB850" s="122"/>
      <c r="AC850" s="123"/>
      <c r="AD850" s="122"/>
      <c r="AE850" s="122"/>
      <c r="AF850" s="122"/>
      <c r="AG850" s="122"/>
      <c r="AH850" s="122"/>
      <c r="AI850" s="122"/>
      <c r="AJ850" s="122"/>
      <c r="AK850" s="122"/>
      <c r="AL850" s="122"/>
      <c r="AM850" s="122"/>
      <c r="AN850" s="122"/>
      <c r="AO850" s="122"/>
      <c r="AP850" s="122"/>
      <c r="AQ850" s="122"/>
      <c r="AR850" s="122"/>
      <c r="AS850" s="122"/>
      <c r="AT850" s="122"/>
      <c r="AU850" s="122"/>
      <c r="AV850" s="122"/>
      <c r="AW850" s="122"/>
      <c r="AX850" s="122"/>
      <c r="AY850" s="122"/>
      <c r="AZ850" s="122"/>
      <c r="BA850" s="122"/>
      <c r="BB850" s="122"/>
      <c r="BC850" s="122"/>
      <c r="BD850" s="122"/>
      <c r="BE850" s="122"/>
      <c r="BF850" s="122"/>
      <c r="BG850" s="122"/>
    </row>
    <row r="851" spans="1:59" s="139" customFormat="1" ht="12.75">
      <c r="A851" s="165"/>
      <c r="B851" s="175"/>
      <c r="C851" s="180" t="s">
        <v>166</v>
      </c>
      <c r="D851" s="175"/>
      <c r="E851" s="267">
        <v>39.401435700410104</v>
      </c>
      <c r="F851" s="267">
        <v>38.5856</v>
      </c>
      <c r="G851" s="267">
        <v>39.539</v>
      </c>
      <c r="H851" s="267">
        <v>39.308</v>
      </c>
      <c r="I851" s="267">
        <v>31.5884016</v>
      </c>
      <c r="J851" s="267">
        <v>26.028529411764705</v>
      </c>
      <c r="K851" s="267">
        <v>32.9478947368421</v>
      </c>
      <c r="L851" s="267">
        <v>35.24921052631579</v>
      </c>
      <c r="M851" s="267">
        <v>35.475</v>
      </c>
      <c r="N851" s="267">
        <v>34.98868771929824</v>
      </c>
      <c r="O851" s="267">
        <v>60.919736842105266</v>
      </c>
      <c r="P851" s="267">
        <v>37.59323583180987</v>
      </c>
      <c r="Q851" s="267">
        <v>71.01153846153846</v>
      </c>
      <c r="R851" s="121"/>
      <c r="S851" s="122"/>
      <c r="T851" s="123"/>
      <c r="U851" s="122"/>
      <c r="V851" s="122"/>
      <c r="W851" s="122"/>
      <c r="X851" s="122"/>
      <c r="Y851" s="122"/>
      <c r="Z851" s="122"/>
      <c r="AA851" s="122"/>
      <c r="AB851" s="122"/>
      <c r="AC851" s="123"/>
      <c r="AD851" s="122"/>
      <c r="AE851" s="122"/>
      <c r="AF851" s="122"/>
      <c r="AG851" s="122"/>
      <c r="AH851" s="122"/>
      <c r="AI851" s="122"/>
      <c r="AJ851" s="122"/>
      <c r="AK851" s="122"/>
      <c r="AL851" s="122"/>
      <c r="AM851" s="122"/>
      <c r="AN851" s="122"/>
      <c r="AO851" s="122"/>
      <c r="AP851" s="122"/>
      <c r="AQ851" s="122"/>
      <c r="AR851" s="122"/>
      <c r="AS851" s="122"/>
      <c r="AT851" s="122"/>
      <c r="AU851" s="122"/>
      <c r="AV851" s="122"/>
      <c r="AW851" s="122"/>
      <c r="AX851" s="122"/>
      <c r="AY851" s="122"/>
      <c r="AZ851" s="122"/>
      <c r="BA851" s="122"/>
      <c r="BB851" s="122"/>
      <c r="BC851" s="122"/>
      <c r="BD851" s="122"/>
      <c r="BE851" s="122"/>
      <c r="BF851" s="122"/>
      <c r="BG851" s="122"/>
    </row>
    <row r="852" spans="1:59" s="139" customFormat="1" ht="12.75">
      <c r="A852" s="165"/>
      <c r="B852" s="175"/>
      <c r="C852" s="180" t="s">
        <v>167</v>
      </c>
      <c r="D852" s="175"/>
      <c r="E852" s="267">
        <v>0</v>
      </c>
      <c r="F852" s="267">
        <v>0</v>
      </c>
      <c r="G852" s="267">
        <v>0</v>
      </c>
      <c r="H852" s="267">
        <v>0</v>
      </c>
      <c r="I852" s="267">
        <v>0</v>
      </c>
      <c r="J852" s="267">
        <v>0</v>
      </c>
      <c r="K852" s="267">
        <v>0</v>
      </c>
      <c r="L852" s="267">
        <v>0</v>
      </c>
      <c r="M852" s="267">
        <v>0</v>
      </c>
      <c r="N852" s="267">
        <v>0</v>
      </c>
      <c r="O852" s="267">
        <v>0</v>
      </c>
      <c r="P852" s="267">
        <v>0</v>
      </c>
      <c r="Q852" s="267">
        <v>0</v>
      </c>
      <c r="R852" s="121"/>
      <c r="S852" s="122"/>
      <c r="T852" s="123"/>
      <c r="U852" s="122"/>
      <c r="V852" s="122"/>
      <c r="W852" s="122"/>
      <c r="X852" s="122"/>
      <c r="Y852" s="122"/>
      <c r="Z852" s="122"/>
      <c r="AA852" s="122"/>
      <c r="AB852" s="122"/>
      <c r="AC852" s="123"/>
      <c r="AD852" s="122"/>
      <c r="AE852" s="122"/>
      <c r="AF852" s="122"/>
      <c r="AG852" s="122"/>
      <c r="AH852" s="122"/>
      <c r="AI852" s="122"/>
      <c r="AJ852" s="122"/>
      <c r="AK852" s="122"/>
      <c r="AL852" s="122"/>
      <c r="AM852" s="122"/>
      <c r="AN852" s="122"/>
      <c r="AO852" s="122"/>
      <c r="AP852" s="122"/>
      <c r="AQ852" s="122"/>
      <c r="AR852" s="122"/>
      <c r="AS852" s="122"/>
      <c r="AT852" s="122"/>
      <c r="AU852" s="122"/>
      <c r="AV852" s="122"/>
      <c r="AW852" s="122"/>
      <c r="AX852" s="122"/>
      <c r="AY852" s="122"/>
      <c r="AZ852" s="122"/>
      <c r="BA852" s="122"/>
      <c r="BB852" s="122"/>
      <c r="BC852" s="122"/>
      <c r="BD852" s="122"/>
      <c r="BE852" s="122"/>
      <c r="BF852" s="122"/>
      <c r="BG852" s="122"/>
    </row>
    <row r="853" spans="1:59" s="139" customFormat="1" ht="12.75">
      <c r="A853" s="165"/>
      <c r="B853" s="175"/>
      <c r="C853" s="180" t="s">
        <v>168</v>
      </c>
      <c r="D853" s="175"/>
      <c r="E853" s="267">
        <v>74.99989192395779</v>
      </c>
      <c r="F853" s="267">
        <v>74.99989140881</v>
      </c>
      <c r="G853" s="267">
        <v>74.99989140881</v>
      </c>
      <c r="H853" s="267">
        <v>74.99989230418592</v>
      </c>
      <c r="I853" s="267">
        <v>74.99989140881</v>
      </c>
      <c r="J853" s="267">
        <v>74.99989230418592</v>
      </c>
      <c r="K853" s="267">
        <v>74.99989140881</v>
      </c>
      <c r="L853" s="267">
        <v>74.99989140881</v>
      </c>
      <c r="M853" s="267">
        <v>74.999894286804</v>
      </c>
      <c r="N853" s="267">
        <v>74.99989140881</v>
      </c>
      <c r="O853" s="267">
        <v>74.99989230418592</v>
      </c>
      <c r="P853" s="267">
        <v>74.99989140881</v>
      </c>
      <c r="Q853" s="267">
        <v>74.99989230418592</v>
      </c>
      <c r="R853" s="121"/>
      <c r="S853" s="122"/>
      <c r="T853" s="123"/>
      <c r="U853" s="122"/>
      <c r="V853" s="122"/>
      <c r="W853" s="122"/>
      <c r="X853" s="122"/>
      <c r="Y853" s="122"/>
      <c r="Z853" s="122"/>
      <c r="AA853" s="122"/>
      <c r="AB853" s="122"/>
      <c r="AC853" s="123"/>
      <c r="AD853" s="122"/>
      <c r="AE853" s="122"/>
      <c r="AF853" s="122"/>
      <c r="AG853" s="122"/>
      <c r="AH853" s="122"/>
      <c r="AI853" s="122"/>
      <c r="AJ853" s="122"/>
      <c r="AK853" s="122"/>
      <c r="AL853" s="122"/>
      <c r="AM853" s="122"/>
      <c r="AN853" s="122"/>
      <c r="AO853" s="122"/>
      <c r="AP853" s="122"/>
      <c r="AQ853" s="122"/>
      <c r="AR853" s="122"/>
      <c r="AS853" s="122"/>
      <c r="AT853" s="122"/>
      <c r="AU853" s="122"/>
      <c r="AV853" s="122"/>
      <c r="AW853" s="122"/>
      <c r="AX853" s="122"/>
      <c r="AY853" s="122"/>
      <c r="AZ853" s="122"/>
      <c r="BA853" s="122"/>
      <c r="BB853" s="122"/>
      <c r="BC853" s="122"/>
      <c r="BD853" s="122"/>
      <c r="BE853" s="122"/>
      <c r="BF853" s="122"/>
      <c r="BG853" s="122"/>
    </row>
    <row r="854" spans="1:59" s="139" customFormat="1" ht="12.75">
      <c r="A854" s="165"/>
      <c r="B854" s="175"/>
      <c r="C854" s="180" t="s">
        <v>169</v>
      </c>
      <c r="D854" s="175"/>
      <c r="E854" s="267">
        <v>0</v>
      </c>
      <c r="F854" s="267">
        <v>0</v>
      </c>
      <c r="G854" s="267">
        <v>0</v>
      </c>
      <c r="H854" s="267">
        <v>0</v>
      </c>
      <c r="I854" s="267">
        <v>0</v>
      </c>
      <c r="J854" s="267">
        <v>0</v>
      </c>
      <c r="K854" s="267">
        <v>0</v>
      </c>
      <c r="L854" s="267">
        <v>0</v>
      </c>
      <c r="M854" s="267">
        <v>0</v>
      </c>
      <c r="N854" s="267">
        <v>0</v>
      </c>
      <c r="O854" s="267">
        <v>0</v>
      </c>
      <c r="P854" s="267">
        <v>0</v>
      </c>
      <c r="Q854" s="267">
        <v>0</v>
      </c>
      <c r="R854" s="121"/>
      <c r="S854" s="122"/>
      <c r="T854" s="123"/>
      <c r="U854" s="122"/>
      <c r="V854" s="122"/>
      <c r="W854" s="122"/>
      <c r="X854" s="122"/>
      <c r="Y854" s="122"/>
      <c r="Z854" s="122"/>
      <c r="AA854" s="122"/>
      <c r="AB854" s="122"/>
      <c r="AC854" s="123"/>
      <c r="AD854" s="122"/>
      <c r="AE854" s="122"/>
      <c r="AF854" s="122"/>
      <c r="AG854" s="122"/>
      <c r="AH854" s="122"/>
      <c r="AI854" s="122"/>
      <c r="AJ854" s="122"/>
      <c r="AK854" s="122"/>
      <c r="AL854" s="122"/>
      <c r="AM854" s="122"/>
      <c r="AN854" s="122"/>
      <c r="AO854" s="122"/>
      <c r="AP854" s="122"/>
      <c r="AQ854" s="122"/>
      <c r="AR854" s="122"/>
      <c r="AS854" s="122"/>
      <c r="AT854" s="122"/>
      <c r="AU854" s="122"/>
      <c r="AV854" s="122"/>
      <c r="AW854" s="122"/>
      <c r="AX854" s="122"/>
      <c r="AY854" s="122"/>
      <c r="AZ854" s="122"/>
      <c r="BA854" s="122"/>
      <c r="BB854" s="122"/>
      <c r="BC854" s="122"/>
      <c r="BD854" s="122"/>
      <c r="BE854" s="122"/>
      <c r="BF854" s="122"/>
      <c r="BG854" s="122"/>
    </row>
    <row r="855" spans="1:59" s="139" customFormat="1" ht="12.75">
      <c r="A855" s="165"/>
      <c r="B855" s="175"/>
      <c r="C855" s="180" t="s">
        <v>170</v>
      </c>
      <c r="D855" s="175"/>
      <c r="E855" s="267">
        <v>34.9071387538614</v>
      </c>
      <c r="F855" s="267">
        <v>34.72992918906199</v>
      </c>
      <c r="G855" s="267">
        <v>34.73010321228258</v>
      </c>
      <c r="H855" s="267">
        <v>34.730022255541314</v>
      </c>
      <c r="I855" s="267">
        <v>34.729992818993004</v>
      </c>
      <c r="J855" s="267">
        <v>34.72998531473887</v>
      </c>
      <c r="K855" s="267">
        <v>34.72999883659802</v>
      </c>
      <c r="L855" s="267">
        <v>35.07998144372406</v>
      </c>
      <c r="M855" s="267">
        <v>35.080025720929655</v>
      </c>
      <c r="N855" s="267">
        <v>35.08001560983875</v>
      </c>
      <c r="O855" s="267">
        <v>35.08004450641157</v>
      </c>
      <c r="P855" s="267">
        <v>35.080014480652174</v>
      </c>
      <c r="Q855" s="267">
        <v>35.08010880359345</v>
      </c>
      <c r="R855" s="121"/>
      <c r="S855" s="122"/>
      <c r="T855" s="123"/>
      <c r="U855" s="122"/>
      <c r="V855" s="122"/>
      <c r="W855" s="122"/>
      <c r="X855" s="122"/>
      <c r="Y855" s="122"/>
      <c r="Z855" s="122"/>
      <c r="AA855" s="122"/>
      <c r="AB855" s="122"/>
      <c r="AC855" s="123"/>
      <c r="AD855" s="122"/>
      <c r="AE855" s="122"/>
      <c r="AF855" s="122"/>
      <c r="AG855" s="122"/>
      <c r="AH855" s="122"/>
      <c r="AI855" s="122"/>
      <c r="AJ855" s="122"/>
      <c r="AK855" s="122"/>
      <c r="AL855" s="122"/>
      <c r="AM855" s="122"/>
      <c r="AN855" s="122"/>
      <c r="AO855" s="122"/>
      <c r="AP855" s="122"/>
      <c r="AQ855" s="122"/>
      <c r="AR855" s="122"/>
      <c r="AS855" s="122"/>
      <c r="AT855" s="122"/>
      <c r="AU855" s="122"/>
      <c r="AV855" s="122"/>
      <c r="AW855" s="122"/>
      <c r="AX855" s="122"/>
      <c r="AY855" s="122"/>
      <c r="AZ855" s="122"/>
      <c r="BA855" s="122"/>
      <c r="BB855" s="122"/>
      <c r="BC855" s="122"/>
      <c r="BD855" s="122"/>
      <c r="BE855" s="122"/>
      <c r="BF855" s="122"/>
      <c r="BG855" s="122"/>
    </row>
    <row r="856" spans="1:59" s="139" customFormat="1" ht="12.75" hidden="1">
      <c r="A856" s="165"/>
      <c r="B856" s="175"/>
      <c r="C856" s="180" t="s">
        <v>171</v>
      </c>
      <c r="D856" s="175"/>
      <c r="E856" s="267">
        <v>0</v>
      </c>
      <c r="F856" s="267">
        <v>0</v>
      </c>
      <c r="G856" s="267">
        <v>0</v>
      </c>
      <c r="H856" s="267">
        <v>0</v>
      </c>
      <c r="I856" s="267">
        <v>0</v>
      </c>
      <c r="J856" s="267">
        <v>0</v>
      </c>
      <c r="K856" s="267">
        <v>0</v>
      </c>
      <c r="L856" s="267">
        <v>0</v>
      </c>
      <c r="M856" s="267">
        <v>0</v>
      </c>
      <c r="N856" s="267">
        <v>0</v>
      </c>
      <c r="O856" s="267">
        <v>0</v>
      </c>
      <c r="P856" s="267">
        <v>0</v>
      </c>
      <c r="Q856" s="267">
        <v>0</v>
      </c>
      <c r="R856" s="121"/>
      <c r="S856" s="122"/>
      <c r="T856" s="123"/>
      <c r="U856" s="122"/>
      <c r="V856" s="122"/>
      <c r="W856" s="122"/>
      <c r="X856" s="122"/>
      <c r="Y856" s="122"/>
      <c r="Z856" s="122"/>
      <c r="AA856" s="122"/>
      <c r="AB856" s="122"/>
      <c r="AC856" s="123"/>
      <c r="AD856" s="122"/>
      <c r="AE856" s="122"/>
      <c r="AF856" s="122"/>
      <c r="AG856" s="122"/>
      <c r="AH856" s="122"/>
      <c r="AI856" s="122"/>
      <c r="AJ856" s="122"/>
      <c r="AK856" s="122"/>
      <c r="AL856" s="122"/>
      <c r="AM856" s="122"/>
      <c r="AN856" s="122"/>
      <c r="AO856" s="122"/>
      <c r="AP856" s="122"/>
      <c r="AQ856" s="122"/>
      <c r="AR856" s="122"/>
      <c r="AS856" s="122"/>
      <c r="AT856" s="122"/>
      <c r="AU856" s="122"/>
      <c r="AV856" s="122"/>
      <c r="AW856" s="122"/>
      <c r="AX856" s="122"/>
      <c r="AY856" s="122"/>
      <c r="AZ856" s="122"/>
      <c r="BA856" s="122"/>
      <c r="BB856" s="122"/>
      <c r="BC856" s="122"/>
      <c r="BD856" s="122"/>
      <c r="BE856" s="122"/>
      <c r="BF856" s="122"/>
      <c r="BG856" s="122"/>
    </row>
    <row r="857" spans="1:59" s="139" customFormat="1" ht="12.75" hidden="1">
      <c r="A857" s="165"/>
      <c r="B857" s="175"/>
      <c r="C857" s="180" t="s">
        <v>172</v>
      </c>
      <c r="D857" s="175"/>
      <c r="E857" s="267">
        <v>0</v>
      </c>
      <c r="F857" s="267">
        <v>0</v>
      </c>
      <c r="G857" s="267">
        <v>0</v>
      </c>
      <c r="H857" s="267">
        <v>0</v>
      </c>
      <c r="I857" s="267">
        <v>0</v>
      </c>
      <c r="J857" s="267">
        <v>0</v>
      </c>
      <c r="K857" s="267">
        <v>0</v>
      </c>
      <c r="L857" s="267">
        <v>0</v>
      </c>
      <c r="M857" s="267">
        <v>0</v>
      </c>
      <c r="N857" s="267">
        <v>0</v>
      </c>
      <c r="O857" s="267">
        <v>0</v>
      </c>
      <c r="P857" s="267">
        <v>0</v>
      </c>
      <c r="Q857" s="267">
        <v>0</v>
      </c>
      <c r="R857" s="121"/>
      <c r="S857" s="122"/>
      <c r="T857" s="123"/>
      <c r="U857" s="122"/>
      <c r="V857" s="122"/>
      <c r="W857" s="122"/>
      <c r="X857" s="122"/>
      <c r="Y857" s="122"/>
      <c r="Z857" s="122"/>
      <c r="AA857" s="122"/>
      <c r="AB857" s="122"/>
      <c r="AC857" s="123"/>
      <c r="AD857" s="122"/>
      <c r="AE857" s="122"/>
      <c r="AF857" s="122"/>
      <c r="AG857" s="122"/>
      <c r="AH857" s="122"/>
      <c r="AI857" s="122"/>
      <c r="AJ857" s="122"/>
      <c r="AK857" s="122"/>
      <c r="AL857" s="122"/>
      <c r="AM857" s="122"/>
      <c r="AN857" s="122"/>
      <c r="AO857" s="122"/>
      <c r="AP857" s="122"/>
      <c r="AQ857" s="122"/>
      <c r="AR857" s="122"/>
      <c r="AS857" s="122"/>
      <c r="AT857" s="122"/>
      <c r="AU857" s="122"/>
      <c r="AV857" s="122"/>
      <c r="AW857" s="122"/>
      <c r="AX857" s="122"/>
      <c r="AY857" s="122"/>
      <c r="AZ857" s="122"/>
      <c r="BA857" s="122"/>
      <c r="BB857" s="122"/>
      <c r="BC857" s="122"/>
      <c r="BD857" s="122"/>
      <c r="BE857" s="122"/>
      <c r="BF857" s="122"/>
      <c r="BG857" s="122"/>
    </row>
    <row r="858" spans="1:59" s="139" customFormat="1" ht="12.75" hidden="1">
      <c r="A858" s="165"/>
      <c r="B858" s="175"/>
      <c r="C858" s="180" t="s">
        <v>173</v>
      </c>
      <c r="D858" s="175"/>
      <c r="E858" s="267">
        <v>0</v>
      </c>
      <c r="F858" s="267">
        <v>0</v>
      </c>
      <c r="G858" s="267">
        <v>0</v>
      </c>
      <c r="H858" s="267">
        <v>0</v>
      </c>
      <c r="I858" s="267">
        <v>0</v>
      </c>
      <c r="J858" s="267">
        <v>0</v>
      </c>
      <c r="K858" s="267">
        <v>0</v>
      </c>
      <c r="L858" s="267">
        <v>0</v>
      </c>
      <c r="M858" s="267">
        <v>0</v>
      </c>
      <c r="N858" s="267">
        <v>0</v>
      </c>
      <c r="O858" s="267">
        <v>0</v>
      </c>
      <c r="P858" s="267">
        <v>0</v>
      </c>
      <c r="Q858" s="267">
        <v>0</v>
      </c>
      <c r="R858" s="121"/>
      <c r="S858" s="122"/>
      <c r="T858" s="123"/>
      <c r="U858" s="122"/>
      <c r="V858" s="122"/>
      <c r="W858" s="122"/>
      <c r="X858" s="122"/>
      <c r="Y858" s="122"/>
      <c r="Z858" s="122"/>
      <c r="AA858" s="122"/>
      <c r="AB858" s="122"/>
      <c r="AC858" s="123"/>
      <c r="AD858" s="122"/>
      <c r="AE858" s="122"/>
      <c r="AF858" s="122"/>
      <c r="AG858" s="122"/>
      <c r="AH858" s="122"/>
      <c r="AI858" s="122"/>
      <c r="AJ858" s="122"/>
      <c r="AK858" s="122"/>
      <c r="AL858" s="122"/>
      <c r="AM858" s="122"/>
      <c r="AN858" s="122"/>
      <c r="AO858" s="122"/>
      <c r="AP858" s="122"/>
      <c r="AQ858" s="122"/>
      <c r="AR858" s="122"/>
      <c r="AS858" s="122"/>
      <c r="AT858" s="122"/>
      <c r="AU858" s="122"/>
      <c r="AV858" s="122"/>
      <c r="AW858" s="122"/>
      <c r="AX858" s="122"/>
      <c r="AY858" s="122"/>
      <c r="AZ858" s="122"/>
      <c r="BA858" s="122"/>
      <c r="BB858" s="122"/>
      <c r="BC858" s="122"/>
      <c r="BD858" s="122"/>
      <c r="BE858" s="122"/>
      <c r="BF858" s="122"/>
      <c r="BG858" s="122"/>
    </row>
    <row r="859" spans="1:59" s="139" customFormat="1" ht="12.75">
      <c r="A859" s="165"/>
      <c r="B859" s="175"/>
      <c r="C859" s="180" t="s">
        <v>174</v>
      </c>
      <c r="D859" s="175"/>
      <c r="E859" s="267">
        <v>40.61236625680586</v>
      </c>
      <c r="F859" s="267">
        <v>40.855873751312274</v>
      </c>
      <c r="G859" s="267">
        <v>39.54699435521603</v>
      </c>
      <c r="H859" s="267">
        <v>40.27622716161251</v>
      </c>
      <c r="I859" s="267">
        <v>39.54699435521603</v>
      </c>
      <c r="J859" s="267">
        <v>40.27622716161251</v>
      </c>
      <c r="K859" s="267">
        <v>39.54699435521603</v>
      </c>
      <c r="L859" s="267">
        <v>40.61134709674106</v>
      </c>
      <c r="M859" s="267">
        <v>43.01798580353108</v>
      </c>
      <c r="N859" s="267">
        <v>40.61134709674106</v>
      </c>
      <c r="O859" s="267">
        <v>41.360079138853514</v>
      </c>
      <c r="P859" s="267">
        <v>40.61134709674106</v>
      </c>
      <c r="Q859" s="267">
        <v>41.360079138853514</v>
      </c>
      <c r="R859" s="121"/>
      <c r="S859" s="122"/>
      <c r="T859" s="123"/>
      <c r="U859" s="122"/>
      <c r="V859" s="122"/>
      <c r="W859" s="122"/>
      <c r="X859" s="122"/>
      <c r="Y859" s="122"/>
      <c r="Z859" s="122"/>
      <c r="AA859" s="122"/>
      <c r="AB859" s="122"/>
      <c r="AC859" s="123"/>
      <c r="AD859" s="122"/>
      <c r="AE859" s="122"/>
      <c r="AF859" s="122"/>
      <c r="AG859" s="122"/>
      <c r="AH859" s="122"/>
      <c r="AI859" s="122"/>
      <c r="AJ859" s="122"/>
      <c r="AK859" s="122"/>
      <c r="AL859" s="122"/>
      <c r="AM859" s="122"/>
      <c r="AN859" s="122"/>
      <c r="AO859" s="122"/>
      <c r="AP859" s="122"/>
      <c r="AQ859" s="122"/>
      <c r="AR859" s="122"/>
      <c r="AS859" s="122"/>
      <c r="AT859" s="122"/>
      <c r="AU859" s="122"/>
      <c r="AV859" s="122"/>
      <c r="AW859" s="122"/>
      <c r="AX859" s="122"/>
      <c r="AY859" s="122"/>
      <c r="AZ859" s="122"/>
      <c r="BA859" s="122"/>
      <c r="BB859" s="122"/>
      <c r="BC859" s="122"/>
      <c r="BD859" s="122"/>
      <c r="BE859" s="122"/>
      <c r="BF859" s="122"/>
      <c r="BG859" s="122"/>
    </row>
    <row r="860" spans="1:59" s="139" customFormat="1" ht="12.75">
      <c r="A860" s="165"/>
      <c r="B860" s="175"/>
      <c r="C860" s="180" t="s">
        <v>175</v>
      </c>
      <c r="D860" s="175"/>
      <c r="E860" s="267">
        <v>26.69416157837769</v>
      </c>
      <c r="F860" s="267">
        <v>24.25530160339998</v>
      </c>
      <c r="G860" s="267">
        <v>24.41000656167979</v>
      </c>
      <c r="H860" s="267">
        <v>27.339598941368074</v>
      </c>
      <c r="I860" s="267">
        <v>27.184556239015823</v>
      </c>
      <c r="J860" s="267">
        <v>27.701844840386048</v>
      </c>
      <c r="K860" s="267">
        <v>27.993337493067106</v>
      </c>
      <c r="L860" s="267">
        <v>27.52243331800414</v>
      </c>
      <c r="M860" s="267">
        <v>27.631298032407408</v>
      </c>
      <c r="N860" s="267">
        <v>27.414604474169746</v>
      </c>
      <c r="O860" s="267">
        <v>27.276364719574374</v>
      </c>
      <c r="P860" s="267">
        <v>27.321035371281333</v>
      </c>
      <c r="Q860" s="267">
        <v>27.187869301139774</v>
      </c>
      <c r="R860" s="121"/>
      <c r="S860" s="122"/>
      <c r="T860" s="123"/>
      <c r="U860" s="122"/>
      <c r="V860" s="122"/>
      <c r="W860" s="122"/>
      <c r="X860" s="122"/>
      <c r="Y860" s="122"/>
      <c r="Z860" s="122"/>
      <c r="AA860" s="122"/>
      <c r="AB860" s="122"/>
      <c r="AC860" s="123"/>
      <c r="AD860" s="122"/>
      <c r="AE860" s="122"/>
      <c r="AF860" s="122"/>
      <c r="AG860" s="122"/>
      <c r="AH860" s="122"/>
      <c r="AI860" s="122"/>
      <c r="AJ860" s="122"/>
      <c r="AK860" s="122"/>
      <c r="AL860" s="122"/>
      <c r="AM860" s="122"/>
      <c r="AN860" s="122"/>
      <c r="AO860" s="122"/>
      <c r="AP860" s="122"/>
      <c r="AQ860" s="122"/>
      <c r="AR860" s="122"/>
      <c r="AS860" s="122"/>
      <c r="AT860" s="122"/>
      <c r="AU860" s="122"/>
      <c r="AV860" s="122"/>
      <c r="AW860" s="122"/>
      <c r="AX860" s="122"/>
      <c r="AY860" s="122"/>
      <c r="AZ860" s="122"/>
      <c r="BA860" s="122"/>
      <c r="BB860" s="122"/>
      <c r="BC860" s="122"/>
      <c r="BD860" s="122"/>
      <c r="BE860" s="122"/>
      <c r="BF860" s="122"/>
      <c r="BG860" s="122"/>
    </row>
    <row r="861" spans="1:59" s="139" customFormat="1" ht="12.75">
      <c r="A861" s="165"/>
      <c r="B861" s="175"/>
      <c r="C861" s="180" t="s">
        <v>176</v>
      </c>
      <c r="D861" s="175"/>
      <c r="E861" s="267">
        <v>60.12927284541873</v>
      </c>
      <c r="F861" s="267">
        <v>15.430416183985889</v>
      </c>
      <c r="G861" s="267">
        <v>16.853077283865165</v>
      </c>
      <c r="H861" s="267">
        <v>0</v>
      </c>
      <c r="I861" s="267">
        <v>0</v>
      </c>
      <c r="J861" s="267">
        <v>0</v>
      </c>
      <c r="K861" s="267">
        <v>0</v>
      </c>
      <c r="L861" s="267">
        <v>0</v>
      </c>
      <c r="M861" s="267">
        <v>0</v>
      </c>
      <c r="N861" s="267">
        <v>0</v>
      </c>
      <c r="O861" s="267">
        <v>0</v>
      </c>
      <c r="P861" s="267">
        <v>61.73938264564542</v>
      </c>
      <c r="Q861" s="267">
        <v>14.723800961416151</v>
      </c>
      <c r="R861" s="121"/>
      <c r="S861" s="122"/>
      <c r="T861" s="123"/>
      <c r="U861" s="122"/>
      <c r="V861" s="122"/>
      <c r="W861" s="122"/>
      <c r="X861" s="122"/>
      <c r="Y861" s="122"/>
      <c r="Z861" s="122"/>
      <c r="AA861" s="122"/>
      <c r="AB861" s="122"/>
      <c r="AC861" s="123"/>
      <c r="AD861" s="122"/>
      <c r="AE861" s="122"/>
      <c r="AF861" s="122"/>
      <c r="AG861" s="122"/>
      <c r="AH861" s="122"/>
      <c r="AI861" s="122"/>
      <c r="AJ861" s="122"/>
      <c r="AK861" s="122"/>
      <c r="AL861" s="122"/>
      <c r="AM861" s="122"/>
      <c r="AN861" s="122"/>
      <c r="AO861" s="122"/>
      <c r="AP861" s="122"/>
      <c r="AQ861" s="122"/>
      <c r="AR861" s="122"/>
      <c r="AS861" s="122"/>
      <c r="AT861" s="122"/>
      <c r="AU861" s="122"/>
      <c r="AV861" s="122"/>
      <c r="AW861" s="122"/>
      <c r="AX861" s="122"/>
      <c r="AY861" s="122"/>
      <c r="AZ861" s="122"/>
      <c r="BA861" s="122"/>
      <c r="BB861" s="122"/>
      <c r="BC861" s="122"/>
      <c r="BD861" s="122"/>
      <c r="BE861" s="122"/>
      <c r="BF861" s="122"/>
      <c r="BG861" s="122"/>
    </row>
    <row r="862" spans="1:59" s="139" customFormat="1" ht="12.75">
      <c r="A862" s="165"/>
      <c r="B862" s="175"/>
      <c r="C862" s="180" t="s">
        <v>177</v>
      </c>
      <c r="D862" s="175"/>
      <c r="E862" s="267">
        <v>73.90053617921107</v>
      </c>
      <c r="F862" s="267">
        <v>73.32014237220963</v>
      </c>
      <c r="G862" s="267">
        <v>73.32014237220963</v>
      </c>
      <c r="H862" s="267">
        <v>73.32019944548576</v>
      </c>
      <c r="I862" s="267">
        <v>73.32014237220963</v>
      </c>
      <c r="J862" s="267">
        <v>73.32019944548576</v>
      </c>
      <c r="K862" s="267">
        <v>73.32014237220963</v>
      </c>
      <c r="L862" s="267">
        <v>74.49055063989022</v>
      </c>
      <c r="M862" s="267">
        <v>74.49047389793526</v>
      </c>
      <c r="N862" s="267">
        <v>74.49055063989022</v>
      </c>
      <c r="O862" s="267">
        <v>74.49052676461534</v>
      </c>
      <c r="P862" s="267">
        <v>74.49055063989022</v>
      </c>
      <c r="Q862" s="267">
        <v>74.49052676461534</v>
      </c>
      <c r="R862" s="121"/>
      <c r="S862" s="122"/>
      <c r="T862" s="123"/>
      <c r="U862" s="122"/>
      <c r="V862" s="122"/>
      <c r="W862" s="122"/>
      <c r="X862" s="122"/>
      <c r="Y862" s="122"/>
      <c r="Z862" s="122"/>
      <c r="AA862" s="122"/>
      <c r="AB862" s="122"/>
      <c r="AC862" s="123"/>
      <c r="AD862" s="122"/>
      <c r="AE862" s="122"/>
      <c r="AF862" s="122"/>
      <c r="AG862" s="122"/>
      <c r="AH862" s="122"/>
      <c r="AI862" s="122"/>
      <c r="AJ862" s="122"/>
      <c r="AK862" s="122"/>
      <c r="AL862" s="122"/>
      <c r="AM862" s="122"/>
      <c r="AN862" s="122"/>
      <c r="AO862" s="122"/>
      <c r="AP862" s="122"/>
      <c r="AQ862" s="122"/>
      <c r="AR862" s="122"/>
      <c r="AS862" s="122"/>
      <c r="AT862" s="122"/>
      <c r="AU862" s="122"/>
      <c r="AV862" s="122"/>
      <c r="AW862" s="122"/>
      <c r="AX862" s="122"/>
      <c r="AY862" s="122"/>
      <c r="AZ862" s="122"/>
      <c r="BA862" s="122"/>
      <c r="BB862" s="122"/>
      <c r="BC862" s="122"/>
      <c r="BD862" s="122"/>
      <c r="BE862" s="122"/>
      <c r="BF862" s="122"/>
      <c r="BG862" s="122"/>
    </row>
    <row r="863" spans="1:59" s="139" customFormat="1" ht="12.75">
      <c r="A863" s="165"/>
      <c r="B863" s="175"/>
      <c r="C863" s="180" t="s">
        <v>178</v>
      </c>
      <c r="D863" s="175"/>
      <c r="E863" s="267">
        <v>66.21535043476275</v>
      </c>
      <c r="F863" s="267">
        <v>69.04013618677043</v>
      </c>
      <c r="G863" s="267">
        <v>74.25956485355648</v>
      </c>
      <c r="H863" s="267">
        <v>79.24065934065933</v>
      </c>
      <c r="I863" s="267">
        <v>72.55022527100272</v>
      </c>
      <c r="J863" s="267">
        <v>75.08976341360372</v>
      </c>
      <c r="K863" s="267">
        <v>70.26962725779967</v>
      </c>
      <c r="L863" s="267">
        <v>56.6895703125</v>
      </c>
      <c r="M863" s="267">
        <v>50.52023237179487</v>
      </c>
      <c r="N863" s="267">
        <v>46.73982657967033</v>
      </c>
      <c r="O863" s="267">
        <v>58.21023481781377</v>
      </c>
      <c r="P863" s="267">
        <v>64.5802953135031</v>
      </c>
      <c r="Q863" s="267">
        <v>68.70048019207682</v>
      </c>
      <c r="R863" s="121"/>
      <c r="S863" s="122"/>
      <c r="T863" s="123"/>
      <c r="U863" s="122"/>
      <c r="V863" s="122"/>
      <c r="W863" s="122"/>
      <c r="X863" s="122"/>
      <c r="Y863" s="122"/>
      <c r="Z863" s="122"/>
      <c r="AA863" s="122"/>
      <c r="AB863" s="122"/>
      <c r="AC863" s="123"/>
      <c r="AD863" s="122"/>
      <c r="AE863" s="122"/>
      <c r="AF863" s="122"/>
      <c r="AG863" s="122"/>
      <c r="AH863" s="122"/>
      <c r="AI863" s="122"/>
      <c r="AJ863" s="122"/>
      <c r="AK863" s="122"/>
      <c r="AL863" s="122"/>
      <c r="AM863" s="122"/>
      <c r="AN863" s="122"/>
      <c r="AO863" s="122"/>
      <c r="AP863" s="122"/>
      <c r="AQ863" s="122"/>
      <c r="AR863" s="122"/>
      <c r="AS863" s="122"/>
      <c r="AT863" s="122"/>
      <c r="AU863" s="122"/>
      <c r="AV863" s="122"/>
      <c r="AW863" s="122"/>
      <c r="AX863" s="122"/>
      <c r="AY863" s="122"/>
      <c r="AZ863" s="122"/>
      <c r="BA863" s="122"/>
      <c r="BB863" s="122"/>
      <c r="BC863" s="122"/>
      <c r="BD863" s="122"/>
      <c r="BE863" s="122"/>
      <c r="BF863" s="122"/>
      <c r="BG863" s="122"/>
    </row>
    <row r="864" spans="1:59" s="139" customFormat="1" ht="12.75">
      <c r="A864" s="165"/>
      <c r="B864" s="175"/>
      <c r="C864" s="180" t="s">
        <v>179</v>
      </c>
      <c r="D864" s="175"/>
      <c r="E864" s="267">
        <v>55.718794186246875</v>
      </c>
      <c r="F864" s="267">
        <v>59.290611416563294</v>
      </c>
      <c r="G864" s="267">
        <v>51.580502242819776</v>
      </c>
      <c r="H864" s="267">
        <v>51.79250418760045</v>
      </c>
      <c r="I864" s="267">
        <v>50.882461824907246</v>
      </c>
      <c r="J864" s="267">
        <v>52.601315243697655</v>
      </c>
      <c r="K864" s="267">
        <v>51.47888549728035</v>
      </c>
      <c r="L864" s="267">
        <v>53.02319741331237</v>
      </c>
      <c r="M864" s="267">
        <v>55.48309331331749</v>
      </c>
      <c r="N864" s="267">
        <v>52.01829912559373</v>
      </c>
      <c r="O864" s="267">
        <v>66.26995666015512</v>
      </c>
      <c r="P864" s="267">
        <v>71.39761871339515</v>
      </c>
      <c r="Q864" s="267">
        <v>71.77464595814612</v>
      </c>
      <c r="R864" s="121"/>
      <c r="S864" s="122"/>
      <c r="T864" s="123"/>
      <c r="U864" s="122"/>
      <c r="V864" s="122"/>
      <c r="W864" s="122"/>
      <c r="X864" s="122"/>
      <c r="Y864" s="122"/>
      <c r="Z864" s="122"/>
      <c r="AA864" s="122"/>
      <c r="AB864" s="122"/>
      <c r="AC864" s="123"/>
      <c r="AD864" s="122"/>
      <c r="AE864" s="122"/>
      <c r="AF864" s="122"/>
      <c r="AG864" s="122"/>
      <c r="AH864" s="122"/>
      <c r="AI864" s="122"/>
      <c r="AJ864" s="122"/>
      <c r="AK864" s="122"/>
      <c r="AL864" s="122"/>
      <c r="AM864" s="122"/>
      <c r="AN864" s="122"/>
      <c r="AO864" s="122"/>
      <c r="AP864" s="122"/>
      <c r="AQ864" s="122"/>
      <c r="AR864" s="122"/>
      <c r="AS864" s="122"/>
      <c r="AT864" s="122"/>
      <c r="AU864" s="122"/>
      <c r="AV864" s="122"/>
      <c r="AW864" s="122"/>
      <c r="AX864" s="122"/>
      <c r="AY864" s="122"/>
      <c r="AZ864" s="122"/>
      <c r="BA864" s="122"/>
      <c r="BB864" s="122"/>
      <c r="BC864" s="122"/>
      <c r="BD864" s="122"/>
      <c r="BE864" s="122"/>
      <c r="BF864" s="122"/>
      <c r="BG864" s="122"/>
    </row>
    <row r="865" spans="1:59" s="139" customFormat="1" ht="12.75">
      <c r="A865" s="165"/>
      <c r="B865" s="175"/>
      <c r="C865" s="180" t="s">
        <v>180</v>
      </c>
      <c r="D865" s="175"/>
      <c r="E865" s="267">
        <v>75.00024151598677</v>
      </c>
      <c r="F865" s="267">
        <v>75.00024624657426</v>
      </c>
      <c r="G865" s="267">
        <v>75.00024624657426</v>
      </c>
      <c r="H865" s="267">
        <v>75.00037095893663</v>
      </c>
      <c r="I865" s="267">
        <v>75.00024624657426</v>
      </c>
      <c r="J865" s="267">
        <v>75.00037095893663</v>
      </c>
      <c r="K865" s="267">
        <v>75.00024624657426</v>
      </c>
      <c r="L865" s="267">
        <v>75.00024624657426</v>
      </c>
      <c r="M865" s="267">
        <v>74.99969063015868</v>
      </c>
      <c r="N865" s="267">
        <v>75.00024624657426</v>
      </c>
      <c r="O865" s="267">
        <v>75.00037095893663</v>
      </c>
      <c r="P865" s="267">
        <v>75.00024624657426</v>
      </c>
      <c r="Q865" s="267">
        <v>75.00037095893663</v>
      </c>
      <c r="R865" s="121"/>
      <c r="S865" s="122"/>
      <c r="T865" s="123"/>
      <c r="U865" s="122"/>
      <c r="V865" s="122"/>
      <c r="W865" s="122"/>
      <c r="X865" s="122"/>
      <c r="Y865" s="122"/>
      <c r="Z865" s="122"/>
      <c r="AA865" s="122"/>
      <c r="AB865" s="122"/>
      <c r="AC865" s="123"/>
      <c r="AD865" s="122"/>
      <c r="AE865" s="122"/>
      <c r="AF865" s="122"/>
      <c r="AG865" s="122"/>
      <c r="AH865" s="122"/>
      <c r="AI865" s="122"/>
      <c r="AJ865" s="122"/>
      <c r="AK865" s="122"/>
      <c r="AL865" s="122"/>
      <c r="AM865" s="122"/>
      <c r="AN865" s="122"/>
      <c r="AO865" s="122"/>
      <c r="AP865" s="122"/>
      <c r="AQ865" s="122"/>
      <c r="AR865" s="122"/>
      <c r="AS865" s="122"/>
      <c r="AT865" s="122"/>
      <c r="AU865" s="122"/>
      <c r="AV865" s="122"/>
      <c r="AW865" s="122"/>
      <c r="AX865" s="122"/>
      <c r="AY865" s="122"/>
      <c r="AZ865" s="122"/>
      <c r="BA865" s="122"/>
      <c r="BB865" s="122"/>
      <c r="BC865" s="122"/>
      <c r="BD865" s="122"/>
      <c r="BE865" s="122"/>
      <c r="BF865" s="122"/>
      <c r="BG865" s="122"/>
    </row>
    <row r="866" spans="1:59" s="139" customFormat="1" ht="12.75">
      <c r="A866" s="165"/>
      <c r="B866" s="175"/>
      <c r="C866" s="180" t="s">
        <v>369</v>
      </c>
      <c r="D866" s="175"/>
      <c r="E866" s="267">
        <v>36.59506645095868</v>
      </c>
      <c r="F866" s="267">
        <v>31.340420416901868</v>
      </c>
      <c r="G866" s="267">
        <v>32.53415731633387</v>
      </c>
      <c r="H866" s="267">
        <v>29.31756371814093</v>
      </c>
      <c r="I866" s="267">
        <v>33.09190774270418</v>
      </c>
      <c r="J866" s="267">
        <v>39.83997725932571</v>
      </c>
      <c r="K866" s="267">
        <v>50.94799239779065</v>
      </c>
      <c r="L866" s="267">
        <v>49.02537022544822</v>
      </c>
      <c r="M866" s="267">
        <v>45.992913304205274</v>
      </c>
      <c r="N866" s="267">
        <v>40.382027833823685</v>
      </c>
      <c r="O866" s="267">
        <v>39.71188702653844</v>
      </c>
      <c r="P866" s="267">
        <v>31.161771772744643</v>
      </c>
      <c r="Q866" s="267">
        <v>43.47635159445977</v>
      </c>
      <c r="R866" s="121"/>
      <c r="S866" s="122"/>
      <c r="T866" s="123"/>
      <c r="U866" s="122"/>
      <c r="V866" s="122"/>
      <c r="W866" s="122"/>
      <c r="X866" s="122"/>
      <c r="Y866" s="122"/>
      <c r="Z866" s="122"/>
      <c r="AA866" s="122"/>
      <c r="AB866" s="122"/>
      <c r="AC866" s="123"/>
      <c r="AD866" s="122"/>
      <c r="AE866" s="122"/>
      <c r="AF866" s="122"/>
      <c r="AG866" s="122"/>
      <c r="AH866" s="122"/>
      <c r="AI866" s="122"/>
      <c r="AJ866" s="122"/>
      <c r="AK866" s="122"/>
      <c r="AL866" s="122"/>
      <c r="AM866" s="122"/>
      <c r="AN866" s="122"/>
      <c r="AO866" s="122"/>
      <c r="AP866" s="122"/>
      <c r="AQ866" s="122"/>
      <c r="AR866" s="122"/>
      <c r="AS866" s="122"/>
      <c r="AT866" s="122"/>
      <c r="AU866" s="122"/>
      <c r="AV866" s="122"/>
      <c r="AW866" s="122"/>
      <c r="AX866" s="122"/>
      <c r="AY866" s="122"/>
      <c r="AZ866" s="122"/>
      <c r="BA866" s="122"/>
      <c r="BB866" s="122"/>
      <c r="BC866" s="122"/>
      <c r="BD866" s="122"/>
      <c r="BE866" s="122"/>
      <c r="BF866" s="122"/>
      <c r="BG866" s="122"/>
    </row>
    <row r="867" spans="1:59" s="139" customFormat="1" ht="12.75">
      <c r="A867" s="165"/>
      <c r="B867" s="175"/>
      <c r="C867" s="180" t="s">
        <v>181</v>
      </c>
      <c r="D867" s="175"/>
      <c r="E867" s="267">
        <v>41.569780495759936</v>
      </c>
      <c r="F867" s="267">
        <v>41.569800307219666</v>
      </c>
      <c r="G867" s="267">
        <v>41.569800307219666</v>
      </c>
      <c r="H867" s="267">
        <v>41.56975</v>
      </c>
      <c r="I867" s="267">
        <v>41.569800307219666</v>
      </c>
      <c r="J867" s="267">
        <v>41.56975</v>
      </c>
      <c r="K867" s="267">
        <v>41.569800307219666</v>
      </c>
      <c r="L867" s="267">
        <v>41.569800307219666</v>
      </c>
      <c r="M867" s="267">
        <v>41.569757653061224</v>
      </c>
      <c r="N867" s="267">
        <v>41.569800307219666</v>
      </c>
      <c r="O867" s="267">
        <v>41.56975</v>
      </c>
      <c r="P867" s="267">
        <v>41.569800307219666</v>
      </c>
      <c r="Q867" s="267">
        <v>41.56975</v>
      </c>
      <c r="R867" s="121"/>
      <c r="S867" s="122"/>
      <c r="T867" s="123"/>
      <c r="U867" s="122"/>
      <c r="V867" s="122"/>
      <c r="W867" s="122"/>
      <c r="X867" s="122"/>
      <c r="Y867" s="122"/>
      <c r="Z867" s="122"/>
      <c r="AA867" s="122"/>
      <c r="AB867" s="122"/>
      <c r="AC867" s="123"/>
      <c r="AD867" s="122"/>
      <c r="AE867" s="122"/>
      <c r="AF867" s="122"/>
      <c r="AG867" s="122"/>
      <c r="AH867" s="122"/>
      <c r="AI867" s="122"/>
      <c r="AJ867" s="122"/>
      <c r="AK867" s="122"/>
      <c r="AL867" s="122"/>
      <c r="AM867" s="122"/>
      <c r="AN867" s="122"/>
      <c r="AO867" s="122"/>
      <c r="AP867" s="122"/>
      <c r="AQ867" s="122"/>
      <c r="AR867" s="122"/>
      <c r="AS867" s="122"/>
      <c r="AT867" s="122"/>
      <c r="AU867" s="122"/>
      <c r="AV867" s="122"/>
      <c r="AW867" s="122"/>
      <c r="AX867" s="122"/>
      <c r="AY867" s="122"/>
      <c r="AZ867" s="122"/>
      <c r="BA867" s="122"/>
      <c r="BB867" s="122"/>
      <c r="BC867" s="122"/>
      <c r="BD867" s="122"/>
      <c r="BE867" s="122"/>
      <c r="BF867" s="122"/>
      <c r="BG867" s="122"/>
    </row>
    <row r="868" spans="1:59" s="139" customFormat="1" ht="12.75" hidden="1">
      <c r="A868" s="165"/>
      <c r="B868" s="175"/>
      <c r="C868" s="180" t="s">
        <v>182</v>
      </c>
      <c r="D868" s="175"/>
      <c r="E868" s="267">
        <v>0</v>
      </c>
      <c r="F868" s="267">
        <v>0</v>
      </c>
      <c r="G868" s="267">
        <v>0</v>
      </c>
      <c r="H868" s="267">
        <v>0</v>
      </c>
      <c r="I868" s="267">
        <v>0</v>
      </c>
      <c r="J868" s="267">
        <v>0</v>
      </c>
      <c r="K868" s="267">
        <v>0</v>
      </c>
      <c r="L868" s="267">
        <v>0</v>
      </c>
      <c r="M868" s="267">
        <v>0</v>
      </c>
      <c r="N868" s="267">
        <v>0</v>
      </c>
      <c r="O868" s="267">
        <v>0</v>
      </c>
      <c r="P868" s="267">
        <v>0</v>
      </c>
      <c r="Q868" s="267">
        <v>0</v>
      </c>
      <c r="R868" s="121"/>
      <c r="S868" s="122"/>
      <c r="T868" s="123"/>
      <c r="U868" s="122"/>
      <c r="V868" s="122"/>
      <c r="W868" s="122"/>
      <c r="X868" s="122"/>
      <c r="Y868" s="122"/>
      <c r="Z868" s="122"/>
      <c r="AA868" s="122"/>
      <c r="AB868" s="122"/>
      <c r="AC868" s="123"/>
      <c r="AD868" s="122"/>
      <c r="AE868" s="122"/>
      <c r="AF868" s="122"/>
      <c r="AG868" s="122"/>
      <c r="AH868" s="122"/>
      <c r="AI868" s="122"/>
      <c r="AJ868" s="122"/>
      <c r="AK868" s="122"/>
      <c r="AL868" s="122"/>
      <c r="AM868" s="122"/>
      <c r="AN868" s="122"/>
      <c r="AO868" s="122"/>
      <c r="AP868" s="122"/>
      <c r="AQ868" s="122"/>
      <c r="AR868" s="122"/>
      <c r="AS868" s="122"/>
      <c r="AT868" s="122"/>
      <c r="AU868" s="122"/>
      <c r="AV868" s="122"/>
      <c r="AW868" s="122"/>
      <c r="AX868" s="122"/>
      <c r="AY868" s="122"/>
      <c r="AZ868" s="122"/>
      <c r="BA868" s="122"/>
      <c r="BB868" s="122"/>
      <c r="BC868" s="122"/>
      <c r="BD868" s="122"/>
      <c r="BE868" s="122"/>
      <c r="BF868" s="122"/>
      <c r="BG868" s="122"/>
    </row>
    <row r="869" spans="1:59" s="139" customFormat="1" ht="12.75">
      <c r="A869" s="165"/>
      <c r="B869" s="175"/>
      <c r="C869" s="180" t="s">
        <v>370</v>
      </c>
      <c r="D869" s="175"/>
      <c r="E869" s="267">
        <v>49.96</v>
      </c>
      <c r="F869" s="267">
        <v>0</v>
      </c>
      <c r="G869" s="267">
        <v>0</v>
      </c>
      <c r="H869" s="267">
        <v>0</v>
      </c>
      <c r="I869" s="267">
        <v>0</v>
      </c>
      <c r="J869" s="267">
        <v>0</v>
      </c>
      <c r="K869" s="267">
        <v>0</v>
      </c>
      <c r="L869" s="267">
        <v>0</v>
      </c>
      <c r="M869" s="267">
        <v>0</v>
      </c>
      <c r="N869" s="267">
        <v>0</v>
      </c>
      <c r="O869" s="267">
        <v>0</v>
      </c>
      <c r="P869" s="267">
        <v>0</v>
      </c>
      <c r="Q869" s="267">
        <v>49.96</v>
      </c>
      <c r="R869" s="121"/>
      <c r="S869" s="122"/>
      <c r="T869" s="123"/>
      <c r="U869" s="122"/>
      <c r="V869" s="122"/>
      <c r="W869" s="122"/>
      <c r="X869" s="122"/>
      <c r="Y869" s="122"/>
      <c r="Z869" s="122"/>
      <c r="AA869" s="122"/>
      <c r="AB869" s="122"/>
      <c r="AC869" s="123"/>
      <c r="AD869" s="122"/>
      <c r="AE869" s="122"/>
      <c r="AF869" s="122"/>
      <c r="AG869" s="122"/>
      <c r="AH869" s="122"/>
      <c r="AI869" s="122"/>
      <c r="AJ869" s="122"/>
      <c r="AK869" s="122"/>
      <c r="AL869" s="122"/>
      <c r="AM869" s="122"/>
      <c r="AN869" s="122"/>
      <c r="AO869" s="122"/>
      <c r="AP869" s="122"/>
      <c r="AQ869" s="122"/>
      <c r="AR869" s="122"/>
      <c r="AS869" s="122"/>
      <c r="AT869" s="122"/>
      <c r="AU869" s="122"/>
      <c r="AV869" s="122"/>
      <c r="AW869" s="122"/>
      <c r="AX869" s="122"/>
      <c r="AY869" s="122"/>
      <c r="AZ869" s="122"/>
      <c r="BA869" s="122"/>
      <c r="BB869" s="122"/>
      <c r="BC869" s="122"/>
      <c r="BD869" s="122"/>
      <c r="BE869" s="122"/>
      <c r="BF869" s="122"/>
      <c r="BG869" s="122"/>
    </row>
    <row r="870" spans="1:59" s="139" customFormat="1" ht="12.75">
      <c r="A870" s="165"/>
      <c r="B870" s="175"/>
      <c r="C870" s="180" t="s">
        <v>183</v>
      </c>
      <c r="D870" s="175"/>
      <c r="E870" s="267">
        <v>0</v>
      </c>
      <c r="F870" s="267">
        <v>0</v>
      </c>
      <c r="G870" s="267">
        <v>0</v>
      </c>
      <c r="H870" s="267">
        <v>0</v>
      </c>
      <c r="I870" s="267">
        <v>0</v>
      </c>
      <c r="J870" s="267">
        <v>0</v>
      </c>
      <c r="K870" s="267">
        <v>0</v>
      </c>
      <c r="L870" s="267">
        <v>0</v>
      </c>
      <c r="M870" s="267">
        <v>0</v>
      </c>
      <c r="N870" s="267">
        <v>0</v>
      </c>
      <c r="O870" s="267">
        <v>0</v>
      </c>
      <c r="P870" s="267">
        <v>0</v>
      </c>
      <c r="Q870" s="267">
        <v>0</v>
      </c>
      <c r="R870" s="121"/>
      <c r="S870" s="122"/>
      <c r="T870" s="123"/>
      <c r="U870" s="122"/>
      <c r="V870" s="122"/>
      <c r="W870" s="122"/>
      <c r="X870" s="122"/>
      <c r="Y870" s="122"/>
      <c r="Z870" s="122"/>
      <c r="AA870" s="122"/>
      <c r="AB870" s="122"/>
      <c r="AC870" s="123"/>
      <c r="AD870" s="122"/>
      <c r="AE870" s="122"/>
      <c r="AF870" s="122"/>
      <c r="AG870" s="122"/>
      <c r="AH870" s="122"/>
      <c r="AI870" s="122"/>
      <c r="AJ870" s="122"/>
      <c r="AK870" s="122"/>
      <c r="AL870" s="122"/>
      <c r="AM870" s="122"/>
      <c r="AN870" s="122"/>
      <c r="AO870" s="122"/>
      <c r="AP870" s="122"/>
      <c r="AQ870" s="122"/>
      <c r="AR870" s="122"/>
      <c r="AS870" s="122"/>
      <c r="AT870" s="122"/>
      <c r="AU870" s="122"/>
      <c r="AV870" s="122"/>
      <c r="AW870" s="122"/>
      <c r="AX870" s="122"/>
      <c r="AY870" s="122"/>
      <c r="AZ870" s="122"/>
      <c r="BA870" s="122"/>
      <c r="BB870" s="122"/>
      <c r="BC870" s="122"/>
      <c r="BD870" s="122"/>
      <c r="BE870" s="122"/>
      <c r="BF870" s="122"/>
      <c r="BG870" s="122"/>
    </row>
    <row r="871" spans="1:59" s="139" customFormat="1" ht="12.75">
      <c r="A871" s="165"/>
      <c r="B871" s="175"/>
      <c r="C871" s="180" t="s">
        <v>184</v>
      </c>
      <c r="D871" s="175"/>
      <c r="E871" s="267">
        <v>0</v>
      </c>
      <c r="F871" s="267">
        <v>0</v>
      </c>
      <c r="G871" s="267">
        <v>0</v>
      </c>
      <c r="H871" s="267">
        <v>0</v>
      </c>
      <c r="I871" s="267">
        <v>0</v>
      </c>
      <c r="J871" s="267">
        <v>0</v>
      </c>
      <c r="K871" s="267">
        <v>0</v>
      </c>
      <c r="L871" s="267">
        <v>0</v>
      </c>
      <c r="M871" s="267">
        <v>0</v>
      </c>
      <c r="N871" s="267">
        <v>0</v>
      </c>
      <c r="O871" s="267">
        <v>0</v>
      </c>
      <c r="P871" s="267">
        <v>0</v>
      </c>
      <c r="Q871" s="267">
        <v>0</v>
      </c>
      <c r="R871" s="121"/>
      <c r="S871" s="122"/>
      <c r="T871" s="123"/>
      <c r="U871" s="122"/>
      <c r="V871" s="122"/>
      <c r="W871" s="122"/>
      <c r="X871" s="122"/>
      <c r="Y871" s="122"/>
      <c r="Z871" s="122"/>
      <c r="AA871" s="122"/>
      <c r="AB871" s="122"/>
      <c r="AC871" s="123"/>
      <c r="AD871" s="122"/>
      <c r="AE871" s="122"/>
      <c r="AF871" s="122"/>
      <c r="AG871" s="122"/>
      <c r="AH871" s="122"/>
      <c r="AI871" s="122"/>
      <c r="AJ871" s="122"/>
      <c r="AK871" s="122"/>
      <c r="AL871" s="122"/>
      <c r="AM871" s="122"/>
      <c r="AN871" s="122"/>
      <c r="AO871" s="122"/>
      <c r="AP871" s="122"/>
      <c r="AQ871" s="122"/>
      <c r="AR871" s="122"/>
      <c r="AS871" s="122"/>
      <c r="AT871" s="122"/>
      <c r="AU871" s="122"/>
      <c r="AV871" s="122"/>
      <c r="AW871" s="122"/>
      <c r="AX871" s="122"/>
      <c r="AY871" s="122"/>
      <c r="AZ871" s="122"/>
      <c r="BA871" s="122"/>
      <c r="BB871" s="122"/>
      <c r="BC871" s="122"/>
      <c r="BD871" s="122"/>
      <c r="BE871" s="122"/>
      <c r="BF871" s="122"/>
      <c r="BG871" s="122"/>
    </row>
    <row r="872" spans="1:59" ht="12.75">
      <c r="A872" s="165"/>
      <c r="B872" s="175"/>
      <c r="C872" s="180" t="s">
        <v>185</v>
      </c>
      <c r="D872" s="175"/>
      <c r="E872" s="267">
        <v>43.5</v>
      </c>
      <c r="F872" s="267">
        <v>43.5</v>
      </c>
      <c r="G872" s="267">
        <v>43.5</v>
      </c>
      <c r="H872" s="267">
        <v>43.5</v>
      </c>
      <c r="I872" s="267">
        <v>43.5</v>
      </c>
      <c r="J872" s="267">
        <v>43.5</v>
      </c>
      <c r="K872" s="267">
        <v>43.5</v>
      </c>
      <c r="L872" s="267">
        <v>43.5</v>
      </c>
      <c r="M872" s="267">
        <v>43.5</v>
      </c>
      <c r="N872" s="267">
        <v>43.5</v>
      </c>
      <c r="O872" s="267">
        <v>43.5</v>
      </c>
      <c r="P872" s="267">
        <v>43.5</v>
      </c>
      <c r="Q872" s="267">
        <v>43.5</v>
      </c>
      <c r="S872" s="122"/>
      <c r="T872" s="123"/>
      <c r="U872" s="122"/>
      <c r="V872" s="122"/>
      <c r="W872" s="122"/>
      <c r="X872" s="122"/>
      <c r="Y872" s="122"/>
      <c r="Z872" s="122"/>
      <c r="AA872" s="122"/>
      <c r="AB872" s="122"/>
      <c r="AC872" s="123"/>
      <c r="AD872" s="122"/>
      <c r="AE872" s="122"/>
      <c r="AF872" s="122"/>
      <c r="AG872" s="122"/>
      <c r="AH872" s="122"/>
      <c r="AI872" s="122"/>
      <c r="AJ872" s="122"/>
      <c r="AK872" s="122"/>
      <c r="AL872" s="122"/>
      <c r="AM872" s="122"/>
      <c r="AN872" s="122"/>
      <c r="AO872" s="122"/>
      <c r="AP872" s="122"/>
      <c r="AQ872" s="122"/>
      <c r="AR872" s="122"/>
      <c r="AS872" s="122"/>
      <c r="AT872" s="122"/>
      <c r="AU872" s="122"/>
      <c r="AV872" s="122"/>
      <c r="AW872" s="122"/>
      <c r="AX872" s="122"/>
      <c r="AY872" s="122"/>
      <c r="AZ872" s="122"/>
      <c r="BA872" s="122"/>
      <c r="BB872" s="122"/>
      <c r="BC872" s="122"/>
      <c r="BD872" s="122"/>
      <c r="BE872" s="122"/>
      <c r="BF872" s="122"/>
      <c r="BG872" s="122"/>
    </row>
    <row r="873" spans="1:59" ht="12.75" hidden="1">
      <c r="A873" s="165"/>
      <c r="B873" s="175"/>
      <c r="C873" s="180" t="s">
        <v>186</v>
      </c>
      <c r="D873" s="175"/>
      <c r="E873" s="267">
        <v>0</v>
      </c>
      <c r="F873" s="267">
        <v>0</v>
      </c>
      <c r="G873" s="267">
        <v>0</v>
      </c>
      <c r="H873" s="267">
        <v>0</v>
      </c>
      <c r="I873" s="267">
        <v>0</v>
      </c>
      <c r="J873" s="267">
        <v>0</v>
      </c>
      <c r="K873" s="267">
        <v>0</v>
      </c>
      <c r="L873" s="267">
        <v>0</v>
      </c>
      <c r="M873" s="267">
        <v>0</v>
      </c>
      <c r="N873" s="267">
        <v>0</v>
      </c>
      <c r="O873" s="267">
        <v>0</v>
      </c>
      <c r="P873" s="267">
        <v>0</v>
      </c>
      <c r="Q873" s="267">
        <v>0</v>
      </c>
      <c r="S873" s="122"/>
      <c r="T873" s="123"/>
      <c r="U873" s="122"/>
      <c r="V873" s="122"/>
      <c r="W873" s="122"/>
      <c r="X873" s="122"/>
      <c r="Y873" s="122"/>
      <c r="Z873" s="122"/>
      <c r="AA873" s="122"/>
      <c r="AB873" s="122"/>
      <c r="AC873" s="123"/>
      <c r="AD873" s="122"/>
      <c r="AE873" s="122"/>
      <c r="AF873" s="122"/>
      <c r="AG873" s="122"/>
      <c r="AH873" s="122"/>
      <c r="AI873" s="122"/>
      <c r="AJ873" s="122"/>
      <c r="AK873" s="122"/>
      <c r="AL873" s="122"/>
      <c r="AM873" s="122"/>
      <c r="AN873" s="122"/>
      <c r="AO873" s="122"/>
      <c r="AP873" s="122"/>
      <c r="AQ873" s="122"/>
      <c r="AR873" s="122"/>
      <c r="AS873" s="122"/>
      <c r="AT873" s="122"/>
      <c r="AU873" s="122"/>
      <c r="AV873" s="122"/>
      <c r="AW873" s="122"/>
      <c r="AX873" s="122"/>
      <c r="AY873" s="122"/>
      <c r="AZ873" s="122"/>
      <c r="BA873" s="122"/>
      <c r="BB873" s="122"/>
      <c r="BC873" s="122"/>
      <c r="BD873" s="122"/>
      <c r="BE873" s="122"/>
      <c r="BF873" s="122"/>
      <c r="BG873" s="122"/>
    </row>
    <row r="874" spans="1:59" ht="12.75" hidden="1">
      <c r="A874" s="165"/>
      <c r="B874" s="175"/>
      <c r="C874" s="180" t="s">
        <v>187</v>
      </c>
      <c r="D874" s="175"/>
      <c r="E874" s="267">
        <v>0</v>
      </c>
      <c r="F874" s="267">
        <v>0</v>
      </c>
      <c r="G874" s="267">
        <v>0</v>
      </c>
      <c r="H874" s="267">
        <v>0</v>
      </c>
      <c r="I874" s="267">
        <v>0</v>
      </c>
      <c r="J874" s="267">
        <v>0</v>
      </c>
      <c r="K874" s="267">
        <v>0</v>
      </c>
      <c r="L874" s="267">
        <v>0</v>
      </c>
      <c r="M874" s="267">
        <v>0</v>
      </c>
      <c r="N874" s="267">
        <v>0</v>
      </c>
      <c r="O874" s="267">
        <v>0</v>
      </c>
      <c r="P874" s="267">
        <v>0</v>
      </c>
      <c r="Q874" s="267">
        <v>0</v>
      </c>
      <c r="S874" s="122"/>
      <c r="T874" s="123"/>
      <c r="U874" s="122"/>
      <c r="V874" s="122"/>
      <c r="W874" s="122"/>
      <c r="X874" s="122"/>
      <c r="Y874" s="122"/>
      <c r="Z874" s="122"/>
      <c r="AA874" s="122"/>
      <c r="AB874" s="122"/>
      <c r="AC874" s="123"/>
      <c r="AD874" s="122"/>
      <c r="AE874" s="122"/>
      <c r="AF874" s="122"/>
      <c r="AG874" s="122"/>
      <c r="AH874" s="122"/>
      <c r="AI874" s="122"/>
      <c r="AJ874" s="122"/>
      <c r="AK874" s="122"/>
      <c r="AL874" s="122"/>
      <c r="AM874" s="122"/>
      <c r="AN874" s="122"/>
      <c r="AO874" s="122"/>
      <c r="AP874" s="122"/>
      <c r="AQ874" s="122"/>
      <c r="AR874" s="122"/>
      <c r="AS874" s="122"/>
      <c r="AT874" s="122"/>
      <c r="AU874" s="122"/>
      <c r="AV874" s="122"/>
      <c r="AW874" s="122"/>
      <c r="AX874" s="122"/>
      <c r="AY874" s="122"/>
      <c r="AZ874" s="122"/>
      <c r="BA874" s="122"/>
      <c r="BB874" s="122"/>
      <c r="BC874" s="122"/>
      <c r="BD874" s="122"/>
      <c r="BE874" s="122"/>
      <c r="BF874" s="122"/>
      <c r="BG874" s="122"/>
    </row>
    <row r="875" spans="1:59" ht="12.75" hidden="1">
      <c r="A875" s="165"/>
      <c r="B875" s="175"/>
      <c r="C875" s="180" t="s">
        <v>188</v>
      </c>
      <c r="D875" s="175"/>
      <c r="E875" s="267">
        <v>0</v>
      </c>
      <c r="F875" s="267">
        <v>0</v>
      </c>
      <c r="G875" s="267">
        <v>0</v>
      </c>
      <c r="H875" s="267">
        <v>0</v>
      </c>
      <c r="I875" s="267">
        <v>0</v>
      </c>
      <c r="J875" s="267">
        <v>0</v>
      </c>
      <c r="K875" s="267">
        <v>0</v>
      </c>
      <c r="L875" s="267">
        <v>0</v>
      </c>
      <c r="M875" s="267">
        <v>0</v>
      </c>
      <c r="N875" s="267">
        <v>0</v>
      </c>
      <c r="O875" s="267">
        <v>0</v>
      </c>
      <c r="P875" s="267">
        <v>0</v>
      </c>
      <c r="Q875" s="267">
        <v>0</v>
      </c>
      <c r="S875" s="122"/>
      <c r="T875" s="123"/>
      <c r="U875" s="122"/>
      <c r="V875" s="122"/>
      <c r="W875" s="122"/>
      <c r="X875" s="122"/>
      <c r="Y875" s="122"/>
      <c r="Z875" s="122"/>
      <c r="AA875" s="122"/>
      <c r="AB875" s="122"/>
      <c r="AC875" s="123"/>
      <c r="AD875" s="122"/>
      <c r="AE875" s="122"/>
      <c r="AF875" s="122"/>
      <c r="AG875" s="122"/>
      <c r="AH875" s="122"/>
      <c r="AI875" s="122"/>
      <c r="AJ875" s="122"/>
      <c r="AK875" s="122"/>
      <c r="AL875" s="122"/>
      <c r="AM875" s="122"/>
      <c r="AN875" s="122"/>
      <c r="AO875" s="122"/>
      <c r="AP875" s="122"/>
      <c r="AQ875" s="122"/>
      <c r="AR875" s="122"/>
      <c r="AS875" s="122"/>
      <c r="AT875" s="122"/>
      <c r="AU875" s="122"/>
      <c r="AV875" s="122"/>
      <c r="AW875" s="122"/>
      <c r="AX875" s="122"/>
      <c r="AY875" s="122"/>
      <c r="AZ875" s="122"/>
      <c r="BA875" s="122"/>
      <c r="BB875" s="122"/>
      <c r="BC875" s="122"/>
      <c r="BD875" s="122"/>
      <c r="BE875" s="122"/>
      <c r="BF875" s="122"/>
      <c r="BG875" s="122"/>
    </row>
    <row r="876" spans="1:59" ht="12.75" hidden="1">
      <c r="A876" s="165"/>
      <c r="B876" s="175"/>
      <c r="C876" s="180" t="s">
        <v>189</v>
      </c>
      <c r="D876" s="175"/>
      <c r="E876" s="267">
        <v>0</v>
      </c>
      <c r="F876" s="267">
        <v>0</v>
      </c>
      <c r="G876" s="267">
        <v>0</v>
      </c>
      <c r="H876" s="267">
        <v>0</v>
      </c>
      <c r="I876" s="267">
        <v>0</v>
      </c>
      <c r="J876" s="267">
        <v>0</v>
      </c>
      <c r="K876" s="267">
        <v>0</v>
      </c>
      <c r="L876" s="267">
        <v>0</v>
      </c>
      <c r="M876" s="267">
        <v>0</v>
      </c>
      <c r="N876" s="267">
        <v>0</v>
      </c>
      <c r="O876" s="267">
        <v>0</v>
      </c>
      <c r="P876" s="267">
        <v>0</v>
      </c>
      <c r="Q876" s="267">
        <v>0</v>
      </c>
      <c r="S876" s="122"/>
      <c r="T876" s="123"/>
      <c r="U876" s="122"/>
      <c r="V876" s="122"/>
      <c r="W876" s="122"/>
      <c r="X876" s="122"/>
      <c r="Y876" s="122"/>
      <c r="Z876" s="122"/>
      <c r="AA876" s="122"/>
      <c r="AB876" s="122"/>
      <c r="AC876" s="123"/>
      <c r="AD876" s="122"/>
      <c r="AE876" s="122"/>
      <c r="AF876" s="122"/>
      <c r="AG876" s="122"/>
      <c r="AH876" s="122"/>
      <c r="AI876" s="122"/>
      <c r="AJ876" s="122"/>
      <c r="AK876" s="122"/>
      <c r="AL876" s="122"/>
      <c r="AM876" s="122"/>
      <c r="AN876" s="122"/>
      <c r="AO876" s="122"/>
      <c r="AP876" s="122"/>
      <c r="AQ876" s="122"/>
      <c r="AR876" s="122"/>
      <c r="AS876" s="122"/>
      <c r="AT876" s="122"/>
      <c r="AU876" s="122"/>
      <c r="AV876" s="122"/>
      <c r="AW876" s="122"/>
      <c r="AX876" s="122"/>
      <c r="AY876" s="122"/>
      <c r="AZ876" s="122"/>
      <c r="BA876" s="122"/>
      <c r="BB876" s="122"/>
      <c r="BC876" s="122"/>
      <c r="BD876" s="122"/>
      <c r="BE876" s="122"/>
      <c r="BF876" s="122"/>
      <c r="BG876" s="122"/>
    </row>
    <row r="877" spans="1:59" ht="12.75">
      <c r="A877" s="165"/>
      <c r="B877" s="175"/>
      <c r="C877" s="180" t="s">
        <v>190</v>
      </c>
      <c r="D877" s="175"/>
      <c r="E877" s="267">
        <v>0</v>
      </c>
      <c r="F877" s="267">
        <v>0</v>
      </c>
      <c r="G877" s="267">
        <v>0</v>
      </c>
      <c r="H877" s="267">
        <v>0</v>
      </c>
      <c r="I877" s="267">
        <v>0</v>
      </c>
      <c r="J877" s="267">
        <v>0</v>
      </c>
      <c r="K877" s="267">
        <v>0</v>
      </c>
      <c r="L877" s="267">
        <v>0</v>
      </c>
      <c r="M877" s="267">
        <v>0</v>
      </c>
      <c r="N877" s="267">
        <v>0</v>
      </c>
      <c r="O877" s="267">
        <v>0</v>
      </c>
      <c r="P877" s="267">
        <v>0</v>
      </c>
      <c r="Q877" s="267">
        <v>0</v>
      </c>
      <c r="S877" s="122"/>
      <c r="T877" s="123"/>
      <c r="U877" s="122"/>
      <c r="V877" s="122"/>
      <c r="W877" s="122"/>
      <c r="X877" s="122"/>
      <c r="Y877" s="122"/>
      <c r="Z877" s="122"/>
      <c r="AA877" s="122"/>
      <c r="AB877" s="122"/>
      <c r="AC877" s="123"/>
      <c r="AD877" s="122"/>
      <c r="AE877" s="122"/>
      <c r="AF877" s="122"/>
      <c r="AG877" s="122"/>
      <c r="AH877" s="122"/>
      <c r="AI877" s="122"/>
      <c r="AJ877" s="122"/>
      <c r="AK877" s="122"/>
      <c r="AL877" s="122"/>
      <c r="AM877" s="122"/>
      <c r="AN877" s="122"/>
      <c r="AO877" s="122"/>
      <c r="AP877" s="122"/>
      <c r="AQ877" s="122"/>
      <c r="AR877" s="122"/>
      <c r="AS877" s="122"/>
      <c r="AT877" s="122"/>
      <c r="AU877" s="122"/>
      <c r="AV877" s="122"/>
      <c r="AW877" s="122"/>
      <c r="AX877" s="122"/>
      <c r="AY877" s="122"/>
      <c r="AZ877" s="122"/>
      <c r="BA877" s="122"/>
      <c r="BB877" s="122"/>
      <c r="BC877" s="122"/>
      <c r="BD877" s="122"/>
      <c r="BE877" s="122"/>
      <c r="BF877" s="122"/>
      <c r="BG877" s="122"/>
    </row>
    <row r="878" spans="1:59" ht="12.75">
      <c r="A878" s="165"/>
      <c r="B878" s="175"/>
      <c r="C878" s="180" t="s">
        <v>191</v>
      </c>
      <c r="D878" s="175"/>
      <c r="E878" s="267">
        <v>21</v>
      </c>
      <c r="F878" s="267">
        <v>20.71005917159763</v>
      </c>
      <c r="G878" s="267">
        <v>20.71005917159763</v>
      </c>
      <c r="H878" s="267">
        <v>21.21212121212121</v>
      </c>
      <c r="I878" s="267">
        <v>20.71005917159763</v>
      </c>
      <c r="J878" s="267">
        <v>21.21212121212121</v>
      </c>
      <c r="K878" s="267">
        <v>20.71005917159763</v>
      </c>
      <c r="L878" s="267">
        <v>20.71005917159763</v>
      </c>
      <c r="M878" s="267">
        <v>22.29299363057325</v>
      </c>
      <c r="N878" s="267">
        <v>20.71005917159763</v>
      </c>
      <c r="O878" s="267">
        <v>21.21212121212121</v>
      </c>
      <c r="P878" s="267">
        <v>20.71005917159763</v>
      </c>
      <c r="Q878" s="267">
        <v>21.21212121212121</v>
      </c>
      <c r="S878" s="122"/>
      <c r="T878" s="123"/>
      <c r="U878" s="122"/>
      <c r="V878" s="122"/>
      <c r="W878" s="122"/>
      <c r="X878" s="122"/>
      <c r="Y878" s="122"/>
      <c r="Z878" s="122"/>
      <c r="AA878" s="122"/>
      <c r="AB878" s="122"/>
      <c r="AC878" s="123"/>
      <c r="AD878" s="122"/>
      <c r="AE878" s="122"/>
      <c r="AF878" s="122"/>
      <c r="AG878" s="122"/>
      <c r="AH878" s="122"/>
      <c r="AI878" s="122"/>
      <c r="AJ878" s="122"/>
      <c r="AK878" s="122"/>
      <c r="AL878" s="122"/>
      <c r="AM878" s="122"/>
      <c r="AN878" s="122"/>
      <c r="AO878" s="122"/>
      <c r="AP878" s="122"/>
      <c r="AQ878" s="122"/>
      <c r="AR878" s="122"/>
      <c r="AS878" s="122"/>
      <c r="AT878" s="122"/>
      <c r="AU878" s="122"/>
      <c r="AV878" s="122"/>
      <c r="AW878" s="122"/>
      <c r="AX878" s="122"/>
      <c r="AY878" s="122"/>
      <c r="AZ878" s="122"/>
      <c r="BA878" s="122"/>
      <c r="BB878" s="122"/>
      <c r="BC878" s="122"/>
      <c r="BD878" s="122"/>
      <c r="BE878" s="122"/>
      <c r="BF878" s="122"/>
      <c r="BG878" s="122"/>
    </row>
    <row r="879" spans="1:59" ht="12.75">
      <c r="A879" s="165"/>
      <c r="B879" s="175"/>
      <c r="C879" s="180" t="s">
        <v>192</v>
      </c>
      <c r="D879" s="175"/>
      <c r="E879" s="267">
        <v>35.480010356389165</v>
      </c>
      <c r="F879" s="267">
        <v>35.47991758891441</v>
      </c>
      <c r="G879" s="267">
        <v>35.48004717963525</v>
      </c>
      <c r="H879" s="267">
        <v>35.48005301651501</v>
      </c>
      <c r="I879" s="267">
        <v>35.47996899212757</v>
      </c>
      <c r="J879" s="267">
        <v>35.47998420485015</v>
      </c>
      <c r="K879" s="267">
        <v>35.48006580326807</v>
      </c>
      <c r="L879" s="267">
        <v>35.47994655621206</v>
      </c>
      <c r="M879" s="267">
        <v>35.47992900154297</v>
      </c>
      <c r="N879" s="267">
        <v>35.48007263754592</v>
      </c>
      <c r="O879" s="267">
        <v>35.48013445181519</v>
      </c>
      <c r="P879" s="267">
        <v>35.47995174729187</v>
      </c>
      <c r="Q879" s="267">
        <v>35.48007513164858</v>
      </c>
      <c r="S879" s="122"/>
      <c r="T879" s="123"/>
      <c r="U879" s="122"/>
      <c r="V879" s="122"/>
      <c r="W879" s="122"/>
      <c r="X879" s="122"/>
      <c r="Y879" s="122"/>
      <c r="Z879" s="122"/>
      <c r="AA879" s="122"/>
      <c r="AB879" s="122"/>
      <c r="AC879" s="123"/>
      <c r="AD879" s="122"/>
      <c r="AE879" s="122"/>
      <c r="AF879" s="122"/>
      <c r="AG879" s="122"/>
      <c r="AH879" s="122"/>
      <c r="AI879" s="122"/>
      <c r="AJ879" s="122"/>
      <c r="AK879" s="122"/>
      <c r="AL879" s="122"/>
      <c r="AM879" s="122"/>
      <c r="AN879" s="122"/>
      <c r="AO879" s="122"/>
      <c r="AP879" s="122"/>
      <c r="AQ879" s="122"/>
      <c r="AR879" s="122"/>
      <c r="AS879" s="122"/>
      <c r="AT879" s="122"/>
      <c r="AU879" s="122"/>
      <c r="AV879" s="122"/>
      <c r="AW879" s="122"/>
      <c r="AX879" s="122"/>
      <c r="AY879" s="122"/>
      <c r="AZ879" s="122"/>
      <c r="BA879" s="122"/>
      <c r="BB879" s="122"/>
      <c r="BC879" s="122"/>
      <c r="BD879" s="122"/>
      <c r="BE879" s="122"/>
      <c r="BF879" s="122"/>
      <c r="BG879" s="122"/>
    </row>
    <row r="880" spans="1:59" ht="12.75">
      <c r="A880" s="165"/>
      <c r="B880" s="175"/>
      <c r="C880" s="180" t="s">
        <v>193</v>
      </c>
      <c r="D880" s="175"/>
      <c r="E880" s="267">
        <v>57.00628609772369</v>
      </c>
      <c r="F880" s="267">
        <v>56.98658354134838</v>
      </c>
      <c r="G880" s="267">
        <v>56.986636367202294</v>
      </c>
      <c r="H880" s="267">
        <v>56.942235343792774</v>
      </c>
      <c r="I880" s="267">
        <v>57.25260688576266</v>
      </c>
      <c r="J880" s="267">
        <v>56.667411007957725</v>
      </c>
      <c r="K880" s="267">
        <v>56.98661722740015</v>
      </c>
      <c r="L880" s="267">
        <v>56.720627569037646</v>
      </c>
      <c r="M880" s="267">
        <v>57.13860229484343</v>
      </c>
      <c r="N880" s="267">
        <v>57.252583918000084</v>
      </c>
      <c r="O880" s="267">
        <v>57.217146701928236</v>
      </c>
      <c r="P880" s="267">
        <v>56.72066967660236</v>
      </c>
      <c r="Q880" s="267">
        <v>57.21712296857357</v>
      </c>
      <c r="S880" s="122"/>
      <c r="T880" s="123"/>
      <c r="U880" s="122"/>
      <c r="V880" s="122"/>
      <c r="W880" s="122"/>
      <c r="X880" s="122"/>
      <c r="Y880" s="122"/>
      <c r="Z880" s="122"/>
      <c r="AA880" s="122"/>
      <c r="AB880" s="122"/>
      <c r="AC880" s="123"/>
      <c r="AD880" s="122"/>
      <c r="AE880" s="122"/>
      <c r="AF880" s="122"/>
      <c r="AG880" s="122"/>
      <c r="AH880" s="122"/>
      <c r="AI880" s="122"/>
      <c r="AJ880" s="122"/>
      <c r="AK880" s="122"/>
      <c r="AL880" s="122"/>
      <c r="AM880" s="122"/>
      <c r="AN880" s="122"/>
      <c r="AO880" s="122"/>
      <c r="AP880" s="122"/>
      <c r="AQ880" s="122"/>
      <c r="AR880" s="122"/>
      <c r="AS880" s="122"/>
      <c r="AT880" s="122"/>
      <c r="AU880" s="122"/>
      <c r="AV880" s="122"/>
      <c r="AW880" s="122"/>
      <c r="AX880" s="122"/>
      <c r="AY880" s="122"/>
      <c r="AZ880" s="122"/>
      <c r="BA880" s="122"/>
      <c r="BB880" s="122"/>
      <c r="BC880" s="122"/>
      <c r="BD880" s="122"/>
      <c r="BE880" s="122"/>
      <c r="BF880" s="122"/>
      <c r="BG880" s="122"/>
    </row>
    <row r="881" spans="1:59" ht="12.75">
      <c r="A881" s="165"/>
      <c r="B881" s="175"/>
      <c r="C881" s="180" t="s">
        <v>194</v>
      </c>
      <c r="D881" s="175"/>
      <c r="E881" s="267">
        <v>70.23727421721891</v>
      </c>
      <c r="F881" s="267">
        <v>70.86048592698369</v>
      </c>
      <c r="G881" s="267">
        <v>73.43978069425475</v>
      </c>
      <c r="H881" s="267">
        <v>67.67027645763172</v>
      </c>
      <c r="I881" s="267">
        <v>68.45044052367608</v>
      </c>
      <c r="J881" s="267">
        <v>73.53988505747127</v>
      </c>
      <c r="K881" s="267">
        <v>73.4195333311675</v>
      </c>
      <c r="L881" s="267">
        <v>78.80048207513785</v>
      </c>
      <c r="M881" s="267">
        <v>73.53019706729592</v>
      </c>
      <c r="N881" s="267">
        <v>69.0398731153894</v>
      </c>
      <c r="O881" s="267">
        <v>46.449671290397255</v>
      </c>
      <c r="P881" s="267">
        <v>73.59045502781748</v>
      </c>
      <c r="Q881" s="267">
        <v>75.8901540817099</v>
      </c>
      <c r="S881" s="122"/>
      <c r="T881" s="123"/>
      <c r="U881" s="122"/>
      <c r="V881" s="122"/>
      <c r="W881" s="122"/>
      <c r="X881" s="122"/>
      <c r="Y881" s="122"/>
      <c r="Z881" s="122"/>
      <c r="AA881" s="122"/>
      <c r="AB881" s="122"/>
      <c r="AC881" s="123"/>
      <c r="AD881" s="122"/>
      <c r="AE881" s="122"/>
      <c r="AF881" s="122"/>
      <c r="AG881" s="122"/>
      <c r="AH881" s="122"/>
      <c r="AI881" s="122"/>
      <c r="AJ881" s="122"/>
      <c r="AK881" s="122"/>
      <c r="AL881" s="122"/>
      <c r="AM881" s="122"/>
      <c r="AN881" s="122"/>
      <c r="AO881" s="122"/>
      <c r="AP881" s="122"/>
      <c r="AQ881" s="122"/>
      <c r="AR881" s="122"/>
      <c r="AS881" s="122"/>
      <c r="AT881" s="122"/>
      <c r="AU881" s="122"/>
      <c r="AV881" s="122"/>
      <c r="AW881" s="122"/>
      <c r="AX881" s="122"/>
      <c r="AY881" s="122"/>
      <c r="AZ881" s="122"/>
      <c r="BA881" s="122"/>
      <c r="BB881" s="122"/>
      <c r="BC881" s="122"/>
      <c r="BD881" s="122"/>
      <c r="BE881" s="122"/>
      <c r="BF881" s="122"/>
      <c r="BG881" s="122"/>
    </row>
    <row r="882" spans="1:59" ht="12.75">
      <c r="A882" s="165"/>
      <c r="B882" s="175"/>
      <c r="C882" s="180" t="s">
        <v>195</v>
      </c>
      <c r="D882" s="175"/>
      <c r="E882" s="267">
        <v>0</v>
      </c>
      <c r="F882" s="267">
        <v>0</v>
      </c>
      <c r="G882" s="267">
        <v>0</v>
      </c>
      <c r="H882" s="267">
        <v>0</v>
      </c>
      <c r="I882" s="267">
        <v>0</v>
      </c>
      <c r="J882" s="267">
        <v>0</v>
      </c>
      <c r="K882" s="267">
        <v>0</v>
      </c>
      <c r="L882" s="267">
        <v>0</v>
      </c>
      <c r="M882" s="267">
        <v>0</v>
      </c>
      <c r="N882" s="267">
        <v>0</v>
      </c>
      <c r="O882" s="267">
        <v>0</v>
      </c>
      <c r="P882" s="267">
        <v>0</v>
      </c>
      <c r="Q882" s="267">
        <v>0</v>
      </c>
      <c r="S882" s="122"/>
      <c r="T882" s="123"/>
      <c r="U882" s="122"/>
      <c r="V882" s="122"/>
      <c r="W882" s="122"/>
      <c r="X882" s="122"/>
      <c r="Y882" s="122"/>
      <c r="Z882" s="122"/>
      <c r="AA882" s="122"/>
      <c r="AB882" s="122"/>
      <c r="AC882" s="123"/>
      <c r="AD882" s="122"/>
      <c r="AE882" s="122"/>
      <c r="AF882" s="122"/>
      <c r="AG882" s="122"/>
      <c r="AH882" s="122"/>
      <c r="AI882" s="122"/>
      <c r="AJ882" s="122"/>
      <c r="AK882" s="122"/>
      <c r="AL882" s="122"/>
      <c r="AM882" s="122"/>
      <c r="AN882" s="122"/>
      <c r="AO882" s="122"/>
      <c r="AP882" s="122"/>
      <c r="AQ882" s="122"/>
      <c r="AR882" s="122"/>
      <c r="AS882" s="122"/>
      <c r="AT882" s="122"/>
      <c r="AU882" s="122"/>
      <c r="AV882" s="122"/>
      <c r="AW882" s="122"/>
      <c r="AX882" s="122"/>
      <c r="AY882" s="122"/>
      <c r="AZ882" s="122"/>
      <c r="BA882" s="122"/>
      <c r="BB882" s="122"/>
      <c r="BC882" s="122"/>
      <c r="BD882" s="122"/>
      <c r="BE882" s="122"/>
      <c r="BF882" s="122"/>
      <c r="BG882" s="122"/>
    </row>
    <row r="883" spans="1:59" ht="12.75">
      <c r="A883" s="165"/>
      <c r="B883" s="175"/>
      <c r="C883" s="180" t="s">
        <v>196</v>
      </c>
      <c r="D883" s="175"/>
      <c r="E883" s="267">
        <v>63.79998640516184</v>
      </c>
      <c r="F883" s="267">
        <v>0</v>
      </c>
      <c r="G883" s="267">
        <v>0</v>
      </c>
      <c r="H883" s="267">
        <v>0</v>
      </c>
      <c r="I883" s="267">
        <v>0</v>
      </c>
      <c r="J883" s="267">
        <v>0</v>
      </c>
      <c r="K883" s="267">
        <v>0</v>
      </c>
      <c r="L883" s="267">
        <v>0</v>
      </c>
      <c r="M883" s="267">
        <v>0</v>
      </c>
      <c r="N883" s="267">
        <v>0</v>
      </c>
      <c r="O883" s="267">
        <v>0</v>
      </c>
      <c r="P883" s="267">
        <v>0</v>
      </c>
      <c r="Q883" s="267">
        <v>63.79998640516184</v>
      </c>
      <c r="S883" s="122"/>
      <c r="T883" s="123"/>
      <c r="U883" s="122"/>
      <c r="V883" s="122"/>
      <c r="W883" s="122"/>
      <c r="X883" s="122"/>
      <c r="Y883" s="122"/>
      <c r="Z883" s="122"/>
      <c r="AA883" s="122"/>
      <c r="AB883" s="122"/>
      <c r="AC883" s="123"/>
      <c r="AD883" s="122"/>
      <c r="AE883" s="122"/>
      <c r="AF883" s="122"/>
      <c r="AG883" s="122"/>
      <c r="AH883" s="122"/>
      <c r="AI883" s="122"/>
      <c r="AJ883" s="122"/>
      <c r="AK883" s="122"/>
      <c r="AL883" s="122"/>
      <c r="AM883" s="122"/>
      <c r="AN883" s="122"/>
      <c r="AO883" s="122"/>
      <c r="AP883" s="122"/>
      <c r="AQ883" s="122"/>
      <c r="AR883" s="122"/>
      <c r="AS883" s="122"/>
      <c r="AT883" s="122"/>
      <c r="AU883" s="122"/>
      <c r="AV883" s="122"/>
      <c r="AW883" s="122"/>
      <c r="AX883" s="122"/>
      <c r="AY883" s="122"/>
      <c r="AZ883" s="122"/>
      <c r="BA883" s="122"/>
      <c r="BB883" s="122"/>
      <c r="BC883" s="122"/>
      <c r="BD883" s="122"/>
      <c r="BE883" s="122"/>
      <c r="BF883" s="122"/>
      <c r="BG883" s="122"/>
    </row>
    <row r="884" spans="1:59" ht="12.75">
      <c r="A884" s="165"/>
      <c r="B884" s="175"/>
      <c r="C884" s="180" t="s">
        <v>197</v>
      </c>
      <c r="D884" s="175"/>
      <c r="E884" s="267">
        <v>65.93767206378178</v>
      </c>
      <c r="F884" s="267">
        <v>73.39067239635996</v>
      </c>
      <c r="G884" s="267">
        <v>72.1752453787732</v>
      </c>
      <c r="H884" s="267">
        <v>75.18967838444279</v>
      </c>
      <c r="I884" s="267">
        <v>76.19494206433907</v>
      </c>
      <c r="J884" s="267">
        <v>81.13971261974177</v>
      </c>
      <c r="K884" s="267">
        <v>59.401303093214246</v>
      </c>
      <c r="L884" s="267">
        <v>56.527814279456855</v>
      </c>
      <c r="M884" s="267">
        <v>63.95928083567698</v>
      </c>
      <c r="N884" s="267">
        <v>59.64031070402299</v>
      </c>
      <c r="O884" s="267">
        <v>60.11098477957674</v>
      </c>
      <c r="P884" s="267">
        <v>61.995331421287446</v>
      </c>
      <c r="Q884" s="267">
        <v>63.13301187430296</v>
      </c>
      <c r="S884" s="122"/>
      <c r="T884" s="123"/>
      <c r="U884" s="122"/>
      <c r="V884" s="122"/>
      <c r="W884" s="122"/>
      <c r="X884" s="122"/>
      <c r="Y884" s="122"/>
      <c r="Z884" s="122"/>
      <c r="AA884" s="122"/>
      <c r="AB884" s="122"/>
      <c r="AC884" s="123"/>
      <c r="AD884" s="122"/>
      <c r="AE884" s="122"/>
      <c r="AF884" s="122"/>
      <c r="AG884" s="122"/>
      <c r="AH884" s="122"/>
      <c r="AI884" s="122"/>
      <c r="AJ884" s="122"/>
      <c r="AK884" s="122"/>
      <c r="AL884" s="122"/>
      <c r="AM884" s="122"/>
      <c r="AN884" s="122"/>
      <c r="AO884" s="122"/>
      <c r="AP884" s="122"/>
      <c r="AQ884" s="122"/>
      <c r="AR884" s="122"/>
      <c r="AS884" s="122"/>
      <c r="AT884" s="122"/>
      <c r="AU884" s="122"/>
      <c r="AV884" s="122"/>
      <c r="AW884" s="122"/>
      <c r="AX884" s="122"/>
      <c r="AY884" s="122"/>
      <c r="AZ884" s="122"/>
      <c r="BA884" s="122"/>
      <c r="BB884" s="122"/>
      <c r="BC884" s="122"/>
      <c r="BD884" s="122"/>
      <c r="BE884" s="122"/>
      <c r="BF884" s="122"/>
      <c r="BG884" s="122"/>
    </row>
    <row r="885" spans="1:59" ht="12.75">
      <c r="A885" s="165"/>
      <c r="B885" s="175"/>
      <c r="C885" s="180" t="s">
        <v>198</v>
      </c>
      <c r="D885" s="175"/>
      <c r="E885" s="267">
        <v>0</v>
      </c>
      <c r="F885" s="267">
        <v>0</v>
      </c>
      <c r="G885" s="267">
        <v>0</v>
      </c>
      <c r="H885" s="267">
        <v>0</v>
      </c>
      <c r="I885" s="267">
        <v>0</v>
      </c>
      <c r="J885" s="267">
        <v>0</v>
      </c>
      <c r="K885" s="267">
        <v>0</v>
      </c>
      <c r="L885" s="267">
        <v>0</v>
      </c>
      <c r="M885" s="267">
        <v>0</v>
      </c>
      <c r="N885" s="267">
        <v>0</v>
      </c>
      <c r="O885" s="267">
        <v>0</v>
      </c>
      <c r="P885" s="267">
        <v>0</v>
      </c>
      <c r="Q885" s="267">
        <v>0</v>
      </c>
      <c r="S885" s="122"/>
      <c r="T885" s="123"/>
      <c r="U885" s="122"/>
      <c r="V885" s="122"/>
      <c r="W885" s="122"/>
      <c r="X885" s="122"/>
      <c r="Y885" s="122"/>
      <c r="Z885" s="122"/>
      <c r="AA885" s="122"/>
      <c r="AB885" s="122"/>
      <c r="AC885" s="123"/>
      <c r="AD885" s="122"/>
      <c r="AE885" s="122"/>
      <c r="AF885" s="122"/>
      <c r="AG885" s="122"/>
      <c r="AH885" s="122"/>
      <c r="AI885" s="122"/>
      <c r="AJ885" s="122"/>
      <c r="AK885" s="122"/>
      <c r="AL885" s="122"/>
      <c r="AM885" s="122"/>
      <c r="AN885" s="122"/>
      <c r="AO885" s="122"/>
      <c r="AP885" s="122"/>
      <c r="AQ885" s="122"/>
      <c r="AR885" s="122"/>
      <c r="AS885" s="122"/>
      <c r="AT885" s="122"/>
      <c r="AU885" s="122"/>
      <c r="AV885" s="122"/>
      <c r="AW885" s="122"/>
      <c r="AX885" s="122"/>
      <c r="AY885" s="122"/>
      <c r="AZ885" s="122"/>
      <c r="BA885" s="122"/>
      <c r="BB885" s="122"/>
      <c r="BC885" s="122"/>
      <c r="BD885" s="122"/>
      <c r="BE885" s="122"/>
      <c r="BF885" s="122"/>
      <c r="BG885" s="122"/>
    </row>
    <row r="886" spans="1:59" ht="12.75" hidden="1">
      <c r="A886" s="165"/>
      <c r="B886" s="175"/>
      <c r="C886" s="180"/>
      <c r="D886" s="175"/>
      <c r="E886" s="267"/>
      <c r="F886" s="267"/>
      <c r="G886" s="267"/>
      <c r="H886" s="267"/>
      <c r="I886" s="267"/>
      <c r="J886" s="267"/>
      <c r="K886" s="267"/>
      <c r="L886" s="267"/>
      <c r="M886" s="267"/>
      <c r="N886" s="267"/>
      <c r="O886" s="267"/>
      <c r="P886" s="267"/>
      <c r="Q886" s="267"/>
      <c r="S886" s="122"/>
      <c r="T886" s="123"/>
      <c r="U886" s="122"/>
      <c r="V886" s="122"/>
      <c r="W886" s="122"/>
      <c r="X886" s="122"/>
      <c r="Y886" s="122"/>
      <c r="Z886" s="122"/>
      <c r="AA886" s="122"/>
      <c r="AB886" s="122"/>
      <c r="AC886" s="123"/>
      <c r="AD886" s="122"/>
      <c r="AE886" s="122"/>
      <c r="AF886" s="122"/>
      <c r="AG886" s="122"/>
      <c r="AH886" s="122"/>
      <c r="AI886" s="122"/>
      <c r="AJ886" s="122"/>
      <c r="AK886" s="122"/>
      <c r="AL886" s="122"/>
      <c r="AM886" s="122"/>
      <c r="AN886" s="122"/>
      <c r="AO886" s="122"/>
      <c r="AP886" s="122"/>
      <c r="AQ886" s="122"/>
      <c r="AR886" s="122"/>
      <c r="AS886" s="122"/>
      <c r="AT886" s="122"/>
      <c r="AU886" s="122"/>
      <c r="AV886" s="122"/>
      <c r="AW886" s="122"/>
      <c r="AX886" s="122"/>
      <c r="AY886" s="122"/>
      <c r="AZ886" s="122"/>
      <c r="BA886" s="122"/>
      <c r="BB886" s="122"/>
      <c r="BC886" s="122"/>
      <c r="BD886" s="122"/>
      <c r="BE886" s="122"/>
      <c r="BF886" s="122"/>
      <c r="BG886" s="122"/>
    </row>
    <row r="887" spans="1:59" ht="12.75" hidden="1">
      <c r="A887" s="165"/>
      <c r="B887" s="175"/>
      <c r="C887" s="180"/>
      <c r="D887" s="175"/>
      <c r="E887" s="267"/>
      <c r="F887" s="267"/>
      <c r="G887" s="267"/>
      <c r="H887" s="267"/>
      <c r="I887" s="267"/>
      <c r="J887" s="267"/>
      <c r="K887" s="267"/>
      <c r="L887" s="267"/>
      <c r="M887" s="267"/>
      <c r="N887" s="267"/>
      <c r="O887" s="267"/>
      <c r="P887" s="267"/>
      <c r="Q887" s="267"/>
      <c r="S887" s="122"/>
      <c r="T887" s="123"/>
      <c r="U887" s="122"/>
      <c r="V887" s="122"/>
      <c r="W887" s="122"/>
      <c r="X887" s="122"/>
      <c r="Y887" s="122"/>
      <c r="Z887" s="122"/>
      <c r="AA887" s="122"/>
      <c r="AB887" s="122"/>
      <c r="AC887" s="123"/>
      <c r="AD887" s="122"/>
      <c r="AE887" s="122"/>
      <c r="AF887" s="122"/>
      <c r="AG887" s="122"/>
      <c r="AH887" s="122"/>
      <c r="AI887" s="122"/>
      <c r="AJ887" s="122"/>
      <c r="AK887" s="122"/>
      <c r="AL887" s="122"/>
      <c r="AM887" s="122"/>
      <c r="AN887" s="122"/>
      <c r="AO887" s="122"/>
      <c r="AP887" s="122"/>
      <c r="AQ887" s="122"/>
      <c r="AR887" s="122"/>
      <c r="AS887" s="122"/>
      <c r="AT887" s="122"/>
      <c r="AU887" s="122"/>
      <c r="AV887" s="122"/>
      <c r="AW887" s="122"/>
      <c r="AX887" s="122"/>
      <c r="AY887" s="122"/>
      <c r="AZ887" s="122"/>
      <c r="BA887" s="122"/>
      <c r="BB887" s="122"/>
      <c r="BC887" s="122"/>
      <c r="BD887" s="122"/>
      <c r="BE887" s="122"/>
      <c r="BF887" s="122"/>
      <c r="BG887" s="122"/>
    </row>
    <row r="888" spans="1:59" ht="12.75" hidden="1">
      <c r="A888" s="165"/>
      <c r="B888" s="175"/>
      <c r="C888" s="180"/>
      <c r="D888" s="175"/>
      <c r="E888" s="267"/>
      <c r="F888" s="267"/>
      <c r="G888" s="267"/>
      <c r="H888" s="267"/>
      <c r="I888" s="267"/>
      <c r="J888" s="267"/>
      <c r="K888" s="267"/>
      <c r="L888" s="267"/>
      <c r="M888" s="267"/>
      <c r="N888" s="267"/>
      <c r="O888" s="267"/>
      <c r="P888" s="267"/>
      <c r="Q888" s="267"/>
      <c r="S888" s="122"/>
      <c r="T888" s="123"/>
      <c r="U888" s="122"/>
      <c r="V888" s="122"/>
      <c r="W888" s="122"/>
      <c r="X888" s="122"/>
      <c r="Y888" s="122"/>
      <c r="Z888" s="122"/>
      <c r="AA888" s="122"/>
      <c r="AB888" s="122"/>
      <c r="AC888" s="123"/>
      <c r="AD888" s="122"/>
      <c r="AE888" s="122"/>
      <c r="AF888" s="122"/>
      <c r="AG888" s="122"/>
      <c r="AH888" s="122"/>
      <c r="AI888" s="122"/>
      <c r="AJ888" s="122"/>
      <c r="AK888" s="122"/>
      <c r="AL888" s="122"/>
      <c r="AM888" s="122"/>
      <c r="AN888" s="122"/>
      <c r="AO888" s="122"/>
      <c r="AP888" s="122"/>
      <c r="AQ888" s="122"/>
      <c r="AR888" s="122"/>
      <c r="AS888" s="122"/>
      <c r="AT888" s="122"/>
      <c r="AU888" s="122"/>
      <c r="AV888" s="122"/>
      <c r="AW888" s="122"/>
      <c r="AX888" s="122"/>
      <c r="AY888" s="122"/>
      <c r="AZ888" s="122"/>
      <c r="BA888" s="122"/>
      <c r="BB888" s="122"/>
      <c r="BC888" s="122"/>
      <c r="BD888" s="122"/>
      <c r="BE888" s="122"/>
      <c r="BF888" s="122"/>
      <c r="BG888" s="122"/>
    </row>
    <row r="889" spans="1:59" ht="12.75">
      <c r="A889" s="165"/>
      <c r="B889" s="175"/>
      <c r="C889" s="180" t="s">
        <v>199</v>
      </c>
      <c r="D889" s="175"/>
      <c r="E889" s="267">
        <v>54.8745107153491</v>
      </c>
      <c r="F889" s="267">
        <v>54.58028757219057</v>
      </c>
      <c r="G889" s="267">
        <v>54.57994112209899</v>
      </c>
      <c r="H889" s="267">
        <v>54.57981281466425</v>
      </c>
      <c r="I889" s="267">
        <v>54.57997760295387</v>
      </c>
      <c r="J889" s="267">
        <v>54.57978917047291</v>
      </c>
      <c r="K889" s="267">
        <v>54.57971088048706</v>
      </c>
      <c r="L889" s="267">
        <v>55.110036453437964</v>
      </c>
      <c r="M889" s="267">
        <v>55.110211355163855</v>
      </c>
      <c r="N889" s="267">
        <v>55.10987838024385</v>
      </c>
      <c r="O889" s="267">
        <v>55.11016030575971</v>
      </c>
      <c r="P889" s="267">
        <v>55.11004998899742</v>
      </c>
      <c r="Q889" s="267">
        <v>55.110173746576066</v>
      </c>
      <c r="S889" s="122"/>
      <c r="T889" s="123"/>
      <c r="U889" s="122"/>
      <c r="V889" s="122"/>
      <c r="W889" s="122"/>
      <c r="X889" s="122"/>
      <c r="Y889" s="122"/>
      <c r="Z889" s="122"/>
      <c r="AA889" s="122"/>
      <c r="AB889" s="122"/>
      <c r="AC889" s="123"/>
      <c r="AD889" s="122"/>
      <c r="AE889" s="122"/>
      <c r="AF889" s="122"/>
      <c r="AG889" s="122"/>
      <c r="AH889" s="122"/>
      <c r="AI889" s="122"/>
      <c r="AJ889" s="122"/>
      <c r="AK889" s="122"/>
      <c r="AL889" s="122"/>
      <c r="AM889" s="122"/>
      <c r="AN889" s="122"/>
      <c r="AO889" s="122"/>
      <c r="AP889" s="122"/>
      <c r="AQ889" s="122"/>
      <c r="AR889" s="122"/>
      <c r="AS889" s="122"/>
      <c r="AT889" s="122"/>
      <c r="AU889" s="122"/>
      <c r="AV889" s="122"/>
      <c r="AW889" s="122"/>
      <c r="AX889" s="122"/>
      <c r="AY889" s="122"/>
      <c r="AZ889" s="122"/>
      <c r="BA889" s="122"/>
      <c r="BB889" s="122"/>
      <c r="BC889" s="122"/>
      <c r="BD889" s="122"/>
      <c r="BE889" s="122"/>
      <c r="BF889" s="122"/>
      <c r="BG889" s="122"/>
    </row>
    <row r="890" spans="1:59" ht="12.75">
      <c r="A890" s="165"/>
      <c r="B890" s="175"/>
      <c r="C890" s="180"/>
      <c r="D890" s="175"/>
      <c r="E890" s="269"/>
      <c r="F890" s="269"/>
      <c r="G890" s="269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S890" s="122"/>
      <c r="T890" s="123"/>
      <c r="U890" s="122"/>
      <c r="V890" s="122"/>
      <c r="W890" s="122"/>
      <c r="X890" s="122"/>
      <c r="Y890" s="122"/>
      <c r="Z890" s="122"/>
      <c r="AA890" s="122"/>
      <c r="AB890" s="122"/>
      <c r="AC890" s="123"/>
      <c r="AD890" s="122"/>
      <c r="AE890" s="122"/>
      <c r="AF890" s="122"/>
      <c r="AG890" s="122"/>
      <c r="AH890" s="122"/>
      <c r="AI890" s="122"/>
      <c r="AJ890" s="122"/>
      <c r="AK890" s="122"/>
      <c r="AL890" s="122"/>
      <c r="AM890" s="122"/>
      <c r="AN890" s="122"/>
      <c r="AO890" s="122"/>
      <c r="AP890" s="122"/>
      <c r="AQ890" s="122"/>
      <c r="AR890" s="122"/>
      <c r="AS890" s="122"/>
      <c r="AT890" s="122"/>
      <c r="AU890" s="122"/>
      <c r="AV890" s="122"/>
      <c r="AW890" s="122"/>
      <c r="AX890" s="122"/>
      <c r="AY890" s="122"/>
      <c r="AZ890" s="122"/>
      <c r="BA890" s="122"/>
      <c r="BB890" s="122"/>
      <c r="BC890" s="122"/>
      <c r="BD890" s="122"/>
      <c r="BE890" s="122"/>
      <c r="BF890" s="122"/>
      <c r="BG890" s="122"/>
    </row>
    <row r="891" spans="1:59" ht="12.75">
      <c r="A891" s="165"/>
      <c r="B891" s="175" t="s">
        <v>201</v>
      </c>
      <c r="C891" s="180"/>
      <c r="D891" s="175"/>
      <c r="E891" s="267">
        <v>56.563478952447404</v>
      </c>
      <c r="F891" s="267">
        <v>59.34613926232053</v>
      </c>
      <c r="G891" s="267">
        <v>56.66183648977903</v>
      </c>
      <c r="H891" s="267">
        <v>57.37039014024023</v>
      </c>
      <c r="I891" s="267">
        <v>53.13646623938322</v>
      </c>
      <c r="J891" s="267">
        <v>53.69622780958914</v>
      </c>
      <c r="K891" s="267">
        <v>52.87764708851353</v>
      </c>
      <c r="L891" s="267">
        <v>53.317724497530584</v>
      </c>
      <c r="M891" s="267">
        <v>55.66732002448375</v>
      </c>
      <c r="N891" s="267">
        <v>54.82065293461922</v>
      </c>
      <c r="O891" s="267">
        <v>60.420012386568466</v>
      </c>
      <c r="P891" s="267">
        <v>59.78951600299969</v>
      </c>
      <c r="Q891" s="267">
        <v>63.1822277219235</v>
      </c>
      <c r="S891" s="122"/>
      <c r="T891" s="123"/>
      <c r="U891" s="122"/>
      <c r="V891" s="122"/>
      <c r="W891" s="122"/>
      <c r="X891" s="122"/>
      <c r="Y891" s="122"/>
      <c r="Z891" s="122"/>
      <c r="AA891" s="122"/>
      <c r="AB891" s="122"/>
      <c r="AC891" s="123"/>
      <c r="AD891" s="122"/>
      <c r="AE891" s="122"/>
      <c r="AF891" s="122"/>
      <c r="AG891" s="122"/>
      <c r="AH891" s="122"/>
      <c r="AI891" s="122"/>
      <c r="AJ891" s="122"/>
      <c r="AK891" s="122"/>
      <c r="AL891" s="122"/>
      <c r="AM891" s="122"/>
      <c r="AN891" s="122"/>
      <c r="AO891" s="122"/>
      <c r="AP891" s="122"/>
      <c r="AQ891" s="122"/>
      <c r="AR891" s="122"/>
      <c r="AS891" s="122"/>
      <c r="AT891" s="122"/>
      <c r="AU891" s="122"/>
      <c r="AV891" s="122"/>
      <c r="AW891" s="122"/>
      <c r="AX891" s="122"/>
      <c r="AY891" s="122"/>
      <c r="AZ891" s="122"/>
      <c r="BA891" s="122"/>
      <c r="BB891" s="122"/>
      <c r="BC891" s="122"/>
      <c r="BD891" s="122"/>
      <c r="BE891" s="122"/>
      <c r="BF891" s="122"/>
      <c r="BG891" s="122"/>
    </row>
    <row r="892" spans="1:59" ht="12.75">
      <c r="A892" s="165"/>
      <c r="B892" s="210"/>
      <c r="C892" s="180"/>
      <c r="D892" s="175"/>
      <c r="E892" s="267"/>
      <c r="F892" s="267"/>
      <c r="G892" s="267"/>
      <c r="H892" s="267"/>
      <c r="I892" s="267"/>
      <c r="J892" s="267"/>
      <c r="K892" s="267"/>
      <c r="L892" s="267"/>
      <c r="M892" s="267"/>
      <c r="N892" s="267"/>
      <c r="O892" s="267"/>
      <c r="P892" s="267"/>
      <c r="Q892" s="267"/>
      <c r="S892" s="122"/>
      <c r="T892" s="123"/>
      <c r="U892" s="122"/>
      <c r="V892" s="122"/>
      <c r="W892" s="122"/>
      <c r="X892" s="122"/>
      <c r="Y892" s="122"/>
      <c r="Z892" s="122"/>
      <c r="AA892" s="122"/>
      <c r="AB892" s="122"/>
      <c r="AC892" s="123"/>
      <c r="AD892" s="122"/>
      <c r="AE892" s="122"/>
      <c r="AF892" s="122"/>
      <c r="AG892" s="122"/>
      <c r="AH892" s="122"/>
      <c r="AI892" s="122"/>
      <c r="AJ892" s="122"/>
      <c r="AK892" s="122"/>
      <c r="AL892" s="122"/>
      <c r="AM892" s="122"/>
      <c r="AN892" s="122"/>
      <c r="AO892" s="122"/>
      <c r="AP892" s="122"/>
      <c r="AQ892" s="122"/>
      <c r="AR892" s="122"/>
      <c r="AS892" s="122"/>
      <c r="AT892" s="122"/>
      <c r="AU892" s="122"/>
      <c r="AV892" s="122"/>
      <c r="AW892" s="122"/>
      <c r="AX892" s="122"/>
      <c r="AY892" s="122"/>
      <c r="AZ892" s="122"/>
      <c r="BA892" s="122"/>
      <c r="BB892" s="122"/>
      <c r="BC892" s="122"/>
      <c r="BD892" s="122"/>
      <c r="BE892" s="122"/>
      <c r="BF892" s="122"/>
      <c r="BG892" s="122"/>
    </row>
    <row r="893" spans="1:59" ht="12.75">
      <c r="A893" s="165"/>
      <c r="B893" s="175" t="s">
        <v>202</v>
      </c>
      <c r="C893" s="180"/>
      <c r="D893" s="175"/>
      <c r="E893" s="267"/>
      <c r="F893" s="267"/>
      <c r="G893" s="267"/>
      <c r="H893" s="267"/>
      <c r="I893" s="267"/>
      <c r="J893" s="267"/>
      <c r="K893" s="267"/>
      <c r="L893" s="267"/>
      <c r="M893" s="267"/>
      <c r="N893" s="267"/>
      <c r="O893" s="267"/>
      <c r="P893" s="267"/>
      <c r="Q893" s="267"/>
      <c r="S893" s="122"/>
      <c r="T893" s="123"/>
      <c r="U893" s="122"/>
      <c r="V893" s="122"/>
      <c r="W893" s="122"/>
      <c r="X893" s="122"/>
      <c r="Y893" s="122"/>
      <c r="Z893" s="122"/>
      <c r="AA893" s="122"/>
      <c r="AB893" s="122"/>
      <c r="AC893" s="123"/>
      <c r="AD893" s="122"/>
      <c r="AE893" s="122"/>
      <c r="AF893" s="122"/>
      <c r="AG893" s="122"/>
      <c r="AH893" s="122"/>
      <c r="AI893" s="122"/>
      <c r="AJ893" s="122"/>
      <c r="AK893" s="122"/>
      <c r="AL893" s="122"/>
      <c r="AM893" s="122"/>
      <c r="AN893" s="122"/>
      <c r="AO893" s="122"/>
      <c r="AP893" s="122"/>
      <c r="AQ893" s="122"/>
      <c r="AR893" s="122"/>
      <c r="AS893" s="122"/>
      <c r="AT893" s="122"/>
      <c r="AU893" s="122"/>
      <c r="AV893" s="122"/>
      <c r="AW893" s="122"/>
      <c r="AX893" s="122"/>
      <c r="AY893" s="122"/>
      <c r="AZ893" s="122"/>
      <c r="BA893" s="122"/>
      <c r="BB893" s="122"/>
      <c r="BC893" s="122"/>
      <c r="BD893" s="122"/>
      <c r="BE893" s="122"/>
      <c r="BF893" s="122"/>
      <c r="BG893" s="122"/>
    </row>
    <row r="894" spans="1:59" ht="12.75">
      <c r="A894" s="165"/>
      <c r="B894" s="196"/>
      <c r="C894" s="180" t="s">
        <v>203</v>
      </c>
      <c r="D894" s="175"/>
      <c r="E894" s="267">
        <v>84.65</v>
      </c>
      <c r="F894" s="267">
        <v>84.65</v>
      </c>
      <c r="G894" s="267">
        <v>84.65</v>
      </c>
      <c r="H894" s="267">
        <v>0</v>
      </c>
      <c r="I894" s="267">
        <v>0</v>
      </c>
      <c r="J894" s="267">
        <v>0</v>
      </c>
      <c r="K894" s="267">
        <v>0</v>
      </c>
      <c r="L894" s="267">
        <v>0</v>
      </c>
      <c r="M894" s="267">
        <v>0</v>
      </c>
      <c r="N894" s="267">
        <v>0</v>
      </c>
      <c r="O894" s="267">
        <v>0</v>
      </c>
      <c r="P894" s="267">
        <v>0</v>
      </c>
      <c r="Q894" s="267">
        <v>0</v>
      </c>
      <c r="S894" s="122"/>
      <c r="T894" s="123"/>
      <c r="U894" s="122"/>
      <c r="V894" s="122"/>
      <c r="W894" s="122"/>
      <c r="X894" s="122"/>
      <c r="Y894" s="122"/>
      <c r="Z894" s="122"/>
      <c r="AA894" s="122"/>
      <c r="AB894" s="122"/>
      <c r="AC894" s="123"/>
      <c r="AD894" s="122"/>
      <c r="AE894" s="122"/>
      <c r="AF894" s="122"/>
      <c r="AG894" s="122"/>
      <c r="AH894" s="122"/>
      <c r="AI894" s="122"/>
      <c r="AJ894" s="122"/>
      <c r="AK894" s="122"/>
      <c r="AL894" s="122"/>
      <c r="AM894" s="122"/>
      <c r="AN894" s="122"/>
      <c r="AO894" s="122"/>
      <c r="AP894" s="122"/>
      <c r="AQ894" s="122"/>
      <c r="AR894" s="122"/>
      <c r="AS894" s="122"/>
      <c r="AT894" s="122"/>
      <c r="AU894" s="122"/>
      <c r="AV894" s="122"/>
      <c r="AW894" s="122"/>
      <c r="AX894" s="122"/>
      <c r="AY894" s="122"/>
      <c r="AZ894" s="122"/>
      <c r="BA894" s="122"/>
      <c r="BB894" s="122"/>
      <c r="BC894" s="122"/>
      <c r="BD894" s="122"/>
      <c r="BE894" s="122"/>
      <c r="BF894" s="122"/>
      <c r="BG894" s="122"/>
    </row>
    <row r="895" spans="1:59" ht="12.75">
      <c r="A895" s="165"/>
      <c r="B895" s="196"/>
      <c r="C895" s="180" t="s">
        <v>204</v>
      </c>
      <c r="D895" s="175"/>
      <c r="E895" s="267">
        <v>83.85</v>
      </c>
      <c r="F895" s="267">
        <v>83.85</v>
      </c>
      <c r="G895" s="267">
        <v>83.85</v>
      </c>
      <c r="H895" s="267">
        <v>0</v>
      </c>
      <c r="I895" s="267">
        <v>0</v>
      </c>
      <c r="J895" s="267">
        <v>0</v>
      </c>
      <c r="K895" s="267">
        <v>0</v>
      </c>
      <c r="L895" s="267">
        <v>0</v>
      </c>
      <c r="M895" s="267">
        <v>0</v>
      </c>
      <c r="N895" s="267">
        <v>0</v>
      </c>
      <c r="O895" s="267">
        <v>0</v>
      </c>
      <c r="P895" s="267">
        <v>0</v>
      </c>
      <c r="Q895" s="267">
        <v>0</v>
      </c>
      <c r="S895" s="122"/>
      <c r="T895" s="123"/>
      <c r="U895" s="122"/>
      <c r="V895" s="122"/>
      <c r="W895" s="122"/>
      <c r="X895" s="122"/>
      <c r="Y895" s="122"/>
      <c r="Z895" s="122"/>
      <c r="AA895" s="122"/>
      <c r="AB895" s="122"/>
      <c r="AC895" s="123"/>
      <c r="AD895" s="122"/>
      <c r="AE895" s="122"/>
      <c r="AF895" s="122"/>
      <c r="AG895" s="122"/>
      <c r="AH895" s="122"/>
      <c r="AI895" s="122"/>
      <c r="AJ895" s="122"/>
      <c r="AK895" s="122"/>
      <c r="AL895" s="122"/>
      <c r="AM895" s="122"/>
      <c r="AN895" s="122"/>
      <c r="AO895" s="122"/>
      <c r="AP895" s="122"/>
      <c r="AQ895" s="122"/>
      <c r="AR895" s="122"/>
      <c r="AS895" s="122"/>
      <c r="AT895" s="122"/>
      <c r="AU895" s="122"/>
      <c r="AV895" s="122"/>
      <c r="AW895" s="122"/>
      <c r="AX895" s="122"/>
      <c r="AY895" s="122"/>
      <c r="AZ895" s="122"/>
      <c r="BA895" s="122"/>
      <c r="BB895" s="122"/>
      <c r="BC895" s="122"/>
      <c r="BD895" s="122"/>
      <c r="BE895" s="122"/>
      <c r="BF895" s="122"/>
      <c r="BG895" s="122"/>
    </row>
    <row r="896" spans="1:59" ht="12.75" hidden="1">
      <c r="A896" s="165"/>
      <c r="B896" s="196"/>
      <c r="C896" s="180"/>
      <c r="D896" s="175"/>
      <c r="E896" s="267"/>
      <c r="F896" s="267"/>
      <c r="G896" s="267"/>
      <c r="H896" s="267"/>
      <c r="I896" s="267"/>
      <c r="J896" s="267"/>
      <c r="K896" s="267"/>
      <c r="L896" s="267"/>
      <c r="M896" s="267"/>
      <c r="N896" s="267"/>
      <c r="O896" s="267"/>
      <c r="P896" s="267"/>
      <c r="Q896" s="267"/>
      <c r="S896" s="122"/>
      <c r="T896" s="123"/>
      <c r="U896" s="122"/>
      <c r="V896" s="122"/>
      <c r="W896" s="122"/>
      <c r="X896" s="122"/>
      <c r="Y896" s="122"/>
      <c r="Z896" s="122"/>
      <c r="AA896" s="122"/>
      <c r="AB896" s="122"/>
      <c r="AC896" s="123"/>
      <c r="AD896" s="122"/>
      <c r="AE896" s="122"/>
      <c r="AF896" s="122"/>
      <c r="AG896" s="122"/>
      <c r="AH896" s="122"/>
      <c r="AI896" s="122"/>
      <c r="AJ896" s="122"/>
      <c r="AK896" s="122"/>
      <c r="AL896" s="122"/>
      <c r="AM896" s="122"/>
      <c r="AN896" s="122"/>
      <c r="AO896" s="122"/>
      <c r="AP896" s="122"/>
      <c r="AQ896" s="122"/>
      <c r="AR896" s="122"/>
      <c r="AS896" s="122"/>
      <c r="AT896" s="122"/>
      <c r="AU896" s="122"/>
      <c r="AV896" s="122"/>
      <c r="AW896" s="122"/>
      <c r="AX896" s="122"/>
      <c r="AY896" s="122"/>
      <c r="AZ896" s="122"/>
      <c r="BA896" s="122"/>
      <c r="BB896" s="122"/>
      <c r="BC896" s="122"/>
      <c r="BD896" s="122"/>
      <c r="BE896" s="122"/>
      <c r="BF896" s="122"/>
      <c r="BG896" s="122"/>
    </row>
    <row r="897" spans="1:59" ht="12.75" hidden="1">
      <c r="A897" s="165"/>
      <c r="B897" s="196"/>
      <c r="C897" s="180"/>
      <c r="D897" s="175"/>
      <c r="E897" s="267"/>
      <c r="F897" s="267"/>
      <c r="G897" s="267"/>
      <c r="H897" s="267"/>
      <c r="I897" s="267"/>
      <c r="J897" s="267"/>
      <c r="K897" s="267"/>
      <c r="L897" s="267"/>
      <c r="M897" s="267"/>
      <c r="N897" s="267"/>
      <c r="O897" s="267"/>
      <c r="P897" s="267"/>
      <c r="Q897" s="267"/>
      <c r="S897" s="122"/>
      <c r="T897" s="123"/>
      <c r="U897" s="122"/>
      <c r="V897" s="122"/>
      <c r="W897" s="122"/>
      <c r="X897" s="122"/>
      <c r="Y897" s="122"/>
      <c r="Z897" s="122"/>
      <c r="AA897" s="122"/>
      <c r="AB897" s="122"/>
      <c r="AC897" s="123"/>
      <c r="AD897" s="122"/>
      <c r="AE897" s="122"/>
      <c r="AF897" s="122"/>
      <c r="AG897" s="122"/>
      <c r="AH897" s="122"/>
      <c r="AI897" s="122"/>
      <c r="AJ897" s="122"/>
      <c r="AK897" s="122"/>
      <c r="AL897" s="122"/>
      <c r="AM897" s="122"/>
      <c r="AN897" s="122"/>
      <c r="AO897" s="122"/>
      <c r="AP897" s="122"/>
      <c r="AQ897" s="122"/>
      <c r="AR897" s="122"/>
      <c r="AS897" s="122"/>
      <c r="AT897" s="122"/>
      <c r="AU897" s="122"/>
      <c r="AV897" s="122"/>
      <c r="AW897" s="122"/>
      <c r="AX897" s="122"/>
      <c r="AY897" s="122"/>
      <c r="AZ897" s="122"/>
      <c r="BA897" s="122"/>
      <c r="BB897" s="122"/>
      <c r="BC897" s="122"/>
      <c r="BD897" s="122"/>
      <c r="BE897" s="122"/>
      <c r="BF897" s="122"/>
      <c r="BG897" s="122"/>
    </row>
    <row r="898" spans="1:59" ht="12.75" hidden="1">
      <c r="A898" s="165"/>
      <c r="B898" s="196"/>
      <c r="C898" s="180"/>
      <c r="D898" s="175"/>
      <c r="E898" s="267"/>
      <c r="F898" s="267"/>
      <c r="G898" s="267"/>
      <c r="H898" s="267"/>
      <c r="I898" s="267"/>
      <c r="J898" s="267"/>
      <c r="K898" s="267"/>
      <c r="L898" s="267"/>
      <c r="M898" s="267"/>
      <c r="N898" s="267"/>
      <c r="O898" s="267"/>
      <c r="P898" s="267"/>
      <c r="Q898" s="267"/>
      <c r="S898" s="122"/>
      <c r="T898" s="123"/>
      <c r="U898" s="122"/>
      <c r="V898" s="122"/>
      <c r="W898" s="122"/>
      <c r="X898" s="122"/>
      <c r="Y898" s="122"/>
      <c r="Z898" s="122"/>
      <c r="AA898" s="122"/>
      <c r="AB898" s="122"/>
      <c r="AC898" s="123"/>
      <c r="AD898" s="122"/>
      <c r="AE898" s="122"/>
      <c r="AF898" s="122"/>
      <c r="AG898" s="122"/>
      <c r="AH898" s="122"/>
      <c r="AI898" s="122"/>
      <c r="AJ898" s="122"/>
      <c r="AK898" s="122"/>
      <c r="AL898" s="122"/>
      <c r="AM898" s="122"/>
      <c r="AN898" s="122"/>
      <c r="AO898" s="122"/>
      <c r="AP898" s="122"/>
      <c r="AQ898" s="122"/>
      <c r="AR898" s="122"/>
      <c r="AS898" s="122"/>
      <c r="AT898" s="122"/>
      <c r="AU898" s="122"/>
      <c r="AV898" s="122"/>
      <c r="AW898" s="122"/>
      <c r="AX898" s="122"/>
      <c r="AY898" s="122"/>
      <c r="AZ898" s="122"/>
      <c r="BA898" s="122"/>
      <c r="BB898" s="122"/>
      <c r="BC898" s="122"/>
      <c r="BD898" s="122"/>
      <c r="BE898" s="122"/>
      <c r="BF898" s="122"/>
      <c r="BG898" s="122"/>
    </row>
    <row r="899" spans="1:59" ht="12.75">
      <c r="A899" s="165"/>
      <c r="B899" s="196"/>
      <c r="C899" s="180" t="s">
        <v>205</v>
      </c>
      <c r="D899" s="175"/>
      <c r="E899" s="267">
        <v>0</v>
      </c>
      <c r="F899" s="267">
        <v>0</v>
      </c>
      <c r="G899" s="267">
        <v>0</v>
      </c>
      <c r="H899" s="267">
        <v>0</v>
      </c>
      <c r="I899" s="267">
        <v>0</v>
      </c>
      <c r="J899" s="267">
        <v>0</v>
      </c>
      <c r="K899" s="267">
        <v>0</v>
      </c>
      <c r="L899" s="267">
        <v>0</v>
      </c>
      <c r="M899" s="267">
        <v>0</v>
      </c>
      <c r="N899" s="267">
        <v>0</v>
      </c>
      <c r="O899" s="267">
        <v>0</v>
      </c>
      <c r="P899" s="267">
        <v>0</v>
      </c>
      <c r="Q899" s="267">
        <v>0</v>
      </c>
      <c r="S899" s="122"/>
      <c r="T899" s="123"/>
      <c r="U899" s="122"/>
      <c r="V899" s="122"/>
      <c r="W899" s="122"/>
      <c r="X899" s="122"/>
      <c r="Y899" s="122"/>
      <c r="Z899" s="122"/>
      <c r="AA899" s="122"/>
      <c r="AB899" s="122"/>
      <c r="AC899" s="123"/>
      <c r="AD899" s="122"/>
      <c r="AE899" s="122"/>
      <c r="AF899" s="122"/>
      <c r="AG899" s="122"/>
      <c r="AH899" s="122"/>
      <c r="AI899" s="122"/>
      <c r="AJ899" s="122"/>
      <c r="AK899" s="122"/>
      <c r="AL899" s="122"/>
      <c r="AM899" s="122"/>
      <c r="AN899" s="122"/>
      <c r="AO899" s="122"/>
      <c r="AP899" s="122"/>
      <c r="AQ899" s="122"/>
      <c r="AR899" s="122"/>
      <c r="AS899" s="122"/>
      <c r="AT899" s="122"/>
      <c r="AU899" s="122"/>
      <c r="AV899" s="122"/>
      <c r="AW899" s="122"/>
      <c r="AX899" s="122"/>
      <c r="AY899" s="122"/>
      <c r="AZ899" s="122"/>
      <c r="BA899" s="122"/>
      <c r="BB899" s="122"/>
      <c r="BC899" s="122"/>
      <c r="BD899" s="122"/>
      <c r="BE899" s="122"/>
      <c r="BF899" s="122"/>
      <c r="BG899" s="122"/>
    </row>
    <row r="900" spans="1:59" ht="12.75">
      <c r="A900" s="165"/>
      <c r="B900" s="196"/>
      <c r="C900" s="180" t="s">
        <v>206</v>
      </c>
      <c r="D900" s="175"/>
      <c r="E900" s="267">
        <v>0</v>
      </c>
      <c r="F900" s="267">
        <v>0</v>
      </c>
      <c r="G900" s="267">
        <v>0</v>
      </c>
      <c r="H900" s="267">
        <v>0</v>
      </c>
      <c r="I900" s="267">
        <v>0</v>
      </c>
      <c r="J900" s="267">
        <v>0</v>
      </c>
      <c r="K900" s="267">
        <v>0</v>
      </c>
      <c r="L900" s="267">
        <v>0</v>
      </c>
      <c r="M900" s="267">
        <v>0</v>
      </c>
      <c r="N900" s="267">
        <v>0</v>
      </c>
      <c r="O900" s="267">
        <v>0</v>
      </c>
      <c r="P900" s="267">
        <v>0</v>
      </c>
      <c r="Q900" s="267">
        <v>0</v>
      </c>
      <c r="S900" s="122"/>
      <c r="T900" s="123"/>
      <c r="U900" s="122"/>
      <c r="V900" s="122"/>
      <c r="W900" s="122"/>
      <c r="X900" s="122"/>
      <c r="Y900" s="122"/>
      <c r="Z900" s="122"/>
      <c r="AA900" s="122"/>
      <c r="AB900" s="122"/>
      <c r="AC900" s="123"/>
      <c r="AD900" s="122"/>
      <c r="AE900" s="122"/>
      <c r="AF900" s="122"/>
      <c r="AG900" s="122"/>
      <c r="AH900" s="122"/>
      <c r="AI900" s="122"/>
      <c r="AJ900" s="122"/>
      <c r="AK900" s="122"/>
      <c r="AL900" s="122"/>
      <c r="AM900" s="122"/>
      <c r="AN900" s="122"/>
      <c r="AO900" s="122"/>
      <c r="AP900" s="122"/>
      <c r="AQ900" s="122"/>
      <c r="AR900" s="122"/>
      <c r="AS900" s="122"/>
      <c r="AT900" s="122"/>
      <c r="AU900" s="122"/>
      <c r="AV900" s="122"/>
      <c r="AW900" s="122"/>
      <c r="AX900" s="122"/>
      <c r="AY900" s="122"/>
      <c r="AZ900" s="122"/>
      <c r="BA900" s="122"/>
      <c r="BB900" s="122"/>
      <c r="BC900" s="122"/>
      <c r="BD900" s="122"/>
      <c r="BE900" s="122"/>
      <c r="BF900" s="122"/>
      <c r="BG900" s="122"/>
    </row>
    <row r="901" spans="1:59" ht="12.75">
      <c r="A901" s="165"/>
      <c r="B901" s="196"/>
      <c r="C901" s="180"/>
      <c r="D901" s="175"/>
      <c r="E901" s="267"/>
      <c r="F901" s="267"/>
      <c r="G901" s="267"/>
      <c r="H901" s="267"/>
      <c r="I901" s="267"/>
      <c r="J901" s="267"/>
      <c r="K901" s="267"/>
      <c r="L901" s="267"/>
      <c r="M901" s="267"/>
      <c r="N901" s="267"/>
      <c r="O901" s="267"/>
      <c r="P901" s="267"/>
      <c r="Q901" s="267"/>
      <c r="S901" s="122"/>
      <c r="T901" s="123"/>
      <c r="U901" s="122"/>
      <c r="V901" s="122"/>
      <c r="W901" s="122"/>
      <c r="X901" s="122"/>
      <c r="Y901" s="122"/>
      <c r="Z901" s="122"/>
      <c r="AA901" s="122"/>
      <c r="AB901" s="122"/>
      <c r="AC901" s="123"/>
      <c r="AD901" s="122"/>
      <c r="AE901" s="122"/>
      <c r="AF901" s="122"/>
      <c r="AG901" s="122"/>
      <c r="AH901" s="122"/>
      <c r="AI901" s="122"/>
      <c r="AJ901" s="122"/>
      <c r="AK901" s="122"/>
      <c r="AL901" s="122"/>
      <c r="AM901" s="122"/>
      <c r="AN901" s="122"/>
      <c r="AO901" s="122"/>
      <c r="AP901" s="122"/>
      <c r="AQ901" s="122"/>
      <c r="AR901" s="122"/>
      <c r="AS901" s="122"/>
      <c r="AT901" s="122"/>
      <c r="AU901" s="122"/>
      <c r="AV901" s="122"/>
      <c r="AW901" s="122"/>
      <c r="AX901" s="122"/>
      <c r="AY901" s="122"/>
      <c r="AZ901" s="122"/>
      <c r="BA901" s="122"/>
      <c r="BB901" s="122"/>
      <c r="BC901" s="122"/>
      <c r="BD901" s="122"/>
      <c r="BE901" s="122"/>
      <c r="BF901" s="122"/>
      <c r="BG901" s="122"/>
    </row>
    <row r="902" spans="1:59" s="144" customFormat="1" ht="12.75">
      <c r="A902" s="165"/>
      <c r="B902" s="175" t="s">
        <v>207</v>
      </c>
      <c r="C902" s="180"/>
      <c r="D902" s="175"/>
      <c r="E902" s="267">
        <v>89.75649038461539</v>
      </c>
      <c r="F902" s="267">
        <v>89.75649038461539</v>
      </c>
      <c r="G902" s="267">
        <v>89.75649038461539</v>
      </c>
      <c r="H902" s="267">
        <v>0</v>
      </c>
      <c r="I902" s="267">
        <v>0</v>
      </c>
      <c r="J902" s="267">
        <v>0</v>
      </c>
      <c r="K902" s="267">
        <v>0</v>
      </c>
      <c r="L902" s="267">
        <v>0</v>
      </c>
      <c r="M902" s="267">
        <v>0</v>
      </c>
      <c r="N902" s="267">
        <v>0</v>
      </c>
      <c r="O902" s="267">
        <v>0</v>
      </c>
      <c r="P902" s="267">
        <v>0</v>
      </c>
      <c r="Q902" s="267">
        <v>0</v>
      </c>
      <c r="R902" s="121"/>
      <c r="S902" s="120"/>
      <c r="T902" s="123"/>
      <c r="U902" s="120"/>
      <c r="V902" s="120"/>
      <c r="W902" s="120"/>
      <c r="X902" s="120"/>
      <c r="Y902" s="120"/>
      <c r="Z902" s="120"/>
      <c r="AA902" s="120"/>
      <c r="AB902" s="120"/>
      <c r="AC902" s="123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20"/>
      <c r="AV902" s="120"/>
      <c r="AW902" s="120"/>
      <c r="AX902" s="120"/>
      <c r="AY902" s="120"/>
      <c r="AZ902" s="120"/>
      <c r="BA902" s="120"/>
      <c r="BB902" s="120"/>
      <c r="BC902" s="120"/>
      <c r="BD902" s="120"/>
      <c r="BE902" s="120"/>
      <c r="BF902" s="120"/>
      <c r="BG902" s="120"/>
    </row>
    <row r="903" spans="1:59" ht="12.75">
      <c r="A903" s="165"/>
      <c r="B903" s="210"/>
      <c r="C903" s="180"/>
      <c r="D903" s="175"/>
      <c r="E903" s="267"/>
      <c r="F903" s="267"/>
      <c r="G903" s="267"/>
      <c r="H903" s="267"/>
      <c r="I903" s="267"/>
      <c r="J903" s="267"/>
      <c r="K903" s="267"/>
      <c r="L903" s="267"/>
      <c r="M903" s="267"/>
      <c r="N903" s="267"/>
      <c r="O903" s="267"/>
      <c r="P903" s="267"/>
      <c r="Q903" s="267"/>
      <c r="S903" s="122"/>
      <c r="T903" s="123"/>
      <c r="U903" s="122"/>
      <c r="V903" s="122"/>
      <c r="W903" s="122"/>
      <c r="X903" s="122"/>
      <c r="Y903" s="122"/>
      <c r="Z903" s="122"/>
      <c r="AA903" s="122"/>
      <c r="AB903" s="122"/>
      <c r="AC903" s="122"/>
      <c r="AD903" s="122"/>
      <c r="AE903" s="122"/>
      <c r="AF903" s="122"/>
      <c r="AG903" s="122"/>
      <c r="AH903" s="122"/>
      <c r="AI903" s="122"/>
      <c r="AJ903" s="122"/>
      <c r="AK903" s="122"/>
      <c r="AL903" s="122"/>
      <c r="AM903" s="122"/>
      <c r="AN903" s="122"/>
      <c r="AO903" s="122"/>
      <c r="AP903" s="122"/>
      <c r="AQ903" s="122"/>
      <c r="AR903" s="122"/>
      <c r="AS903" s="122"/>
      <c r="AT903" s="122"/>
      <c r="AU903" s="122"/>
      <c r="AV903" s="122"/>
      <c r="AW903" s="122"/>
      <c r="AX903" s="122"/>
      <c r="AY903" s="122"/>
      <c r="AZ903" s="122"/>
      <c r="BA903" s="122"/>
      <c r="BB903" s="122"/>
      <c r="BC903" s="122"/>
      <c r="BD903" s="122"/>
      <c r="BE903" s="122"/>
      <c r="BF903" s="122"/>
      <c r="BG903" s="122"/>
    </row>
    <row r="904" spans="1:59" ht="12.75">
      <c r="A904" s="165"/>
      <c r="B904" s="175" t="s">
        <v>208</v>
      </c>
      <c r="C904" s="180"/>
      <c r="D904" s="175"/>
      <c r="E904" s="267"/>
      <c r="F904" s="267"/>
      <c r="G904" s="267"/>
      <c r="H904" s="267"/>
      <c r="I904" s="267"/>
      <c r="J904" s="267"/>
      <c r="K904" s="267"/>
      <c r="L904" s="267"/>
      <c r="M904" s="267"/>
      <c r="N904" s="267"/>
      <c r="O904" s="267"/>
      <c r="P904" s="267"/>
      <c r="Q904" s="267"/>
      <c r="S904" s="122"/>
      <c r="T904" s="123"/>
      <c r="U904" s="122"/>
      <c r="V904" s="122"/>
      <c r="W904" s="122"/>
      <c r="X904" s="122"/>
      <c r="Y904" s="122"/>
      <c r="Z904" s="122"/>
      <c r="AA904" s="122"/>
      <c r="AB904" s="122"/>
      <c r="AC904" s="123"/>
      <c r="AD904" s="122"/>
      <c r="AE904" s="122"/>
      <c r="AF904" s="122"/>
      <c r="AG904" s="122"/>
      <c r="AH904" s="122"/>
      <c r="AI904" s="122"/>
      <c r="AJ904" s="122"/>
      <c r="AK904" s="122"/>
      <c r="AL904" s="122"/>
      <c r="AM904" s="122"/>
      <c r="AN904" s="122"/>
      <c r="AO904" s="122"/>
      <c r="AP904" s="122"/>
      <c r="AQ904" s="122"/>
      <c r="AR904" s="122"/>
      <c r="AS904" s="122"/>
      <c r="AT904" s="122"/>
      <c r="AU904" s="122"/>
      <c r="AV904" s="122"/>
      <c r="AW904" s="122"/>
      <c r="AX904" s="122"/>
      <c r="AY904" s="122"/>
      <c r="AZ904" s="122"/>
      <c r="BA904" s="122"/>
      <c r="BB904" s="122"/>
      <c r="BC904" s="122"/>
      <c r="BD904" s="122"/>
      <c r="BE904" s="122"/>
      <c r="BF904" s="122"/>
      <c r="BG904" s="122"/>
    </row>
    <row r="905" spans="1:59" ht="12.75">
      <c r="A905" s="165"/>
      <c r="B905" s="175"/>
      <c r="C905" s="180" t="s">
        <v>209</v>
      </c>
      <c r="D905" s="175"/>
      <c r="E905" s="267">
        <v>117.73607299160821</v>
      </c>
      <c r="F905" s="267">
        <v>115.20992501934684</v>
      </c>
      <c r="G905" s="267">
        <v>123.79107591976533</v>
      </c>
      <c r="H905" s="267">
        <v>127.20955602864247</v>
      </c>
      <c r="I905" s="267">
        <v>130.7092878483328</v>
      </c>
      <c r="J905" s="267">
        <v>121.05949324007746</v>
      </c>
      <c r="K905" s="267">
        <v>115.21942638654403</v>
      </c>
      <c r="L905" s="267">
        <v>117.51036886776272</v>
      </c>
      <c r="M905" s="267">
        <v>116.29090733731313</v>
      </c>
      <c r="N905" s="267">
        <v>134.28007989572166</v>
      </c>
      <c r="O905" s="267">
        <v>112.69995248085682</v>
      </c>
      <c r="P905" s="267">
        <v>112.35982237964005</v>
      </c>
      <c r="Q905" s="267">
        <v>114.89948133243908</v>
      </c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122"/>
      <c r="AD905" s="122"/>
      <c r="AE905" s="122"/>
      <c r="AF905" s="122"/>
      <c r="AG905" s="122"/>
      <c r="AH905" s="122"/>
      <c r="AI905" s="122"/>
      <c r="AJ905" s="122"/>
      <c r="AK905" s="122"/>
      <c r="AL905" s="122"/>
      <c r="AM905" s="122"/>
      <c r="AN905" s="122"/>
      <c r="AO905" s="122"/>
      <c r="AP905" s="122"/>
      <c r="AQ905" s="122"/>
      <c r="AR905" s="122"/>
      <c r="AS905" s="122"/>
      <c r="AT905" s="122"/>
      <c r="AU905" s="122"/>
      <c r="AV905" s="122"/>
      <c r="AW905" s="122"/>
      <c r="AX905" s="122"/>
      <c r="AY905" s="122"/>
      <c r="AZ905" s="122"/>
      <c r="BA905" s="122"/>
      <c r="BB905" s="122"/>
      <c r="BC905" s="122"/>
      <c r="BD905" s="122"/>
      <c r="BE905" s="122"/>
      <c r="BF905" s="122"/>
      <c r="BG905" s="122"/>
    </row>
    <row r="906" spans="1:59" ht="12.75">
      <c r="A906" s="165"/>
      <c r="B906" s="175"/>
      <c r="C906" s="180" t="s">
        <v>210</v>
      </c>
      <c r="D906" s="175"/>
      <c r="E906" s="267">
        <v>54.008090893620555</v>
      </c>
      <c r="F906" s="267">
        <v>54.11976247225293</v>
      </c>
      <c r="G906" s="267">
        <v>53.94991226137867</v>
      </c>
      <c r="H906" s="267">
        <v>53.88966784308868</v>
      </c>
      <c r="I906" s="267">
        <v>53.93010950773377</v>
      </c>
      <c r="J906" s="267">
        <v>53.9299245533688</v>
      </c>
      <c r="K906" s="267">
        <v>53.859446031589606</v>
      </c>
      <c r="L906" s="267">
        <v>53.83958564882783</v>
      </c>
      <c r="M906" s="267">
        <v>53.77036510535269</v>
      </c>
      <c r="N906" s="267">
        <v>53.970270826671424</v>
      </c>
      <c r="O906" s="267">
        <v>54.040480784778865</v>
      </c>
      <c r="P906" s="267">
        <v>54.199656113680106</v>
      </c>
      <c r="Q906" s="267">
        <v>54.250415860108276</v>
      </c>
      <c r="S906" s="122"/>
      <c r="T906" s="123"/>
      <c r="U906" s="122"/>
      <c r="V906" s="122"/>
      <c r="W906" s="122"/>
      <c r="X906" s="122"/>
      <c r="Y906" s="122"/>
      <c r="Z906" s="122"/>
      <c r="AA906" s="122"/>
      <c r="AB906" s="122"/>
      <c r="AC906" s="122"/>
      <c r="AD906" s="122"/>
      <c r="AE906" s="122"/>
      <c r="AF906" s="122"/>
      <c r="AG906" s="122"/>
      <c r="AH906" s="122"/>
      <c r="AI906" s="122"/>
      <c r="AJ906" s="122"/>
      <c r="AK906" s="122"/>
      <c r="AL906" s="122"/>
      <c r="AM906" s="122"/>
      <c r="AN906" s="122"/>
      <c r="AO906" s="122"/>
      <c r="AP906" s="122"/>
      <c r="AQ906" s="122"/>
      <c r="AR906" s="122"/>
      <c r="AS906" s="122"/>
      <c r="AT906" s="122"/>
      <c r="AU906" s="122"/>
      <c r="AV906" s="122"/>
      <c r="AW906" s="122"/>
      <c r="AX906" s="122"/>
      <c r="AY906" s="122"/>
      <c r="AZ906" s="122"/>
      <c r="BA906" s="122"/>
      <c r="BB906" s="122"/>
      <c r="BC906" s="122"/>
      <c r="BD906" s="122"/>
      <c r="BE906" s="122"/>
      <c r="BF906" s="122"/>
      <c r="BG906" s="122"/>
    </row>
    <row r="907" spans="1:59" ht="12.75">
      <c r="A907" s="165"/>
      <c r="B907" s="175"/>
      <c r="C907" s="180" t="s">
        <v>211</v>
      </c>
      <c r="D907" s="175"/>
      <c r="E907" s="267">
        <v>84.2490023764577</v>
      </c>
      <c r="F907" s="267">
        <v>80.77406155320027</v>
      </c>
      <c r="G907" s="267">
        <v>79.23158897352027</v>
      </c>
      <c r="H907" s="267">
        <v>80.68782130140221</v>
      </c>
      <c r="I907" s="267">
        <v>81.3763273741043</v>
      </c>
      <c r="J907" s="267">
        <v>82.56732386836153</v>
      </c>
      <c r="K907" s="267">
        <v>83.17674310567358</v>
      </c>
      <c r="L907" s="267">
        <v>85.8644505576983</v>
      </c>
      <c r="M907" s="267">
        <v>86.62849568756954</v>
      </c>
      <c r="N907" s="267">
        <v>87.53437350956246</v>
      </c>
      <c r="O907" s="267">
        <v>87.12753891087411</v>
      </c>
      <c r="P907" s="267">
        <v>85.98583226287191</v>
      </c>
      <c r="Q907" s="267">
        <v>85.12028378039987</v>
      </c>
      <c r="S907" s="122"/>
      <c r="T907" s="123"/>
      <c r="U907" s="122"/>
      <c r="V907" s="122"/>
      <c r="W907" s="122"/>
      <c r="X907" s="122"/>
      <c r="Y907" s="122"/>
      <c r="Z907" s="122"/>
      <c r="AA907" s="122"/>
      <c r="AB907" s="122"/>
      <c r="AC907" s="122"/>
      <c r="AD907" s="122"/>
      <c r="AE907" s="122"/>
      <c r="AF907" s="122"/>
      <c r="AG907" s="122"/>
      <c r="AH907" s="122"/>
      <c r="AI907" s="122"/>
      <c r="AJ907" s="122"/>
      <c r="AK907" s="122"/>
      <c r="AL907" s="122"/>
      <c r="AM907" s="122"/>
      <c r="AN907" s="122"/>
      <c r="AO907" s="122"/>
      <c r="AP907" s="122"/>
      <c r="AQ907" s="122"/>
      <c r="AR907" s="122"/>
      <c r="AS907" s="122"/>
      <c r="AT907" s="122"/>
      <c r="AU907" s="122"/>
      <c r="AV907" s="122"/>
      <c r="AW907" s="122"/>
      <c r="AX907" s="122"/>
      <c r="AY907" s="122"/>
      <c r="AZ907" s="122"/>
      <c r="BA907" s="122"/>
      <c r="BB907" s="122"/>
      <c r="BC907" s="122"/>
      <c r="BD907" s="122"/>
      <c r="BE907" s="122"/>
      <c r="BF907" s="122"/>
      <c r="BG907" s="122"/>
    </row>
    <row r="908" spans="1:59" ht="12.75">
      <c r="A908" s="165"/>
      <c r="B908" s="175"/>
      <c r="C908" s="180" t="s">
        <v>212</v>
      </c>
      <c r="D908" s="175"/>
      <c r="E908" s="267">
        <v>52.3137476977351</v>
      </c>
      <c r="F908" s="267">
        <v>50.582600742933145</v>
      </c>
      <c r="G908" s="267">
        <v>50.558657761701454</v>
      </c>
      <c r="H908" s="267">
        <v>51.13581139770638</v>
      </c>
      <c r="I908" s="267">
        <v>52.04620924049439</v>
      </c>
      <c r="J908" s="267">
        <v>53.361178226505025</v>
      </c>
      <c r="K908" s="267">
        <v>52.35997273364759</v>
      </c>
      <c r="L908" s="267">
        <v>53.627814746928806</v>
      </c>
      <c r="M908" s="267">
        <v>55.70352880389878</v>
      </c>
      <c r="N908" s="267">
        <v>57.40153670789827</v>
      </c>
      <c r="O908" s="267">
        <v>54.15420446169184</v>
      </c>
      <c r="P908" s="267">
        <v>50.31069682665537</v>
      </c>
      <c r="Q908" s="267">
        <v>50.986651681865204</v>
      </c>
      <c r="R908" s="136"/>
      <c r="S908" s="123"/>
      <c r="T908" s="123"/>
      <c r="U908" s="122"/>
      <c r="V908" s="122"/>
      <c r="W908" s="122"/>
      <c r="X908" s="122"/>
      <c r="Y908" s="122"/>
      <c r="Z908" s="122"/>
      <c r="AA908" s="122"/>
      <c r="AB908" s="122"/>
      <c r="AC908" s="122"/>
      <c r="AD908" s="122"/>
      <c r="AE908" s="122"/>
      <c r="AF908" s="122"/>
      <c r="AG908" s="122"/>
      <c r="AH908" s="122"/>
      <c r="AI908" s="122"/>
      <c r="AJ908" s="122"/>
      <c r="AK908" s="122"/>
      <c r="AL908" s="122"/>
      <c r="AM908" s="122"/>
      <c r="AN908" s="122"/>
      <c r="AO908" s="122"/>
      <c r="AP908" s="122"/>
      <c r="AQ908" s="122"/>
      <c r="AR908" s="122"/>
      <c r="AS908" s="122"/>
      <c r="AT908" s="122"/>
      <c r="AU908" s="122"/>
      <c r="AV908" s="122"/>
      <c r="AW908" s="122"/>
      <c r="AX908" s="122"/>
      <c r="AY908" s="122"/>
      <c r="AZ908" s="122"/>
      <c r="BA908" s="122"/>
      <c r="BB908" s="122"/>
      <c r="BC908" s="122"/>
      <c r="BD908" s="122"/>
      <c r="BE908" s="122"/>
      <c r="BF908" s="122"/>
      <c r="BG908" s="122"/>
    </row>
    <row r="909" spans="1:59" ht="12.75">
      <c r="A909" s="165"/>
      <c r="B909" s="175"/>
      <c r="C909" s="180" t="s">
        <v>213</v>
      </c>
      <c r="D909" s="175"/>
      <c r="E909" s="267">
        <v>115.51984561523054</v>
      </c>
      <c r="F909" s="267">
        <v>95.715076132366</v>
      </c>
      <c r="G909" s="267">
        <v>94.46616794476172</v>
      </c>
      <c r="H909" s="267">
        <v>96.7359126028644</v>
      </c>
      <c r="I909" s="267">
        <v>113.08401610551832</v>
      </c>
      <c r="J909" s="267">
        <v>143.18973801041113</v>
      </c>
      <c r="K909" s="267">
        <v>143.90992872258943</v>
      </c>
      <c r="L909" s="267">
        <v>147.17897938244334</v>
      </c>
      <c r="M909" s="267">
        <v>148.12003434653724</v>
      </c>
      <c r="N909" s="267">
        <v>147.4799862072972</v>
      </c>
      <c r="O909" s="267">
        <v>139.228276366133</v>
      </c>
      <c r="P909" s="267">
        <v>118.420821476853</v>
      </c>
      <c r="Q909" s="267">
        <v>103.66843355152459</v>
      </c>
      <c r="R909" s="161"/>
      <c r="S909" s="162"/>
      <c r="T909" s="123"/>
      <c r="U909" s="122"/>
      <c r="V909" s="122"/>
      <c r="W909" s="122"/>
      <c r="X909" s="122"/>
      <c r="Y909" s="122"/>
      <c r="Z909" s="122"/>
      <c r="AA909" s="122"/>
      <c r="AB909" s="122"/>
      <c r="AC909" s="122"/>
      <c r="AD909" s="122"/>
      <c r="AE909" s="122"/>
      <c r="AF909" s="122"/>
      <c r="AG909" s="122"/>
      <c r="AH909" s="122"/>
      <c r="AI909" s="122"/>
      <c r="AJ909" s="122"/>
      <c r="AK909" s="122"/>
      <c r="AL909" s="122"/>
      <c r="AM909" s="122"/>
      <c r="AN909" s="122"/>
      <c r="AO909" s="122"/>
      <c r="AP909" s="122"/>
      <c r="AQ909" s="122"/>
      <c r="AR909" s="122"/>
      <c r="AS909" s="122"/>
      <c r="AT909" s="122"/>
      <c r="AU909" s="122"/>
      <c r="AV909" s="122"/>
      <c r="AW909" s="122"/>
      <c r="AX909" s="122"/>
      <c r="AY909" s="122"/>
      <c r="AZ909" s="122"/>
      <c r="BA909" s="122"/>
      <c r="BB909" s="122"/>
      <c r="BC909" s="122"/>
      <c r="BD909" s="122"/>
      <c r="BE909" s="122"/>
      <c r="BF909" s="122"/>
      <c r="BG909" s="122"/>
    </row>
    <row r="910" spans="1:59" ht="12.75">
      <c r="A910" s="165"/>
      <c r="B910" s="175"/>
      <c r="C910" s="180" t="s">
        <v>214</v>
      </c>
      <c r="D910" s="175"/>
      <c r="E910" s="267">
        <v>62.18788391273413</v>
      </c>
      <c r="F910" s="267">
        <v>58.11976165389407</v>
      </c>
      <c r="G910" s="267">
        <v>58.23046672175916</v>
      </c>
      <c r="H910" s="267">
        <v>58.9996396227601</v>
      </c>
      <c r="I910" s="267">
        <v>61.82966659677329</v>
      </c>
      <c r="J910" s="267">
        <v>91.40048292747889</v>
      </c>
      <c r="K910" s="267">
        <v>91.07039461201494</v>
      </c>
      <c r="L910" s="267">
        <v>96.62938248095338</v>
      </c>
      <c r="M910" s="267">
        <v>98.86059183673468</v>
      </c>
      <c r="N910" s="267">
        <v>97.35947579206967</v>
      </c>
      <c r="O910" s="267">
        <v>68.20954642991705</v>
      </c>
      <c r="P910" s="267">
        <v>60.079716578888245</v>
      </c>
      <c r="Q910" s="267">
        <v>60.75947946937524</v>
      </c>
      <c r="S910" s="125"/>
      <c r="T910" s="123"/>
      <c r="U910" s="122"/>
      <c r="V910" s="122"/>
      <c r="W910" s="122"/>
      <c r="X910" s="122"/>
      <c r="Y910" s="122"/>
      <c r="Z910" s="122"/>
      <c r="AA910" s="122"/>
      <c r="AB910" s="122"/>
      <c r="AC910" s="122"/>
      <c r="AD910" s="122"/>
      <c r="AE910" s="122"/>
      <c r="AF910" s="122"/>
      <c r="AG910" s="122"/>
      <c r="AH910" s="122"/>
      <c r="AI910" s="122"/>
      <c r="AJ910" s="122"/>
      <c r="AK910" s="122"/>
      <c r="AL910" s="122"/>
      <c r="AM910" s="122"/>
      <c r="AN910" s="122"/>
      <c r="AO910" s="122"/>
      <c r="AP910" s="122"/>
      <c r="AQ910" s="122"/>
      <c r="AR910" s="122"/>
      <c r="AS910" s="122"/>
      <c r="AT910" s="122"/>
      <c r="AU910" s="122"/>
      <c r="AV910" s="122"/>
      <c r="AW910" s="122"/>
      <c r="AX910" s="122"/>
      <c r="AY910" s="122"/>
      <c r="AZ910" s="122"/>
      <c r="BA910" s="122"/>
      <c r="BB910" s="122"/>
      <c r="BC910" s="122"/>
      <c r="BD910" s="122"/>
      <c r="BE910" s="122"/>
      <c r="BF910" s="122"/>
      <c r="BG910" s="122"/>
    </row>
    <row r="911" spans="1:59" ht="12.75">
      <c r="A911" s="165"/>
      <c r="B911" s="175"/>
      <c r="C911" s="180" t="s">
        <v>215</v>
      </c>
      <c r="D911" s="175"/>
      <c r="E911" s="267">
        <v>155.81108078634452</v>
      </c>
      <c r="F911" s="267">
        <v>153.97779425699335</v>
      </c>
      <c r="G911" s="267">
        <v>153.97779425699335</v>
      </c>
      <c r="H911" s="267">
        <v>154.5880374627501</v>
      </c>
      <c r="I911" s="267">
        <v>153.97779425699335</v>
      </c>
      <c r="J911" s="267">
        <v>154.5880374627501</v>
      </c>
      <c r="K911" s="267">
        <v>153.97779425699335</v>
      </c>
      <c r="L911" s="267">
        <v>156.9667257171892</v>
      </c>
      <c r="M911" s="267">
        <v>158.92825974578847</v>
      </c>
      <c r="N911" s="267">
        <v>156.9667257171892</v>
      </c>
      <c r="O911" s="267">
        <v>157.57698311338157</v>
      </c>
      <c r="P911" s="267">
        <v>156.9667257171892</v>
      </c>
      <c r="Q911" s="267">
        <v>157.57698311338157</v>
      </c>
      <c r="S911" s="122"/>
      <c r="T911" s="123"/>
      <c r="U911" s="122"/>
      <c r="V911" s="122"/>
      <c r="W911" s="122"/>
      <c r="X911" s="122"/>
      <c r="Y911" s="122"/>
      <c r="Z911" s="122"/>
      <c r="AA911" s="122"/>
      <c r="AB911" s="122"/>
      <c r="AC911" s="122"/>
      <c r="AD911" s="122"/>
      <c r="AE911" s="122"/>
      <c r="AF911" s="122"/>
      <c r="AG911" s="122"/>
      <c r="AH911" s="122"/>
      <c r="AI911" s="122"/>
      <c r="AJ911" s="122"/>
      <c r="AK911" s="122"/>
      <c r="AL911" s="122"/>
      <c r="AM911" s="122"/>
      <c r="AN911" s="122"/>
      <c r="AO911" s="122"/>
      <c r="AP911" s="122"/>
      <c r="AQ911" s="122"/>
      <c r="AR911" s="122"/>
      <c r="AS911" s="122"/>
      <c r="AT911" s="122"/>
      <c r="AU911" s="122"/>
      <c r="AV911" s="122"/>
      <c r="AW911" s="122"/>
      <c r="AX911" s="122"/>
      <c r="AY911" s="122"/>
      <c r="AZ911" s="122"/>
      <c r="BA911" s="122"/>
      <c r="BB911" s="122"/>
      <c r="BC911" s="122"/>
      <c r="BD911" s="122"/>
      <c r="BE911" s="122"/>
      <c r="BF911" s="122"/>
      <c r="BG911" s="122"/>
    </row>
    <row r="912" spans="1:59" ht="12.75" hidden="1">
      <c r="A912" s="165"/>
      <c r="B912" s="175"/>
      <c r="C912" s="180" t="s">
        <v>371</v>
      </c>
      <c r="D912" s="175"/>
      <c r="E912" s="267">
        <v>0</v>
      </c>
      <c r="F912" s="267">
        <v>0</v>
      </c>
      <c r="G912" s="267">
        <v>0</v>
      </c>
      <c r="H912" s="267">
        <v>0</v>
      </c>
      <c r="I912" s="267">
        <v>0</v>
      </c>
      <c r="J912" s="267">
        <v>0</v>
      </c>
      <c r="K912" s="267">
        <v>0</v>
      </c>
      <c r="L912" s="267">
        <v>0</v>
      </c>
      <c r="M912" s="267">
        <v>0</v>
      </c>
      <c r="N912" s="267">
        <v>0</v>
      </c>
      <c r="O912" s="267">
        <v>0</v>
      </c>
      <c r="P912" s="267">
        <v>0</v>
      </c>
      <c r="Q912" s="267">
        <v>0</v>
      </c>
      <c r="S912" s="122"/>
      <c r="T912" s="123"/>
      <c r="U912" s="122"/>
      <c r="V912" s="122"/>
      <c r="W912" s="122"/>
      <c r="X912" s="122"/>
      <c r="Y912" s="122"/>
      <c r="Z912" s="122"/>
      <c r="AA912" s="122"/>
      <c r="AB912" s="122"/>
      <c r="AC912" s="122"/>
      <c r="AD912" s="122"/>
      <c r="AE912" s="122"/>
      <c r="AF912" s="122"/>
      <c r="AG912" s="122"/>
      <c r="AH912" s="122"/>
      <c r="AI912" s="122"/>
      <c r="AJ912" s="122"/>
      <c r="AK912" s="122"/>
      <c r="AL912" s="122"/>
      <c r="AM912" s="122"/>
      <c r="AN912" s="122"/>
      <c r="AO912" s="122"/>
      <c r="AP912" s="122"/>
      <c r="AQ912" s="122"/>
      <c r="AR912" s="122"/>
      <c r="AS912" s="122"/>
      <c r="AT912" s="122"/>
      <c r="AU912" s="122"/>
      <c r="AV912" s="122"/>
      <c r="AW912" s="122"/>
      <c r="AX912" s="122"/>
      <c r="AY912" s="122"/>
      <c r="AZ912" s="122"/>
      <c r="BA912" s="122"/>
      <c r="BB912" s="122"/>
      <c r="BC912" s="122"/>
      <c r="BD912" s="122"/>
      <c r="BE912" s="122"/>
      <c r="BF912" s="122"/>
      <c r="BG912" s="122"/>
    </row>
    <row r="913" spans="1:59" ht="12.75">
      <c r="A913" s="165"/>
      <c r="B913" s="175"/>
      <c r="C913" s="180" t="s">
        <v>216</v>
      </c>
      <c r="D913" s="175"/>
      <c r="E913" s="267">
        <v>36.42024037147218</v>
      </c>
      <c r="F913" s="267">
        <v>28.00008090839646</v>
      </c>
      <c r="G913" s="267">
        <v>30.770112208280526</v>
      </c>
      <c r="H913" s="267">
        <v>30.50005244438507</v>
      </c>
      <c r="I913" s="267">
        <v>30.860133518619406</v>
      </c>
      <c r="J913" s="267">
        <v>37.09021396479798</v>
      </c>
      <c r="K913" s="267">
        <v>46.76007315452101</v>
      </c>
      <c r="L913" s="267">
        <v>47.38981574059055</v>
      </c>
      <c r="M913" s="267">
        <v>44.169904694449606</v>
      </c>
      <c r="N913" s="267">
        <v>38.89984900858209</v>
      </c>
      <c r="O913" s="267">
        <v>38.79020752771333</v>
      </c>
      <c r="P913" s="267">
        <v>32.039857926796756</v>
      </c>
      <c r="Q913" s="267">
        <v>31.21013176643487</v>
      </c>
      <c r="S913" s="122"/>
      <c r="T913" s="123"/>
      <c r="U913" s="122"/>
      <c r="V913" s="122"/>
      <c r="W913" s="122"/>
      <c r="X913" s="122"/>
      <c r="Y913" s="122"/>
      <c r="Z913" s="122"/>
      <c r="AA913" s="122"/>
      <c r="AB913" s="122"/>
      <c r="AC913" s="122"/>
      <c r="AD913" s="122"/>
      <c r="AE913" s="122"/>
      <c r="AF913" s="122"/>
      <c r="AG913" s="122"/>
      <c r="AH913" s="122"/>
      <c r="AI913" s="122"/>
      <c r="AJ913" s="122"/>
      <c r="AK913" s="122"/>
      <c r="AL913" s="122"/>
      <c r="AM913" s="122"/>
      <c r="AN913" s="122"/>
      <c r="AO913" s="122"/>
      <c r="AP913" s="122"/>
      <c r="AQ913" s="122"/>
      <c r="AR913" s="122"/>
      <c r="AS913" s="122"/>
      <c r="AT913" s="122"/>
      <c r="AU913" s="122"/>
      <c r="AV913" s="122"/>
      <c r="AW913" s="122"/>
      <c r="AX913" s="122"/>
      <c r="AY913" s="122"/>
      <c r="AZ913" s="122"/>
      <c r="BA913" s="122"/>
      <c r="BB913" s="122"/>
      <c r="BC913" s="122"/>
      <c r="BD913" s="122"/>
      <c r="BE913" s="122"/>
      <c r="BF913" s="122"/>
      <c r="BG913" s="122"/>
    </row>
    <row r="914" spans="1:59" ht="12.75" hidden="1">
      <c r="A914" s="165"/>
      <c r="B914" s="175"/>
      <c r="C914" s="180" t="s">
        <v>217</v>
      </c>
      <c r="D914" s="175"/>
      <c r="E914" s="267">
        <v>0</v>
      </c>
      <c r="F914" s="267">
        <v>0</v>
      </c>
      <c r="G914" s="267">
        <v>0</v>
      </c>
      <c r="H914" s="267">
        <v>0</v>
      </c>
      <c r="I914" s="267">
        <v>0</v>
      </c>
      <c r="J914" s="267">
        <v>0</v>
      </c>
      <c r="K914" s="267">
        <v>0</v>
      </c>
      <c r="L914" s="267">
        <v>0</v>
      </c>
      <c r="M914" s="267">
        <v>0</v>
      </c>
      <c r="N914" s="267">
        <v>0</v>
      </c>
      <c r="O914" s="267">
        <v>0</v>
      </c>
      <c r="P914" s="267">
        <v>0</v>
      </c>
      <c r="Q914" s="267">
        <v>0</v>
      </c>
      <c r="S914" s="122"/>
      <c r="T914" s="123"/>
      <c r="U914" s="122"/>
      <c r="V914" s="122"/>
      <c r="W914" s="122"/>
      <c r="X914" s="122"/>
      <c r="Y914" s="122"/>
      <c r="Z914" s="122"/>
      <c r="AA914" s="122"/>
      <c r="AB914" s="122"/>
      <c r="AC914" s="122"/>
      <c r="AD914" s="122"/>
      <c r="AE914" s="122"/>
      <c r="AF914" s="122"/>
      <c r="AG914" s="122"/>
      <c r="AH914" s="122"/>
      <c r="AI914" s="122"/>
      <c r="AJ914" s="122"/>
      <c r="AK914" s="122"/>
      <c r="AL914" s="122"/>
      <c r="AM914" s="122"/>
      <c r="AN914" s="122"/>
      <c r="AO914" s="122"/>
      <c r="AP914" s="122"/>
      <c r="AQ914" s="122"/>
      <c r="AR914" s="122"/>
      <c r="AS914" s="122"/>
      <c r="AT914" s="122"/>
      <c r="AU914" s="122"/>
      <c r="AV914" s="122"/>
      <c r="AW914" s="122"/>
      <c r="AX914" s="122"/>
      <c r="AY914" s="122"/>
      <c r="AZ914" s="122"/>
      <c r="BA914" s="122"/>
      <c r="BB914" s="122"/>
      <c r="BC914" s="122"/>
      <c r="BD914" s="122"/>
      <c r="BE914" s="122"/>
      <c r="BF914" s="122"/>
      <c r="BG914" s="122"/>
    </row>
    <row r="915" spans="1:59" ht="12.75">
      <c r="A915" s="165"/>
      <c r="B915" s="175"/>
      <c r="C915" s="180" t="s">
        <v>218</v>
      </c>
      <c r="D915" s="175"/>
      <c r="E915" s="267">
        <v>50.764145927635525</v>
      </c>
      <c r="F915" s="267">
        <v>48.23199529556146</v>
      </c>
      <c r="G915" s="267">
        <v>48.260871810247174</v>
      </c>
      <c r="H915" s="267">
        <v>48.268239921337276</v>
      </c>
      <c r="I915" s="267">
        <v>48.4973075886238</v>
      </c>
      <c r="J915" s="267">
        <v>48.024666874869865</v>
      </c>
      <c r="K915" s="267">
        <v>48.27951112877583</v>
      </c>
      <c r="L915" s="267">
        <v>52.82412885601972</v>
      </c>
      <c r="M915" s="267">
        <v>53.449428251121084</v>
      </c>
      <c r="N915" s="267">
        <v>53.649662507670286</v>
      </c>
      <c r="O915" s="267">
        <v>53.586774827925275</v>
      </c>
      <c r="P915" s="267">
        <v>52.64507030178326</v>
      </c>
      <c r="Q915" s="267">
        <v>53.58687491220677</v>
      </c>
      <c r="S915" s="122"/>
      <c r="T915" s="123"/>
      <c r="U915" s="122"/>
      <c r="V915" s="122"/>
      <c r="W915" s="122"/>
      <c r="X915" s="122"/>
      <c r="Y915" s="122"/>
      <c r="Z915" s="122"/>
      <c r="AA915" s="122"/>
      <c r="AB915" s="122"/>
      <c r="AC915" s="122"/>
      <c r="AD915" s="122"/>
      <c r="AE915" s="122"/>
      <c r="AF915" s="122"/>
      <c r="AG915" s="122"/>
      <c r="AH915" s="122"/>
      <c r="AI915" s="122"/>
      <c r="AJ915" s="122"/>
      <c r="AK915" s="122"/>
      <c r="AL915" s="122"/>
      <c r="AM915" s="122"/>
      <c r="AN915" s="122"/>
      <c r="AO915" s="122"/>
      <c r="AP915" s="122"/>
      <c r="AQ915" s="122"/>
      <c r="AR915" s="122"/>
      <c r="AS915" s="122"/>
      <c r="AT915" s="122"/>
      <c r="AU915" s="122"/>
      <c r="AV915" s="122"/>
      <c r="AW915" s="122"/>
      <c r="AX915" s="122"/>
      <c r="AY915" s="122"/>
      <c r="AZ915" s="122"/>
      <c r="BA915" s="122"/>
      <c r="BB915" s="122"/>
      <c r="BC915" s="122"/>
      <c r="BD915" s="122"/>
      <c r="BE915" s="122"/>
      <c r="BF915" s="122"/>
      <c r="BG915" s="122"/>
    </row>
    <row r="916" spans="1:59" ht="12.75">
      <c r="A916" s="165"/>
      <c r="B916" s="175"/>
      <c r="C916" s="180" t="s">
        <v>219</v>
      </c>
      <c r="D916" s="175"/>
      <c r="E916" s="267">
        <v>48.63187946868837</v>
      </c>
      <c r="F916" s="267">
        <v>52.48022335737179</v>
      </c>
      <c r="G916" s="267">
        <v>56</v>
      </c>
      <c r="H916" s="267">
        <v>41.83006944444445</v>
      </c>
      <c r="I916" s="267">
        <v>43.50979712701613</v>
      </c>
      <c r="J916" s="267">
        <v>49.90963252314815</v>
      </c>
      <c r="K916" s="267">
        <v>59.1697748655914</v>
      </c>
      <c r="L916" s="267">
        <v>62.25</v>
      </c>
      <c r="M916" s="267">
        <v>59.38016958085318</v>
      </c>
      <c r="N916" s="267">
        <v>49.530479950716845</v>
      </c>
      <c r="O916" s="267">
        <v>34.490193142361115</v>
      </c>
      <c r="P916" s="267">
        <v>28.529908014112905</v>
      </c>
      <c r="Q916" s="267">
        <v>30.560000000000002</v>
      </c>
      <c r="S916" s="122"/>
      <c r="T916" s="123"/>
      <c r="U916" s="122"/>
      <c r="V916" s="122"/>
      <c r="W916" s="122"/>
      <c r="X916" s="122"/>
      <c r="Y916" s="122"/>
      <c r="Z916" s="122"/>
      <c r="AA916" s="122"/>
      <c r="AB916" s="122"/>
      <c r="AC916" s="122"/>
      <c r="AD916" s="122"/>
      <c r="AE916" s="122"/>
      <c r="AF916" s="122"/>
      <c r="AG916" s="122"/>
      <c r="AH916" s="122"/>
      <c r="AI916" s="122"/>
      <c r="AJ916" s="122"/>
      <c r="AK916" s="122"/>
      <c r="AL916" s="122"/>
      <c r="AM916" s="122"/>
      <c r="AN916" s="122"/>
      <c r="AO916" s="122"/>
      <c r="AP916" s="122"/>
      <c r="AQ916" s="122"/>
      <c r="AR916" s="122"/>
      <c r="AS916" s="122"/>
      <c r="AT916" s="122"/>
      <c r="AU916" s="122"/>
      <c r="AV916" s="122"/>
      <c r="AW916" s="122"/>
      <c r="AX916" s="122"/>
      <c r="AY916" s="122"/>
      <c r="AZ916" s="122"/>
      <c r="BA916" s="122"/>
      <c r="BB916" s="122"/>
      <c r="BC916" s="122"/>
      <c r="BD916" s="122"/>
      <c r="BE916" s="122"/>
      <c r="BF916" s="122"/>
      <c r="BG916" s="122"/>
    </row>
    <row r="917" spans="1:59" ht="12.75">
      <c r="A917" s="165"/>
      <c r="B917" s="175"/>
      <c r="C917" s="180" t="s">
        <v>220</v>
      </c>
      <c r="D917" s="175"/>
      <c r="E917" s="267">
        <v>75.11062552497653</v>
      </c>
      <c r="F917" s="267">
        <v>75.11064370822436</v>
      </c>
      <c r="G917" s="267">
        <v>75.11063038515354</v>
      </c>
      <c r="H917" s="267">
        <v>75.11060144651694</v>
      </c>
      <c r="I917" s="267">
        <v>75.11063038515354</v>
      </c>
      <c r="J917" s="267">
        <v>75.11061561561561</v>
      </c>
      <c r="K917" s="267">
        <v>75.11063038515354</v>
      </c>
      <c r="L917" s="267">
        <v>0</v>
      </c>
      <c r="M917" s="267">
        <v>0</v>
      </c>
      <c r="N917" s="267">
        <v>0</v>
      </c>
      <c r="O917" s="267">
        <v>0</v>
      </c>
      <c r="P917" s="267">
        <v>0</v>
      </c>
      <c r="Q917" s="267">
        <v>0</v>
      </c>
      <c r="S917" s="122"/>
      <c r="T917" s="123"/>
      <c r="U917" s="122"/>
      <c r="V917" s="122"/>
      <c r="W917" s="122"/>
      <c r="X917" s="122"/>
      <c r="Y917" s="122"/>
      <c r="Z917" s="122"/>
      <c r="AA917" s="122"/>
      <c r="AB917" s="122"/>
      <c r="AC917" s="122"/>
      <c r="AD917" s="122"/>
      <c r="AE917" s="122"/>
      <c r="AF917" s="122"/>
      <c r="AG917" s="122"/>
      <c r="AH917" s="122"/>
      <c r="AI917" s="122"/>
      <c r="AJ917" s="122"/>
      <c r="AK917" s="122"/>
      <c r="AL917" s="122"/>
      <c r="AM917" s="122"/>
      <c r="AN917" s="122"/>
      <c r="AO917" s="122"/>
      <c r="AP917" s="122"/>
      <c r="AQ917" s="122"/>
      <c r="AR917" s="122"/>
      <c r="AS917" s="122"/>
      <c r="AT917" s="122"/>
      <c r="AU917" s="122"/>
      <c r="AV917" s="122"/>
      <c r="AW917" s="122"/>
      <c r="AX917" s="122"/>
      <c r="AY917" s="122"/>
      <c r="AZ917" s="122"/>
      <c r="BA917" s="122"/>
      <c r="BB917" s="122"/>
      <c r="BC917" s="122"/>
      <c r="BD917" s="122"/>
      <c r="BE917" s="122"/>
      <c r="BF917" s="122"/>
      <c r="BG917" s="122"/>
    </row>
    <row r="918" spans="1:59" ht="12.75">
      <c r="A918" s="165"/>
      <c r="B918" s="175"/>
      <c r="C918" s="180" t="s">
        <v>221</v>
      </c>
      <c r="D918" s="175"/>
      <c r="E918" s="267">
        <v>55.535629414241505</v>
      </c>
      <c r="F918" s="267">
        <v>63.019378336786424</v>
      </c>
      <c r="G918" s="267">
        <v>65.49807922269682</v>
      </c>
      <c r="H918" s="267">
        <v>57.88983640413565</v>
      </c>
      <c r="I918" s="267">
        <v>52.787208455809534</v>
      </c>
      <c r="J918" s="267">
        <v>52.253034134965645</v>
      </c>
      <c r="K918" s="267">
        <v>57.54351058832301</v>
      </c>
      <c r="L918" s="267">
        <v>60.59390428902075</v>
      </c>
      <c r="M918" s="267">
        <v>58.11230548904747</v>
      </c>
      <c r="N918" s="267">
        <v>52.68434671589595</v>
      </c>
      <c r="O918" s="267">
        <v>47.72177870473446</v>
      </c>
      <c r="P918" s="267">
        <v>49.0685686174198</v>
      </c>
      <c r="Q918" s="267">
        <v>50.79052856738376</v>
      </c>
      <c r="S918" s="122"/>
      <c r="T918" s="123"/>
      <c r="U918" s="122"/>
      <c r="V918" s="122"/>
      <c r="W918" s="122"/>
      <c r="X918" s="122"/>
      <c r="Y918" s="122"/>
      <c r="Z918" s="122"/>
      <c r="AA918" s="122"/>
      <c r="AB918" s="122"/>
      <c r="AC918" s="122"/>
      <c r="AD918" s="122"/>
      <c r="AE918" s="122"/>
      <c r="AF918" s="122"/>
      <c r="AG918" s="122"/>
      <c r="AH918" s="122"/>
      <c r="AI918" s="122"/>
      <c r="AJ918" s="122"/>
      <c r="AK918" s="122"/>
      <c r="AL918" s="122"/>
      <c r="AM918" s="122"/>
      <c r="AN918" s="122"/>
      <c r="AO918" s="122"/>
      <c r="AP918" s="122"/>
      <c r="AQ918" s="122"/>
      <c r="AR918" s="122"/>
      <c r="AS918" s="122"/>
      <c r="AT918" s="122"/>
      <c r="AU918" s="122"/>
      <c r="AV918" s="122"/>
      <c r="AW918" s="122"/>
      <c r="AX918" s="122"/>
      <c r="AY918" s="122"/>
      <c r="AZ918" s="122"/>
      <c r="BA918" s="122"/>
      <c r="BB918" s="122"/>
      <c r="BC918" s="122"/>
      <c r="BD918" s="122"/>
      <c r="BE918" s="122"/>
      <c r="BF918" s="122"/>
      <c r="BG918" s="122"/>
    </row>
    <row r="919" spans="1:59" ht="12.75">
      <c r="A919" s="165"/>
      <c r="B919" s="175"/>
      <c r="C919" s="180" t="s">
        <v>222</v>
      </c>
      <c r="D919" s="175"/>
      <c r="E919" s="267">
        <v>64.31259266190135</v>
      </c>
      <c r="F919" s="267">
        <v>85.19967474792786</v>
      </c>
      <c r="G919" s="267">
        <v>82.08051510727654</v>
      </c>
      <c r="H919" s="267">
        <v>68.28040571531608</v>
      </c>
      <c r="I919" s="267">
        <v>57.674657396031655</v>
      </c>
      <c r="J919" s="267">
        <v>59.74337035815542</v>
      </c>
      <c r="K919" s="267">
        <v>65.11188509063811</v>
      </c>
      <c r="L919" s="267">
        <v>68.53707113621518</v>
      </c>
      <c r="M919" s="267">
        <v>64.98542122151261</v>
      </c>
      <c r="N919" s="267">
        <v>60.88776557456012</v>
      </c>
      <c r="O919" s="267">
        <v>53.79771273482593</v>
      </c>
      <c r="P919" s="267">
        <v>54.635022313436</v>
      </c>
      <c r="Q919" s="267">
        <v>64.17418493458476</v>
      </c>
      <c r="S919" s="122"/>
      <c r="T919" s="123"/>
      <c r="U919" s="122"/>
      <c r="V919" s="122"/>
      <c r="W919" s="122"/>
      <c r="X919" s="122"/>
      <c r="Y919" s="122"/>
      <c r="Z919" s="122"/>
      <c r="AA919" s="122"/>
      <c r="AB919" s="122"/>
      <c r="AC919" s="122"/>
      <c r="AD919" s="122"/>
      <c r="AE919" s="122"/>
      <c r="AF919" s="122"/>
      <c r="AG919" s="122"/>
      <c r="AH919" s="122"/>
      <c r="AI919" s="122"/>
      <c r="AJ919" s="122"/>
      <c r="AK919" s="122"/>
      <c r="AL919" s="122"/>
      <c r="AM919" s="122"/>
      <c r="AN919" s="122"/>
      <c r="AO919" s="122"/>
      <c r="AP919" s="122"/>
      <c r="AQ919" s="122"/>
      <c r="AR919" s="122"/>
      <c r="AS919" s="122"/>
      <c r="AT919" s="122"/>
      <c r="AU919" s="122"/>
      <c r="AV919" s="122"/>
      <c r="AW919" s="122"/>
      <c r="AX919" s="122"/>
      <c r="AY919" s="122"/>
      <c r="AZ919" s="122"/>
      <c r="BA919" s="122"/>
      <c r="BB919" s="122"/>
      <c r="BC919" s="122"/>
      <c r="BD919" s="122"/>
      <c r="BE919" s="122"/>
      <c r="BF919" s="122"/>
      <c r="BG919" s="122"/>
    </row>
    <row r="920" spans="1:59" ht="12.75">
      <c r="A920" s="165"/>
      <c r="B920" s="175"/>
      <c r="C920" s="180" t="s">
        <v>223</v>
      </c>
      <c r="D920" s="175"/>
      <c r="E920" s="267">
        <v>63.966192948572804</v>
      </c>
      <c r="F920" s="267">
        <v>63.15686151881659</v>
      </c>
      <c r="G920" s="267">
        <v>62.98319045840094</v>
      </c>
      <c r="H920" s="267">
        <v>63.30742240579855</v>
      </c>
      <c r="I920" s="267">
        <v>63.990392138411316</v>
      </c>
      <c r="J920" s="267">
        <v>64.01831748611465</v>
      </c>
      <c r="K920" s="267">
        <v>64.9923299186139</v>
      </c>
      <c r="L920" s="267">
        <v>64.79510770313487</v>
      </c>
      <c r="M920" s="267">
        <v>64.80591783805288</v>
      </c>
      <c r="N920" s="267">
        <v>64.85944932197097</v>
      </c>
      <c r="O920" s="267">
        <v>64.60596738323486</v>
      </c>
      <c r="P920" s="267">
        <v>63.50038364100449</v>
      </c>
      <c r="Q920" s="267">
        <v>64.08224950189476</v>
      </c>
      <c r="S920" s="122"/>
      <c r="T920" s="123"/>
      <c r="U920" s="122"/>
      <c r="V920" s="122"/>
      <c r="W920" s="122"/>
      <c r="X920" s="122"/>
      <c r="Y920" s="122"/>
      <c r="Z920" s="122"/>
      <c r="AA920" s="122"/>
      <c r="AB920" s="122"/>
      <c r="AC920" s="122"/>
      <c r="AD920" s="122"/>
      <c r="AE920" s="122"/>
      <c r="AF920" s="122"/>
      <c r="AG920" s="122"/>
      <c r="AH920" s="122"/>
      <c r="AI920" s="122"/>
      <c r="AJ920" s="122"/>
      <c r="AK920" s="122"/>
      <c r="AL920" s="122"/>
      <c r="AM920" s="122"/>
      <c r="AN920" s="122"/>
      <c r="AO920" s="122"/>
      <c r="AP920" s="122"/>
      <c r="AQ920" s="122"/>
      <c r="AR920" s="122"/>
      <c r="AS920" s="122"/>
      <c r="AT920" s="122"/>
      <c r="AU920" s="122"/>
      <c r="AV920" s="122"/>
      <c r="AW920" s="122"/>
      <c r="AX920" s="122"/>
      <c r="AY920" s="122"/>
      <c r="AZ920" s="122"/>
      <c r="BA920" s="122"/>
      <c r="BB920" s="122"/>
      <c r="BC920" s="122"/>
      <c r="BD920" s="122"/>
      <c r="BE920" s="122"/>
      <c r="BF920" s="122"/>
      <c r="BG920" s="122"/>
    </row>
    <row r="921" spans="1:59" ht="12.75">
      <c r="A921" s="165"/>
      <c r="B921" s="175"/>
      <c r="C921" s="180" t="s">
        <v>224</v>
      </c>
      <c r="D921" s="175"/>
      <c r="E921" s="267">
        <v>50.35096373892022</v>
      </c>
      <c r="F921" s="267">
        <v>50.1217678684377</v>
      </c>
      <c r="G921" s="267">
        <v>50.1217678684377</v>
      </c>
      <c r="H921" s="267">
        <v>50.382179738562094</v>
      </c>
      <c r="I921" s="267">
        <v>50.1217678684377</v>
      </c>
      <c r="J921" s="267">
        <v>48.72217320261438</v>
      </c>
      <c r="K921" s="267">
        <v>48.46180265654649</v>
      </c>
      <c r="L921" s="267">
        <v>50.84127925363694</v>
      </c>
      <c r="M921" s="267">
        <v>51.67826505602241</v>
      </c>
      <c r="N921" s="267">
        <v>50.84127925363694</v>
      </c>
      <c r="O921" s="267">
        <v>51.101674836601305</v>
      </c>
      <c r="P921" s="267">
        <v>50.84127925363694</v>
      </c>
      <c r="Q921" s="267">
        <v>51.101674836601305</v>
      </c>
      <c r="S921" s="122"/>
      <c r="T921" s="123"/>
      <c r="U921" s="122"/>
      <c r="V921" s="122"/>
      <c r="W921" s="122"/>
      <c r="X921" s="122"/>
      <c r="Y921" s="122"/>
      <c r="Z921" s="122"/>
      <c r="AA921" s="122"/>
      <c r="AB921" s="122"/>
      <c r="AC921" s="122"/>
      <c r="AD921" s="122"/>
      <c r="AE921" s="122"/>
      <c r="AF921" s="122"/>
      <c r="AG921" s="122"/>
      <c r="AH921" s="122"/>
      <c r="AI921" s="122"/>
      <c r="AJ921" s="122"/>
      <c r="AK921" s="122"/>
      <c r="AL921" s="122"/>
      <c r="AM921" s="122"/>
      <c r="AN921" s="122"/>
      <c r="AO921" s="122"/>
      <c r="AP921" s="122"/>
      <c r="AQ921" s="122"/>
      <c r="AR921" s="122"/>
      <c r="AS921" s="122"/>
      <c r="AT921" s="122"/>
      <c r="AU921" s="122"/>
      <c r="AV921" s="122"/>
      <c r="AW921" s="122"/>
      <c r="AX921" s="122"/>
      <c r="AY921" s="122"/>
      <c r="AZ921" s="122"/>
      <c r="BA921" s="122"/>
      <c r="BB921" s="122"/>
      <c r="BC921" s="122"/>
      <c r="BD921" s="122"/>
      <c r="BE921" s="122"/>
      <c r="BF921" s="122"/>
      <c r="BG921" s="122"/>
    </row>
    <row r="922" spans="1:59" ht="12.75">
      <c r="A922" s="165"/>
      <c r="B922" s="175"/>
      <c r="C922" s="180" t="s">
        <v>225</v>
      </c>
      <c r="D922" s="175"/>
      <c r="E922" s="267">
        <v>53.44138338837242</v>
      </c>
      <c r="F922" s="267">
        <v>60.79636414372939</v>
      </c>
      <c r="G922" s="267">
        <v>62.16928280996983</v>
      </c>
      <c r="H922" s="267">
        <v>54.748241904979935</v>
      </c>
      <c r="I922" s="267">
        <v>50.145200496783026</v>
      </c>
      <c r="J922" s="267">
        <v>50.24638381493468</v>
      </c>
      <c r="K922" s="267">
        <v>53.501609250347244</v>
      </c>
      <c r="L922" s="267">
        <v>55.21509815523188</v>
      </c>
      <c r="M922" s="267">
        <v>53.70153822468359</v>
      </c>
      <c r="N922" s="267">
        <v>51.05139654485319</v>
      </c>
      <c r="O922" s="267">
        <v>46.682809730955874</v>
      </c>
      <c r="P922" s="267">
        <v>46.08730563778412</v>
      </c>
      <c r="Q922" s="267">
        <v>51.752207844115354</v>
      </c>
      <c r="S922" s="122"/>
      <c r="T922" s="123"/>
      <c r="U922" s="122"/>
      <c r="V922" s="122"/>
      <c r="W922" s="122"/>
      <c r="X922" s="122"/>
      <c r="Y922" s="122"/>
      <c r="Z922" s="122"/>
      <c r="AA922" s="122"/>
      <c r="AB922" s="122"/>
      <c r="AC922" s="122"/>
      <c r="AD922" s="122"/>
      <c r="AE922" s="122"/>
      <c r="AF922" s="122"/>
      <c r="AG922" s="122"/>
      <c r="AH922" s="122"/>
      <c r="AI922" s="122"/>
      <c r="AJ922" s="122"/>
      <c r="AK922" s="122"/>
      <c r="AL922" s="122"/>
      <c r="AM922" s="122"/>
      <c r="AN922" s="122"/>
      <c r="AO922" s="122"/>
      <c r="AP922" s="122"/>
      <c r="AQ922" s="122"/>
      <c r="AR922" s="122"/>
      <c r="AS922" s="122"/>
      <c r="AT922" s="122"/>
      <c r="AU922" s="122"/>
      <c r="AV922" s="122"/>
      <c r="AW922" s="122"/>
      <c r="AX922" s="122"/>
      <c r="AY922" s="122"/>
      <c r="AZ922" s="122"/>
      <c r="BA922" s="122"/>
      <c r="BB922" s="122"/>
      <c r="BC922" s="122"/>
      <c r="BD922" s="122"/>
      <c r="BE922" s="122"/>
      <c r="BF922" s="122"/>
      <c r="BG922" s="122"/>
    </row>
    <row r="923" spans="1:59" ht="12.75">
      <c r="A923" s="165"/>
      <c r="B923" s="175"/>
      <c r="C923" s="180" t="s">
        <v>226</v>
      </c>
      <c r="D923" s="175"/>
      <c r="E923" s="267">
        <v>27.682346723044397</v>
      </c>
      <c r="F923" s="267">
        <v>25.516885224736715</v>
      </c>
      <c r="G923" s="267">
        <v>25.516885224736715</v>
      </c>
      <c r="H923" s="267">
        <v>26.36744806556127</v>
      </c>
      <c r="I923" s="267">
        <v>32.95931008195159</v>
      </c>
      <c r="J923" s="267">
        <v>26.36744806556127</v>
      </c>
      <c r="K923" s="267">
        <v>25.516885224736715</v>
      </c>
      <c r="L923" s="267">
        <v>25.680573230786255</v>
      </c>
      <c r="M923" s="267">
        <v>28.43206321979907</v>
      </c>
      <c r="N923" s="267">
        <v>46.829280597316114</v>
      </c>
      <c r="O923" s="267">
        <v>26.536592338479128</v>
      </c>
      <c r="P923" s="267">
        <v>25.680573230786255</v>
      </c>
      <c r="Q923" s="267">
        <v>26.536592338479128</v>
      </c>
      <c r="S923" s="122"/>
      <c r="T923" s="123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  <c r="AF923" s="122"/>
      <c r="AG923" s="122"/>
      <c r="AH923" s="122"/>
      <c r="AI923" s="122"/>
      <c r="AJ923" s="122"/>
      <c r="AK923" s="122"/>
      <c r="AL923" s="122"/>
      <c r="AM923" s="122"/>
      <c r="AN923" s="122"/>
      <c r="AO923" s="122"/>
      <c r="AP923" s="122"/>
      <c r="AQ923" s="122"/>
      <c r="AR923" s="122"/>
      <c r="AS923" s="122"/>
      <c r="AT923" s="122"/>
      <c r="AU923" s="122"/>
      <c r="AV923" s="122"/>
      <c r="AW923" s="122"/>
      <c r="AX923" s="122"/>
      <c r="AY923" s="122"/>
      <c r="AZ923" s="122"/>
      <c r="BA923" s="122"/>
      <c r="BB923" s="122"/>
      <c r="BC923" s="122"/>
      <c r="BD923" s="122"/>
      <c r="BE923" s="122"/>
      <c r="BF923" s="122"/>
      <c r="BG923" s="122"/>
    </row>
    <row r="924" spans="1:59" ht="12.75">
      <c r="A924" s="165"/>
      <c r="B924" s="175"/>
      <c r="C924" s="180" t="s">
        <v>227</v>
      </c>
      <c r="D924" s="175"/>
      <c r="E924" s="267">
        <v>74.35056588892539</v>
      </c>
      <c r="F924" s="267">
        <v>74.37702719797596</v>
      </c>
      <c r="G924" s="267">
        <v>74.37707779886149</v>
      </c>
      <c r="H924" s="267">
        <v>74.17959477124184</v>
      </c>
      <c r="I924" s="267">
        <v>76.06263650075415</v>
      </c>
      <c r="J924" s="267">
        <v>72.95566013071895</v>
      </c>
      <c r="K924" s="267">
        <v>74.37702719797596</v>
      </c>
      <c r="L924" s="267">
        <v>0</v>
      </c>
      <c r="M924" s="267">
        <v>0</v>
      </c>
      <c r="N924" s="267">
        <v>0</v>
      </c>
      <c r="O924" s="267">
        <v>0</v>
      </c>
      <c r="P924" s="267">
        <v>0</v>
      </c>
      <c r="Q924" s="267">
        <v>0</v>
      </c>
      <c r="S924" s="122"/>
      <c r="T924" s="123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  <c r="AF924" s="122"/>
      <c r="AG924" s="122"/>
      <c r="AH924" s="122"/>
      <c r="AI924" s="122"/>
      <c r="AJ924" s="122"/>
      <c r="AK924" s="122"/>
      <c r="AL924" s="122"/>
      <c r="AM924" s="122"/>
      <c r="AN924" s="122"/>
      <c r="AO924" s="122"/>
      <c r="AP924" s="122"/>
      <c r="AQ924" s="122"/>
      <c r="AR924" s="122"/>
      <c r="AS924" s="122"/>
      <c r="AT924" s="122"/>
      <c r="AU924" s="122"/>
      <c r="AV924" s="122"/>
      <c r="AW924" s="122"/>
      <c r="AX924" s="122"/>
      <c r="AY924" s="122"/>
      <c r="AZ924" s="122"/>
      <c r="BA924" s="122"/>
      <c r="BB924" s="122"/>
      <c r="BC924" s="122"/>
      <c r="BD924" s="122"/>
      <c r="BE924" s="122"/>
      <c r="BF924" s="122"/>
      <c r="BG924" s="122"/>
    </row>
    <row r="925" spans="1:59" ht="12.75">
      <c r="A925" s="165"/>
      <c r="B925" s="175"/>
      <c r="C925" s="180" t="s">
        <v>228</v>
      </c>
      <c r="D925" s="175"/>
      <c r="E925" s="267">
        <v>30.7621691576087</v>
      </c>
      <c r="F925" s="267">
        <v>30.433572580645162</v>
      </c>
      <c r="G925" s="267">
        <v>29.99170698924731</v>
      </c>
      <c r="H925" s="267">
        <v>27.777866666666668</v>
      </c>
      <c r="I925" s="267">
        <v>28.253568548387094</v>
      </c>
      <c r="J925" s="267">
        <v>31.01867638888889</v>
      </c>
      <c r="K925" s="267">
        <v>37.00963037634409</v>
      </c>
      <c r="L925" s="267">
        <v>0</v>
      </c>
      <c r="M925" s="267">
        <v>0</v>
      </c>
      <c r="N925" s="267">
        <v>0</v>
      </c>
      <c r="O925" s="267">
        <v>0</v>
      </c>
      <c r="P925" s="267">
        <v>0</v>
      </c>
      <c r="Q925" s="267">
        <v>0</v>
      </c>
      <c r="S925" s="122"/>
      <c r="T925" s="123"/>
      <c r="U925" s="122"/>
      <c r="V925" s="122"/>
      <c r="W925" s="122"/>
      <c r="X925" s="122"/>
      <c r="Y925" s="122"/>
      <c r="Z925" s="122"/>
      <c r="AA925" s="122"/>
      <c r="AB925" s="122"/>
      <c r="AC925" s="122"/>
      <c r="AD925" s="122"/>
      <c r="AE925" s="122"/>
      <c r="AF925" s="122"/>
      <c r="AG925" s="122"/>
      <c r="AH925" s="122"/>
      <c r="AI925" s="122"/>
      <c r="AJ925" s="122"/>
      <c r="AK925" s="122"/>
      <c r="AL925" s="122"/>
      <c r="AM925" s="122"/>
      <c r="AN925" s="122"/>
      <c r="AO925" s="122"/>
      <c r="AP925" s="122"/>
      <c r="AQ925" s="122"/>
      <c r="AR925" s="122"/>
      <c r="AS925" s="122"/>
      <c r="AT925" s="122"/>
      <c r="AU925" s="122"/>
      <c r="AV925" s="122"/>
      <c r="AW925" s="122"/>
      <c r="AX925" s="122"/>
      <c r="AY925" s="122"/>
      <c r="AZ925" s="122"/>
      <c r="BA925" s="122"/>
      <c r="BB925" s="122"/>
      <c r="BC925" s="122"/>
      <c r="BD925" s="122"/>
      <c r="BE925" s="122"/>
      <c r="BF925" s="122"/>
      <c r="BG925" s="122"/>
    </row>
    <row r="926" spans="1:59" ht="12.75" hidden="1">
      <c r="A926" s="165"/>
      <c r="B926" s="175"/>
      <c r="C926" s="180"/>
      <c r="D926" s="175"/>
      <c r="E926" s="267"/>
      <c r="F926" s="267"/>
      <c r="G926" s="267"/>
      <c r="H926" s="267"/>
      <c r="I926" s="267"/>
      <c r="J926" s="267"/>
      <c r="K926" s="267"/>
      <c r="L926" s="267"/>
      <c r="M926" s="267"/>
      <c r="N926" s="267"/>
      <c r="O926" s="267"/>
      <c r="P926" s="267"/>
      <c r="Q926" s="267"/>
      <c r="S926" s="122"/>
      <c r="T926" s="123"/>
      <c r="U926" s="122"/>
      <c r="V926" s="122"/>
      <c r="W926" s="122"/>
      <c r="X926" s="122"/>
      <c r="Y926" s="122"/>
      <c r="Z926" s="122"/>
      <c r="AA926" s="122"/>
      <c r="AB926" s="122"/>
      <c r="AC926" s="122"/>
      <c r="AD926" s="122"/>
      <c r="AE926" s="122"/>
      <c r="AF926" s="122"/>
      <c r="AG926" s="122"/>
      <c r="AH926" s="122"/>
      <c r="AI926" s="122"/>
      <c r="AJ926" s="122"/>
      <c r="AK926" s="122"/>
      <c r="AL926" s="122"/>
      <c r="AM926" s="122"/>
      <c r="AN926" s="122"/>
      <c r="AO926" s="122"/>
      <c r="AP926" s="122"/>
      <c r="AQ926" s="122"/>
      <c r="AR926" s="122"/>
      <c r="AS926" s="122"/>
      <c r="AT926" s="122"/>
      <c r="AU926" s="122"/>
      <c r="AV926" s="122"/>
      <c r="AW926" s="122"/>
      <c r="AX926" s="122"/>
      <c r="AY926" s="122"/>
      <c r="AZ926" s="122"/>
      <c r="BA926" s="122"/>
      <c r="BB926" s="122"/>
      <c r="BC926" s="122"/>
      <c r="BD926" s="122"/>
      <c r="BE926" s="122"/>
      <c r="BF926" s="122"/>
      <c r="BG926" s="122"/>
    </row>
    <row r="927" spans="1:59" ht="12.75" hidden="1">
      <c r="A927" s="165"/>
      <c r="B927" s="175"/>
      <c r="C927" s="180"/>
      <c r="D927" s="175"/>
      <c r="E927" s="267"/>
      <c r="F927" s="267"/>
      <c r="G927" s="267"/>
      <c r="H927" s="267"/>
      <c r="I927" s="267"/>
      <c r="J927" s="267"/>
      <c r="K927" s="267"/>
      <c r="L927" s="267"/>
      <c r="M927" s="267"/>
      <c r="N927" s="267"/>
      <c r="O927" s="267"/>
      <c r="P927" s="267"/>
      <c r="Q927" s="267"/>
      <c r="S927" s="122"/>
      <c r="T927" s="123"/>
      <c r="U927" s="122"/>
      <c r="V927" s="122"/>
      <c r="W927" s="122"/>
      <c r="X927" s="122"/>
      <c r="Y927" s="122"/>
      <c r="Z927" s="122"/>
      <c r="AA927" s="122"/>
      <c r="AB927" s="122"/>
      <c r="AC927" s="122"/>
      <c r="AD927" s="122"/>
      <c r="AE927" s="122"/>
      <c r="AF927" s="122"/>
      <c r="AG927" s="122"/>
      <c r="AH927" s="122"/>
      <c r="AI927" s="122"/>
      <c r="AJ927" s="122"/>
      <c r="AK927" s="122"/>
      <c r="AL927" s="122"/>
      <c r="AM927" s="122"/>
      <c r="AN927" s="122"/>
      <c r="AO927" s="122"/>
      <c r="AP927" s="122"/>
      <c r="AQ927" s="122"/>
      <c r="AR927" s="122"/>
      <c r="AS927" s="122"/>
      <c r="AT927" s="122"/>
      <c r="AU927" s="122"/>
      <c r="AV927" s="122"/>
      <c r="AW927" s="122"/>
      <c r="AX927" s="122"/>
      <c r="AY927" s="122"/>
      <c r="AZ927" s="122"/>
      <c r="BA927" s="122"/>
      <c r="BB927" s="122"/>
      <c r="BC927" s="122"/>
      <c r="BD927" s="122"/>
      <c r="BE927" s="122"/>
      <c r="BF927" s="122"/>
      <c r="BG927" s="122"/>
    </row>
    <row r="928" spans="1:59" ht="12.75" hidden="1">
      <c r="A928" s="165"/>
      <c r="B928" s="175"/>
      <c r="C928" s="180"/>
      <c r="D928" s="175"/>
      <c r="E928" s="267"/>
      <c r="F928" s="267"/>
      <c r="G928" s="267"/>
      <c r="H928" s="267"/>
      <c r="I928" s="267"/>
      <c r="J928" s="267"/>
      <c r="K928" s="267"/>
      <c r="L928" s="267"/>
      <c r="M928" s="267"/>
      <c r="N928" s="267"/>
      <c r="O928" s="267"/>
      <c r="P928" s="267"/>
      <c r="Q928" s="267"/>
      <c r="S928" s="122"/>
      <c r="T928" s="123"/>
      <c r="U928" s="122"/>
      <c r="V928" s="122"/>
      <c r="W928" s="122"/>
      <c r="X928" s="122"/>
      <c r="Y928" s="122"/>
      <c r="Z928" s="122"/>
      <c r="AA928" s="122"/>
      <c r="AB928" s="122"/>
      <c r="AC928" s="122"/>
      <c r="AD928" s="122"/>
      <c r="AE928" s="122"/>
      <c r="AF928" s="122"/>
      <c r="AG928" s="122"/>
      <c r="AH928" s="122"/>
      <c r="AI928" s="122"/>
      <c r="AJ928" s="122"/>
      <c r="AK928" s="122"/>
      <c r="AL928" s="122"/>
      <c r="AM928" s="122"/>
      <c r="AN928" s="122"/>
      <c r="AO928" s="122"/>
      <c r="AP928" s="122"/>
      <c r="AQ928" s="122"/>
      <c r="AR928" s="122"/>
      <c r="AS928" s="122"/>
      <c r="AT928" s="122"/>
      <c r="AU928" s="122"/>
      <c r="AV928" s="122"/>
      <c r="AW928" s="122"/>
      <c r="AX928" s="122"/>
      <c r="AY928" s="122"/>
      <c r="AZ928" s="122"/>
      <c r="BA928" s="122"/>
      <c r="BB928" s="122"/>
      <c r="BC928" s="122"/>
      <c r="BD928" s="122"/>
      <c r="BE928" s="122"/>
      <c r="BF928" s="122"/>
      <c r="BG928" s="122"/>
    </row>
    <row r="929" spans="1:59" ht="12.75">
      <c r="A929" s="165"/>
      <c r="B929" s="175"/>
      <c r="C929" s="180" t="s">
        <v>229</v>
      </c>
      <c r="D929" s="175"/>
      <c r="E929" s="267">
        <v>65.09646747587924</v>
      </c>
      <c r="F929" s="267">
        <v>65.12588727247172</v>
      </c>
      <c r="G929" s="267">
        <v>65.08127814088598</v>
      </c>
      <c r="H929" s="267">
        <v>65.0812672476398</v>
      </c>
      <c r="I929" s="267">
        <v>65.39342891278375</v>
      </c>
      <c r="J929" s="267">
        <v>64.74759221696341</v>
      </c>
      <c r="K929" s="267">
        <v>65.12586267481903</v>
      </c>
      <c r="L929" s="267">
        <v>0</v>
      </c>
      <c r="M929" s="267">
        <v>0</v>
      </c>
      <c r="N929" s="267">
        <v>0</v>
      </c>
      <c r="O929" s="267">
        <v>0</v>
      </c>
      <c r="P929" s="267">
        <v>0</v>
      </c>
      <c r="Q929" s="267">
        <v>0</v>
      </c>
      <c r="S929" s="122"/>
      <c r="T929" s="123"/>
      <c r="U929" s="122"/>
      <c r="V929" s="122"/>
      <c r="W929" s="122"/>
      <c r="X929" s="122"/>
      <c r="Y929" s="122"/>
      <c r="Z929" s="122"/>
      <c r="AA929" s="122"/>
      <c r="AB929" s="122"/>
      <c r="AC929" s="122"/>
      <c r="AD929" s="122"/>
      <c r="AE929" s="122"/>
      <c r="AF929" s="122"/>
      <c r="AG929" s="122"/>
      <c r="AH929" s="122"/>
      <c r="AI929" s="122"/>
      <c r="AJ929" s="122"/>
      <c r="AK929" s="122"/>
      <c r="AL929" s="122"/>
      <c r="AM929" s="122"/>
      <c r="AN929" s="122"/>
      <c r="AO929" s="122"/>
      <c r="AP929" s="122"/>
      <c r="AQ929" s="122"/>
      <c r="AR929" s="122"/>
      <c r="AS929" s="122"/>
      <c r="AT929" s="122"/>
      <c r="AU929" s="122"/>
      <c r="AV929" s="122"/>
      <c r="AW929" s="122"/>
      <c r="AX929" s="122"/>
      <c r="AY929" s="122"/>
      <c r="AZ929" s="122"/>
      <c r="BA929" s="122"/>
      <c r="BB929" s="122"/>
      <c r="BC929" s="122"/>
      <c r="BD929" s="122"/>
      <c r="BE929" s="122"/>
      <c r="BF929" s="122"/>
      <c r="BG929" s="122"/>
    </row>
    <row r="930" spans="1:59" ht="12.75">
      <c r="A930" s="165"/>
      <c r="B930" s="175"/>
      <c r="C930" s="180"/>
      <c r="D930" s="175"/>
      <c r="E930" s="267"/>
      <c r="F930" s="267"/>
      <c r="G930" s="267"/>
      <c r="H930" s="267"/>
      <c r="I930" s="267"/>
      <c r="J930" s="267"/>
      <c r="K930" s="267"/>
      <c r="L930" s="267"/>
      <c r="M930" s="267"/>
      <c r="N930" s="267"/>
      <c r="O930" s="267"/>
      <c r="P930" s="267"/>
      <c r="Q930" s="267"/>
      <c r="S930" s="122"/>
      <c r="T930" s="123"/>
      <c r="U930" s="122"/>
      <c r="V930" s="122"/>
      <c r="W930" s="122"/>
      <c r="X930" s="122"/>
      <c r="Y930" s="122"/>
      <c r="Z930" s="122"/>
      <c r="AA930" s="122"/>
      <c r="AB930" s="122"/>
      <c r="AC930" s="122"/>
      <c r="AD930" s="122"/>
      <c r="AE930" s="122"/>
      <c r="AF930" s="122"/>
      <c r="AG930" s="122"/>
      <c r="AH930" s="122"/>
      <c r="AI930" s="122"/>
      <c r="AJ930" s="122"/>
      <c r="AK930" s="122"/>
      <c r="AL930" s="122"/>
      <c r="AM930" s="122"/>
      <c r="AN930" s="122"/>
      <c r="AO930" s="122"/>
      <c r="AP930" s="122"/>
      <c r="AQ930" s="122"/>
      <c r="AR930" s="122"/>
      <c r="AS930" s="122"/>
      <c r="AT930" s="122"/>
      <c r="AU930" s="122"/>
      <c r="AV930" s="122"/>
      <c r="AW930" s="122"/>
      <c r="AX930" s="122"/>
      <c r="AY930" s="122"/>
      <c r="AZ930" s="122"/>
      <c r="BA930" s="122"/>
      <c r="BB930" s="122"/>
      <c r="BC930" s="122"/>
      <c r="BD930" s="122"/>
      <c r="BE930" s="122"/>
      <c r="BF930" s="122"/>
      <c r="BG930" s="122"/>
    </row>
    <row r="931" spans="1:59" ht="12.75">
      <c r="A931" s="165"/>
      <c r="B931" s="175" t="s">
        <v>230</v>
      </c>
      <c r="C931" s="180"/>
      <c r="D931" s="175"/>
      <c r="E931" s="267">
        <v>61.53047082552675</v>
      </c>
      <c r="F931" s="267">
        <v>63.352269319102156</v>
      </c>
      <c r="G931" s="267">
        <v>62.59481652013245</v>
      </c>
      <c r="H931" s="267">
        <v>59.0501302709834</v>
      </c>
      <c r="I931" s="267">
        <v>60.2783077183523</v>
      </c>
      <c r="J931" s="267">
        <v>59.190167301343564</v>
      </c>
      <c r="K931" s="267">
        <v>63.047890966016695</v>
      </c>
      <c r="L931" s="267">
        <v>65.98702802803251</v>
      </c>
      <c r="M931" s="267">
        <v>65.5351140607082</v>
      </c>
      <c r="N931" s="267">
        <v>66.18843867181705</v>
      </c>
      <c r="O931" s="267">
        <v>58.580787755715036</v>
      </c>
      <c r="P931" s="267">
        <v>56.61684824438937</v>
      </c>
      <c r="Q931" s="267">
        <v>57.42212844760099</v>
      </c>
      <c r="S931" s="122"/>
      <c r="T931" s="123"/>
      <c r="U931" s="122"/>
      <c r="V931" s="122"/>
      <c r="W931" s="122"/>
      <c r="X931" s="122"/>
      <c r="Y931" s="122"/>
      <c r="Z931" s="122"/>
      <c r="AA931" s="122"/>
      <c r="AB931" s="122"/>
      <c r="AC931" s="122"/>
      <c r="AD931" s="122"/>
      <c r="AE931" s="122"/>
      <c r="AF931" s="122"/>
      <c r="AG931" s="122"/>
      <c r="AH931" s="122"/>
      <c r="AI931" s="122"/>
      <c r="AJ931" s="122"/>
      <c r="AK931" s="122"/>
      <c r="AL931" s="122"/>
      <c r="AM931" s="122"/>
      <c r="AN931" s="122"/>
      <c r="AO931" s="122"/>
      <c r="AP931" s="122"/>
      <c r="AQ931" s="122"/>
      <c r="AR931" s="122"/>
      <c r="AS931" s="122"/>
      <c r="AT931" s="122"/>
      <c r="AU931" s="122"/>
      <c r="AV931" s="122"/>
      <c r="AW931" s="122"/>
      <c r="AX931" s="122"/>
      <c r="AY931" s="122"/>
      <c r="AZ931" s="122"/>
      <c r="BA931" s="122"/>
      <c r="BB931" s="122"/>
      <c r="BC931" s="122"/>
      <c r="BD931" s="122"/>
      <c r="BE931" s="122"/>
      <c r="BF931" s="122"/>
      <c r="BG931" s="122"/>
    </row>
    <row r="932" spans="1:59" ht="12.75">
      <c r="A932" s="165"/>
      <c r="B932" s="175"/>
      <c r="C932" s="180"/>
      <c r="D932" s="175"/>
      <c r="E932" s="267"/>
      <c r="F932" s="267"/>
      <c r="G932" s="267"/>
      <c r="H932" s="267"/>
      <c r="I932" s="267"/>
      <c r="J932" s="267"/>
      <c r="K932" s="267"/>
      <c r="L932" s="267"/>
      <c r="M932" s="267"/>
      <c r="N932" s="267"/>
      <c r="O932" s="267"/>
      <c r="P932" s="267"/>
      <c r="Q932" s="267"/>
      <c r="S932" s="122"/>
      <c r="T932" s="123"/>
      <c r="U932" s="122"/>
      <c r="V932" s="122"/>
      <c r="W932" s="122"/>
      <c r="X932" s="122"/>
      <c r="Y932" s="122"/>
      <c r="Z932" s="122"/>
      <c r="AA932" s="122"/>
      <c r="AB932" s="122"/>
      <c r="AC932" s="122"/>
      <c r="AD932" s="122"/>
      <c r="AE932" s="122"/>
      <c r="AF932" s="122"/>
      <c r="AG932" s="122"/>
      <c r="AH932" s="122"/>
      <c r="AI932" s="122"/>
      <c r="AJ932" s="122"/>
      <c r="AK932" s="122"/>
      <c r="AL932" s="122"/>
      <c r="AM932" s="122"/>
      <c r="AN932" s="122"/>
      <c r="AO932" s="122"/>
      <c r="AP932" s="122"/>
      <c r="AQ932" s="122"/>
      <c r="AR932" s="122"/>
      <c r="AS932" s="122"/>
      <c r="AT932" s="122"/>
      <c r="AU932" s="122"/>
      <c r="AV932" s="122"/>
      <c r="AW932" s="122"/>
      <c r="AX932" s="122"/>
      <c r="AY932" s="122"/>
      <c r="AZ932" s="122"/>
      <c r="BA932" s="122"/>
      <c r="BB932" s="122"/>
      <c r="BC932" s="122"/>
      <c r="BD932" s="122"/>
      <c r="BE932" s="122"/>
      <c r="BF932" s="122"/>
      <c r="BG932" s="122"/>
    </row>
    <row r="933" spans="1:59" ht="12.75">
      <c r="A933" s="165"/>
      <c r="B933" s="175" t="s">
        <v>231</v>
      </c>
      <c r="C933" s="180"/>
      <c r="D933" s="175"/>
      <c r="E933" s="267"/>
      <c r="F933" s="267"/>
      <c r="G933" s="267"/>
      <c r="H933" s="267"/>
      <c r="I933" s="267"/>
      <c r="J933" s="267"/>
      <c r="K933" s="267"/>
      <c r="L933" s="267"/>
      <c r="M933" s="267"/>
      <c r="N933" s="267"/>
      <c r="O933" s="267"/>
      <c r="P933" s="267"/>
      <c r="Q933" s="267"/>
      <c r="S933" s="122"/>
      <c r="T933" s="123"/>
      <c r="U933" s="122"/>
      <c r="V933" s="122"/>
      <c r="W933" s="122"/>
      <c r="X933" s="122"/>
      <c r="Y933" s="122"/>
      <c r="Z933" s="122"/>
      <c r="AA933" s="122"/>
      <c r="AB933" s="122"/>
      <c r="AC933" s="122"/>
      <c r="AD933" s="122"/>
      <c r="AE933" s="122"/>
      <c r="AF933" s="122"/>
      <c r="AG933" s="122"/>
      <c r="AH933" s="122"/>
      <c r="AI933" s="122"/>
      <c r="AJ933" s="122"/>
      <c r="AK933" s="122"/>
      <c r="AL933" s="122"/>
      <c r="AM933" s="122"/>
      <c r="AN933" s="122"/>
      <c r="AO933" s="122"/>
      <c r="AP933" s="122"/>
      <c r="AQ933" s="122"/>
      <c r="AR933" s="122"/>
      <c r="AS933" s="122"/>
      <c r="AT933" s="122"/>
      <c r="AU933" s="122"/>
      <c r="AV933" s="122"/>
      <c r="AW933" s="122"/>
      <c r="AX933" s="122"/>
      <c r="AY933" s="122"/>
      <c r="AZ933" s="122"/>
      <c r="BA933" s="122"/>
      <c r="BB933" s="122"/>
      <c r="BC933" s="122"/>
      <c r="BD933" s="122"/>
      <c r="BE933" s="122"/>
      <c r="BF933" s="122"/>
      <c r="BG933" s="122"/>
    </row>
    <row r="934" spans="1:59" ht="12.75">
      <c r="A934" s="165"/>
      <c r="B934" s="175"/>
      <c r="C934" s="180" t="s">
        <v>232</v>
      </c>
      <c r="D934" s="175"/>
      <c r="E934" s="267">
        <v>0</v>
      </c>
      <c r="F934" s="267">
        <v>0</v>
      </c>
      <c r="G934" s="267">
        <v>0</v>
      </c>
      <c r="H934" s="267">
        <v>0</v>
      </c>
      <c r="I934" s="267">
        <v>0</v>
      </c>
      <c r="J934" s="267">
        <v>0</v>
      </c>
      <c r="K934" s="267">
        <v>0</v>
      </c>
      <c r="L934" s="267">
        <v>0</v>
      </c>
      <c r="M934" s="267">
        <v>0</v>
      </c>
      <c r="N934" s="267">
        <v>0</v>
      </c>
      <c r="O934" s="267">
        <v>0</v>
      </c>
      <c r="P934" s="267">
        <v>0</v>
      </c>
      <c r="Q934" s="267">
        <v>0</v>
      </c>
      <c r="S934" s="122"/>
      <c r="T934" s="123"/>
      <c r="U934" s="122"/>
      <c r="V934" s="122"/>
      <c r="W934" s="122"/>
      <c r="X934" s="122"/>
      <c r="Y934" s="122"/>
      <c r="Z934" s="122"/>
      <c r="AA934" s="122"/>
      <c r="AB934" s="122"/>
      <c r="AC934" s="122"/>
      <c r="AD934" s="122"/>
      <c r="AE934" s="122"/>
      <c r="AF934" s="122"/>
      <c r="AG934" s="122"/>
      <c r="AH934" s="122"/>
      <c r="AI934" s="122"/>
      <c r="AJ934" s="122"/>
      <c r="AK934" s="122"/>
      <c r="AL934" s="122"/>
      <c r="AM934" s="122"/>
      <c r="AN934" s="122"/>
      <c r="AO934" s="122"/>
      <c r="AP934" s="122"/>
      <c r="AQ934" s="122"/>
      <c r="AR934" s="122"/>
      <c r="AS934" s="122"/>
      <c r="AT934" s="122"/>
      <c r="AU934" s="122"/>
      <c r="AV934" s="122"/>
      <c r="AW934" s="122"/>
      <c r="AX934" s="122"/>
      <c r="AY934" s="122"/>
      <c r="AZ934" s="122"/>
      <c r="BA934" s="122"/>
      <c r="BB934" s="122"/>
      <c r="BC934" s="122"/>
      <c r="BD934" s="122"/>
      <c r="BE934" s="122"/>
      <c r="BF934" s="122"/>
      <c r="BG934" s="122"/>
    </row>
    <row r="935" spans="1:59" ht="12.75">
      <c r="A935" s="165"/>
      <c r="B935" s="175"/>
      <c r="C935" s="180" t="s">
        <v>233</v>
      </c>
      <c r="D935" s="175"/>
      <c r="E935" s="267">
        <v>12.906407265349449</v>
      </c>
      <c r="F935" s="267">
        <v>10.581195262757698</v>
      </c>
      <c r="G935" s="267">
        <v>13.840221805252952</v>
      </c>
      <c r="H935" s="267">
        <v>20.322107921424003</v>
      </c>
      <c r="I935" s="267">
        <v>17.044430333261246</v>
      </c>
      <c r="J935" s="267">
        <v>15.206947248922166</v>
      </c>
      <c r="K935" s="267">
        <v>13.28003180375285</v>
      </c>
      <c r="L935" s="267">
        <v>10.312729886393083</v>
      </c>
      <c r="M935" s="267">
        <v>14.402505881313097</v>
      </c>
      <c r="N935" s="267">
        <v>14.78516480605165</v>
      </c>
      <c r="O935" s="267">
        <v>11.89594100879371</v>
      </c>
      <c r="P935" s="267">
        <v>10.271648010702924</v>
      </c>
      <c r="Q935" s="267">
        <v>10.195333804154808</v>
      </c>
      <c r="S935" s="122"/>
      <c r="T935" s="123"/>
      <c r="U935" s="122"/>
      <c r="V935" s="122"/>
      <c r="W935" s="122"/>
      <c r="X935" s="122"/>
      <c r="Y935" s="122"/>
      <c r="Z935" s="122"/>
      <c r="AA935" s="122"/>
      <c r="AB935" s="122"/>
      <c r="AC935" s="122"/>
      <c r="AD935" s="122"/>
      <c r="AE935" s="122"/>
      <c r="AF935" s="122"/>
      <c r="AG935" s="122"/>
      <c r="AH935" s="122"/>
      <c r="AI935" s="122"/>
      <c r="AJ935" s="122"/>
      <c r="AK935" s="122"/>
      <c r="AL935" s="122"/>
      <c r="AM935" s="122"/>
      <c r="AN935" s="122"/>
      <c r="AO935" s="122"/>
      <c r="AP935" s="122"/>
      <c r="AQ935" s="122"/>
      <c r="AR935" s="122"/>
      <c r="AS935" s="122"/>
      <c r="AT935" s="122"/>
      <c r="AU935" s="122"/>
      <c r="AV935" s="122"/>
      <c r="AW935" s="122"/>
      <c r="AX935" s="122"/>
      <c r="AY935" s="122"/>
      <c r="AZ935" s="122"/>
      <c r="BA935" s="122"/>
      <c r="BB935" s="122"/>
      <c r="BC935" s="122"/>
      <c r="BD935" s="122"/>
      <c r="BE935" s="122"/>
      <c r="BF935" s="122"/>
      <c r="BG935" s="122"/>
    </row>
    <row r="936" spans="1:59" ht="12.75">
      <c r="A936" s="165"/>
      <c r="B936" s="175"/>
      <c r="C936" s="180" t="s">
        <v>234</v>
      </c>
      <c r="D936" s="175"/>
      <c r="E936" s="267">
        <v>17.988650625725736</v>
      </c>
      <c r="F936" s="267">
        <v>9.262516470836054</v>
      </c>
      <c r="G936" s="267">
        <v>12.392722516907838</v>
      </c>
      <c r="H936" s="267">
        <v>31.141236918865474</v>
      </c>
      <c r="I936" s="267">
        <v>26.221286492006197</v>
      </c>
      <c r="J936" s="267">
        <v>23.428436127717116</v>
      </c>
      <c r="K936" s="267">
        <v>20.407547648399024</v>
      </c>
      <c r="L936" s="267">
        <v>15.501328080915675</v>
      </c>
      <c r="M936" s="267">
        <v>21.851373780670045</v>
      </c>
      <c r="N936" s="267">
        <v>22.599358674377683</v>
      </c>
      <c r="O936" s="267">
        <v>17.36248404667784</v>
      </c>
      <c r="P936" s="267">
        <v>14.382906012360385</v>
      </c>
      <c r="Q936" s="267">
        <v>15.136466142266984</v>
      </c>
      <c r="S936" s="122"/>
      <c r="T936" s="123"/>
      <c r="U936" s="122"/>
      <c r="V936" s="122"/>
      <c r="W936" s="122"/>
      <c r="X936" s="122"/>
      <c r="Y936" s="122"/>
      <c r="Z936" s="122"/>
      <c r="AA936" s="122"/>
      <c r="AB936" s="122"/>
      <c r="AC936" s="122"/>
      <c r="AD936" s="122"/>
      <c r="AE936" s="122"/>
      <c r="AF936" s="122"/>
      <c r="AG936" s="122"/>
      <c r="AH936" s="122"/>
      <c r="AI936" s="122"/>
      <c r="AJ936" s="122"/>
      <c r="AK936" s="122"/>
      <c r="AL936" s="122"/>
      <c r="AM936" s="122"/>
      <c r="AN936" s="122"/>
      <c r="AO936" s="122"/>
      <c r="AP936" s="122"/>
      <c r="AQ936" s="122"/>
      <c r="AR936" s="122"/>
      <c r="AS936" s="122"/>
      <c r="AT936" s="122"/>
      <c r="AU936" s="122"/>
      <c r="AV936" s="122"/>
      <c r="AW936" s="122"/>
      <c r="AX936" s="122"/>
      <c r="AY936" s="122"/>
      <c r="AZ936" s="122"/>
      <c r="BA936" s="122"/>
      <c r="BB936" s="122"/>
      <c r="BC936" s="122"/>
      <c r="BD936" s="122"/>
      <c r="BE936" s="122"/>
      <c r="BF936" s="122"/>
      <c r="BG936" s="122"/>
    </row>
    <row r="937" spans="1:59" ht="12.75">
      <c r="A937" s="165"/>
      <c r="B937" s="175"/>
      <c r="C937" s="180" t="s">
        <v>235</v>
      </c>
      <c r="D937" s="175"/>
      <c r="E937" s="267">
        <v>27.907793692431234</v>
      </c>
      <c r="F937" s="267">
        <v>24.899612641368044</v>
      </c>
      <c r="G937" s="267">
        <v>29.54917835194109</v>
      </c>
      <c r="H937" s="267">
        <v>31.536854209221968</v>
      </c>
      <c r="I937" s="267">
        <v>32.12212631625628</v>
      </c>
      <c r="J937" s="267">
        <v>33.90536518239661</v>
      </c>
      <c r="K937" s="267">
        <v>35.319899592214696</v>
      </c>
      <c r="L937" s="267">
        <v>30.548138127983176</v>
      </c>
      <c r="M937" s="267">
        <v>31.71141986553729</v>
      </c>
      <c r="N937" s="267">
        <v>29.35487561207661</v>
      </c>
      <c r="O937" s="267">
        <v>26.676728207053927</v>
      </c>
      <c r="P937" s="267">
        <v>22.09031664644117</v>
      </c>
      <c r="Q937" s="267">
        <v>19.23510644704842</v>
      </c>
      <c r="S937" s="122"/>
      <c r="T937" s="123"/>
      <c r="U937" s="122"/>
      <c r="V937" s="122"/>
      <c r="W937" s="122"/>
      <c r="X937" s="122"/>
      <c r="Y937" s="122"/>
      <c r="Z937" s="122"/>
      <c r="AA937" s="122"/>
      <c r="AB937" s="122"/>
      <c r="AC937" s="122"/>
      <c r="AD937" s="122"/>
      <c r="AE937" s="122"/>
      <c r="AF937" s="122"/>
      <c r="AG937" s="122"/>
      <c r="AH937" s="122"/>
      <c r="AI937" s="122"/>
      <c r="AJ937" s="122"/>
      <c r="AK937" s="122"/>
      <c r="AL937" s="122"/>
      <c r="AM937" s="122"/>
      <c r="AN937" s="122"/>
      <c r="AO937" s="122"/>
      <c r="AP937" s="122"/>
      <c r="AQ937" s="122"/>
      <c r="AR937" s="122"/>
      <c r="AS937" s="122"/>
      <c r="AT937" s="122"/>
      <c r="AU937" s="122"/>
      <c r="AV937" s="122"/>
      <c r="AW937" s="122"/>
      <c r="AX937" s="122"/>
      <c r="AY937" s="122"/>
      <c r="AZ937" s="122"/>
      <c r="BA937" s="122"/>
      <c r="BB937" s="122"/>
      <c r="BC937" s="122"/>
      <c r="BD937" s="122"/>
      <c r="BE937" s="122"/>
      <c r="BF937" s="122"/>
      <c r="BG937" s="122"/>
    </row>
    <row r="938" spans="1:59" ht="12.75" hidden="1">
      <c r="A938" s="165"/>
      <c r="B938" s="175"/>
      <c r="C938" s="180" t="s">
        <v>236</v>
      </c>
      <c r="D938" s="175"/>
      <c r="E938" s="267">
        <v>0</v>
      </c>
      <c r="F938" s="267">
        <v>0</v>
      </c>
      <c r="G938" s="267">
        <v>0</v>
      </c>
      <c r="H938" s="267">
        <v>0</v>
      </c>
      <c r="I938" s="267">
        <v>0</v>
      </c>
      <c r="J938" s="267">
        <v>0</v>
      </c>
      <c r="K938" s="267">
        <v>0</v>
      </c>
      <c r="L938" s="267">
        <v>0</v>
      </c>
      <c r="M938" s="267">
        <v>0</v>
      </c>
      <c r="N938" s="267">
        <v>0</v>
      </c>
      <c r="O938" s="267">
        <v>0</v>
      </c>
      <c r="P938" s="267">
        <v>0</v>
      </c>
      <c r="Q938" s="267">
        <v>0</v>
      </c>
      <c r="S938" s="122"/>
      <c r="T938" s="123"/>
      <c r="U938" s="122"/>
      <c r="V938" s="122"/>
      <c r="W938" s="122"/>
      <c r="X938" s="122"/>
      <c r="Y938" s="122"/>
      <c r="Z938" s="122"/>
      <c r="AA938" s="122"/>
      <c r="AB938" s="122"/>
      <c r="AC938" s="122"/>
      <c r="AD938" s="122"/>
      <c r="AE938" s="122"/>
      <c r="AF938" s="122"/>
      <c r="AG938" s="122"/>
      <c r="AH938" s="122"/>
      <c r="AI938" s="122"/>
      <c r="AJ938" s="122"/>
      <c r="AK938" s="122"/>
      <c r="AL938" s="122"/>
      <c r="AM938" s="122"/>
      <c r="AN938" s="122"/>
      <c r="AO938" s="122"/>
      <c r="AP938" s="122"/>
      <c r="AQ938" s="122"/>
      <c r="AR938" s="122"/>
      <c r="AS938" s="122"/>
      <c r="AT938" s="122"/>
      <c r="AU938" s="122"/>
      <c r="AV938" s="122"/>
      <c r="AW938" s="122"/>
      <c r="AX938" s="122"/>
      <c r="AY938" s="122"/>
      <c r="AZ938" s="122"/>
      <c r="BA938" s="122"/>
      <c r="BB938" s="122"/>
      <c r="BC938" s="122"/>
      <c r="BD938" s="122"/>
      <c r="BE938" s="122"/>
      <c r="BF938" s="122"/>
      <c r="BG938" s="122"/>
    </row>
    <row r="939" spans="1:59" ht="12.75">
      <c r="A939" s="165"/>
      <c r="B939" s="175"/>
      <c r="C939" s="180" t="s">
        <v>237</v>
      </c>
      <c r="D939" s="175"/>
      <c r="E939" s="267">
        <v>0</v>
      </c>
      <c r="F939" s="267">
        <v>0</v>
      </c>
      <c r="G939" s="267">
        <v>0</v>
      </c>
      <c r="H939" s="267">
        <v>0</v>
      </c>
      <c r="I939" s="267">
        <v>0</v>
      </c>
      <c r="J939" s="267">
        <v>0</v>
      </c>
      <c r="K939" s="267">
        <v>0</v>
      </c>
      <c r="L939" s="267">
        <v>0</v>
      </c>
      <c r="M939" s="267">
        <v>0</v>
      </c>
      <c r="N939" s="267">
        <v>0</v>
      </c>
      <c r="O939" s="267">
        <v>0</v>
      </c>
      <c r="P939" s="267">
        <v>0</v>
      </c>
      <c r="Q939" s="267">
        <v>0</v>
      </c>
      <c r="S939" s="122"/>
      <c r="T939" s="123"/>
      <c r="U939" s="122"/>
      <c r="V939" s="122"/>
      <c r="W939" s="122"/>
      <c r="X939" s="122"/>
      <c r="Y939" s="122"/>
      <c r="Z939" s="122"/>
      <c r="AA939" s="122"/>
      <c r="AB939" s="122"/>
      <c r="AC939" s="122"/>
      <c r="AD939" s="122"/>
      <c r="AE939" s="122"/>
      <c r="AF939" s="122"/>
      <c r="AG939" s="122"/>
      <c r="AH939" s="122"/>
      <c r="AI939" s="122"/>
      <c r="AJ939" s="122"/>
      <c r="AK939" s="122"/>
      <c r="AL939" s="122"/>
      <c r="AM939" s="122"/>
      <c r="AN939" s="122"/>
      <c r="AO939" s="122"/>
      <c r="AP939" s="122"/>
      <c r="AQ939" s="122"/>
      <c r="AR939" s="122"/>
      <c r="AS939" s="122"/>
      <c r="AT939" s="122"/>
      <c r="AU939" s="122"/>
      <c r="AV939" s="122"/>
      <c r="AW939" s="122"/>
      <c r="AX939" s="122"/>
      <c r="AY939" s="122"/>
      <c r="AZ939" s="122"/>
      <c r="BA939" s="122"/>
      <c r="BB939" s="122"/>
      <c r="BC939" s="122"/>
      <c r="BD939" s="122"/>
      <c r="BE939" s="122"/>
      <c r="BF939" s="122"/>
      <c r="BG939" s="122"/>
    </row>
    <row r="940" spans="1:59" ht="12.75">
      <c r="A940" s="165"/>
      <c r="B940" s="175"/>
      <c r="C940" s="180" t="s">
        <v>238</v>
      </c>
      <c r="D940" s="175"/>
      <c r="E940" s="267">
        <v>6.241850052375322</v>
      </c>
      <c r="F940" s="267">
        <v>0.592103807769587</v>
      </c>
      <c r="G940" s="267">
        <v>0.8114920145911512</v>
      </c>
      <c r="H940" s="267">
        <v>1.1073409929739797</v>
      </c>
      <c r="I940" s="267">
        <v>0.9332523609841843</v>
      </c>
      <c r="J940" s="267">
        <v>19.058964993544574</v>
      </c>
      <c r="K940" s="267">
        <v>16.678026268537156</v>
      </c>
      <c r="L940" s="267">
        <v>15.198702680883981</v>
      </c>
      <c r="M940" s="267">
        <v>20.99618530696801</v>
      </c>
      <c r="N940" s="267">
        <v>21.6624351085255</v>
      </c>
      <c r="O940" s="267">
        <v>21.191890870184476</v>
      </c>
      <c r="P940" s="267">
        <v>19.695475698494953</v>
      </c>
      <c r="Q940" s="267">
        <v>18.580275984257153</v>
      </c>
      <c r="S940" s="122"/>
      <c r="T940" s="123"/>
      <c r="U940" s="122"/>
      <c r="V940" s="122"/>
      <c r="W940" s="122"/>
      <c r="X940" s="122"/>
      <c r="Y940" s="122"/>
      <c r="Z940" s="122"/>
      <c r="AA940" s="122"/>
      <c r="AB940" s="122"/>
      <c r="AC940" s="122"/>
      <c r="AD940" s="122"/>
      <c r="AE940" s="122"/>
      <c r="AF940" s="122"/>
      <c r="AG940" s="122"/>
      <c r="AH940" s="122"/>
      <c r="AI940" s="122"/>
      <c r="AJ940" s="122"/>
      <c r="AK940" s="122"/>
      <c r="AL940" s="122"/>
      <c r="AM940" s="122"/>
      <c r="AN940" s="122"/>
      <c r="AO940" s="122"/>
      <c r="AP940" s="122"/>
      <c r="AQ940" s="122"/>
      <c r="AR940" s="122"/>
      <c r="AS940" s="122"/>
      <c r="AT940" s="122"/>
      <c r="AU940" s="122"/>
      <c r="AV940" s="122"/>
      <c r="AW940" s="122"/>
      <c r="AX940" s="122"/>
      <c r="AY940" s="122"/>
      <c r="AZ940" s="122"/>
      <c r="BA940" s="122"/>
      <c r="BB940" s="122"/>
      <c r="BC940" s="122"/>
      <c r="BD940" s="122"/>
      <c r="BE940" s="122"/>
      <c r="BF940" s="122"/>
      <c r="BG940" s="122"/>
    </row>
    <row r="941" spans="1:59" ht="12.75" hidden="1">
      <c r="A941" s="165"/>
      <c r="B941" s="175"/>
      <c r="C941" s="180"/>
      <c r="D941" s="175"/>
      <c r="E941" s="267"/>
      <c r="F941" s="267"/>
      <c r="G941" s="267"/>
      <c r="H941" s="267"/>
      <c r="I941" s="267"/>
      <c r="J941" s="267"/>
      <c r="K941" s="267"/>
      <c r="L941" s="267"/>
      <c r="M941" s="267"/>
      <c r="N941" s="267"/>
      <c r="O941" s="267"/>
      <c r="P941" s="267"/>
      <c r="Q941" s="267"/>
      <c r="S941" s="122"/>
      <c r="T941" s="123"/>
      <c r="U941" s="122"/>
      <c r="V941" s="122"/>
      <c r="W941" s="122"/>
      <c r="X941" s="122"/>
      <c r="Y941" s="122"/>
      <c r="Z941" s="122"/>
      <c r="AA941" s="122"/>
      <c r="AB941" s="122"/>
      <c r="AC941" s="122"/>
      <c r="AD941" s="122"/>
      <c r="AE941" s="122"/>
      <c r="AF941" s="122"/>
      <c r="AG941" s="122"/>
      <c r="AH941" s="122"/>
      <c r="AI941" s="122"/>
      <c r="AJ941" s="122"/>
      <c r="AK941" s="122"/>
      <c r="AL941" s="122"/>
      <c r="AM941" s="122"/>
      <c r="AN941" s="122"/>
      <c r="AO941" s="122"/>
      <c r="AP941" s="122"/>
      <c r="AQ941" s="122"/>
      <c r="AR941" s="122"/>
      <c r="AS941" s="122"/>
      <c r="AT941" s="122"/>
      <c r="AU941" s="122"/>
      <c r="AV941" s="122"/>
      <c r="AW941" s="122"/>
      <c r="AX941" s="122"/>
      <c r="AY941" s="122"/>
      <c r="AZ941" s="122"/>
      <c r="BA941" s="122"/>
      <c r="BB941" s="122"/>
      <c r="BC941" s="122"/>
      <c r="BD941" s="122"/>
      <c r="BE941" s="122"/>
      <c r="BF941" s="122"/>
      <c r="BG941" s="122"/>
    </row>
    <row r="942" spans="1:59" ht="12.75">
      <c r="A942" s="165"/>
      <c r="B942" s="175"/>
      <c r="C942" s="180" t="s">
        <v>239</v>
      </c>
      <c r="D942" s="175"/>
      <c r="E942" s="267">
        <v>0</v>
      </c>
      <c r="F942" s="267">
        <v>0</v>
      </c>
      <c r="G942" s="267">
        <v>0</v>
      </c>
      <c r="H942" s="267">
        <v>0</v>
      </c>
      <c r="I942" s="267">
        <v>0</v>
      </c>
      <c r="J942" s="267">
        <v>0</v>
      </c>
      <c r="K942" s="267">
        <v>0</v>
      </c>
      <c r="L942" s="267">
        <v>0</v>
      </c>
      <c r="M942" s="267">
        <v>0</v>
      </c>
      <c r="N942" s="267">
        <v>0</v>
      </c>
      <c r="O942" s="267">
        <v>0</v>
      </c>
      <c r="P942" s="267">
        <v>0</v>
      </c>
      <c r="Q942" s="267">
        <v>0</v>
      </c>
      <c r="S942" s="122"/>
      <c r="T942" s="123"/>
      <c r="U942" s="122"/>
      <c r="V942" s="122"/>
      <c r="W942" s="122"/>
      <c r="X942" s="122"/>
      <c r="Y942" s="122"/>
      <c r="Z942" s="122"/>
      <c r="AA942" s="122"/>
      <c r="AB942" s="122"/>
      <c r="AC942" s="122"/>
      <c r="AD942" s="122"/>
      <c r="AE942" s="122"/>
      <c r="AF942" s="122"/>
      <c r="AG942" s="122"/>
      <c r="AH942" s="122"/>
      <c r="AI942" s="122"/>
      <c r="AJ942" s="122"/>
      <c r="AK942" s="122"/>
      <c r="AL942" s="122"/>
      <c r="AM942" s="122"/>
      <c r="AN942" s="122"/>
      <c r="AO942" s="122"/>
      <c r="AP942" s="122"/>
      <c r="AQ942" s="122"/>
      <c r="AR942" s="122"/>
      <c r="AS942" s="122"/>
      <c r="AT942" s="122"/>
      <c r="AU942" s="122"/>
      <c r="AV942" s="122"/>
      <c r="AW942" s="122"/>
      <c r="AX942" s="122"/>
      <c r="AY942" s="122"/>
      <c r="AZ942" s="122"/>
      <c r="BA942" s="122"/>
      <c r="BB942" s="122"/>
      <c r="BC942" s="122"/>
      <c r="BD942" s="122"/>
      <c r="BE942" s="122"/>
      <c r="BF942" s="122"/>
      <c r="BG942" s="122"/>
    </row>
    <row r="943" spans="1:59" ht="12.75">
      <c r="A943" s="165"/>
      <c r="B943" s="175"/>
      <c r="C943" s="180" t="s">
        <v>240</v>
      </c>
      <c r="D943" s="175"/>
      <c r="E943" s="267">
        <v>0</v>
      </c>
      <c r="F943" s="267">
        <v>0</v>
      </c>
      <c r="G943" s="267">
        <v>0</v>
      </c>
      <c r="H943" s="267">
        <v>0</v>
      </c>
      <c r="I943" s="267">
        <v>0</v>
      </c>
      <c r="J943" s="267">
        <v>0</v>
      </c>
      <c r="K943" s="267">
        <v>0</v>
      </c>
      <c r="L943" s="267">
        <v>0</v>
      </c>
      <c r="M943" s="267">
        <v>0</v>
      </c>
      <c r="N943" s="267">
        <v>0</v>
      </c>
      <c r="O943" s="267">
        <v>0</v>
      </c>
      <c r="P943" s="267">
        <v>0</v>
      </c>
      <c r="Q943" s="267">
        <v>0</v>
      </c>
      <c r="S943" s="122"/>
      <c r="T943" s="123"/>
      <c r="U943" s="122"/>
      <c r="V943" s="122"/>
      <c r="W943" s="122"/>
      <c r="X943" s="122"/>
      <c r="Y943" s="122"/>
      <c r="Z943" s="122"/>
      <c r="AA943" s="122"/>
      <c r="AB943" s="122"/>
      <c r="AC943" s="122"/>
      <c r="AD943" s="122"/>
      <c r="AE943" s="122"/>
      <c r="AF943" s="122"/>
      <c r="AG943" s="122"/>
      <c r="AH943" s="122"/>
      <c r="AI943" s="122"/>
      <c r="AJ943" s="122"/>
      <c r="AK943" s="122"/>
      <c r="AL943" s="122"/>
      <c r="AM943" s="122"/>
      <c r="AN943" s="122"/>
      <c r="AO943" s="122"/>
      <c r="AP943" s="122"/>
      <c r="AQ943" s="122"/>
      <c r="AR943" s="122"/>
      <c r="AS943" s="122"/>
      <c r="AT943" s="122"/>
      <c r="AU943" s="122"/>
      <c r="AV943" s="122"/>
      <c r="AW943" s="122"/>
      <c r="AX943" s="122"/>
      <c r="AY943" s="122"/>
      <c r="AZ943" s="122"/>
      <c r="BA943" s="122"/>
      <c r="BB943" s="122"/>
      <c r="BC943" s="122"/>
      <c r="BD943" s="122"/>
      <c r="BE943" s="122"/>
      <c r="BF943" s="122"/>
      <c r="BG943" s="122"/>
    </row>
    <row r="944" spans="1:59" ht="12.75">
      <c r="A944" s="165"/>
      <c r="B944" s="175"/>
      <c r="C944" s="180"/>
      <c r="D944" s="175"/>
      <c r="E944" s="267"/>
      <c r="F944" s="267"/>
      <c r="G944" s="267"/>
      <c r="H944" s="267"/>
      <c r="I944" s="267"/>
      <c r="J944" s="267"/>
      <c r="K944" s="267"/>
      <c r="L944" s="267"/>
      <c r="M944" s="267"/>
      <c r="N944" s="267"/>
      <c r="O944" s="267"/>
      <c r="P944" s="267"/>
      <c r="Q944" s="267"/>
      <c r="S944" s="122"/>
      <c r="T944" s="123"/>
      <c r="U944" s="122"/>
      <c r="V944" s="122"/>
      <c r="W944" s="122"/>
      <c r="X944" s="122"/>
      <c r="Y944" s="122"/>
      <c r="Z944" s="122"/>
      <c r="AA944" s="122"/>
      <c r="AB944" s="122"/>
      <c r="AC944" s="122"/>
      <c r="AD944" s="122"/>
      <c r="AE944" s="122"/>
      <c r="AF944" s="122"/>
      <c r="AG944" s="122"/>
      <c r="AH944" s="122"/>
      <c r="AI944" s="122"/>
      <c r="AJ944" s="122"/>
      <c r="AK944" s="122"/>
      <c r="AL944" s="122"/>
      <c r="AM944" s="122"/>
      <c r="AN944" s="122"/>
      <c r="AO944" s="122"/>
      <c r="AP944" s="122"/>
      <c r="AQ944" s="122"/>
      <c r="AR944" s="122"/>
      <c r="AS944" s="122"/>
      <c r="AT944" s="122"/>
      <c r="AU944" s="122"/>
      <c r="AV944" s="122"/>
      <c r="AW944" s="122"/>
      <c r="AX944" s="122"/>
      <c r="AY944" s="122"/>
      <c r="AZ944" s="122"/>
      <c r="BA944" s="122"/>
      <c r="BB944" s="122"/>
      <c r="BC944" s="122"/>
      <c r="BD944" s="122"/>
      <c r="BE944" s="122"/>
      <c r="BF944" s="122"/>
      <c r="BG944" s="122"/>
    </row>
    <row r="945" spans="1:59" ht="12.75">
      <c r="A945" s="165"/>
      <c r="B945" s="175" t="s">
        <v>241</v>
      </c>
      <c r="C945" s="180"/>
      <c r="D945" s="175"/>
      <c r="E945" s="267">
        <v>9.402922543645161</v>
      </c>
      <c r="F945" s="267">
        <v>13.121628600748295</v>
      </c>
      <c r="G945" s="267">
        <v>16.622673250613722</v>
      </c>
      <c r="H945" s="267">
        <v>23.403411599523533</v>
      </c>
      <c r="I945" s="267">
        <v>20.848552834671903</v>
      </c>
      <c r="J945" s="267">
        <v>-4.401286025439179</v>
      </c>
      <c r="K945" s="267">
        <v>-3.2250310420458272</v>
      </c>
      <c r="L945" s="267">
        <v>5.546528689404956</v>
      </c>
      <c r="M945" s="267">
        <v>6.538499320221274</v>
      </c>
      <c r="N945" s="267">
        <v>6.766469849401051</v>
      </c>
      <c r="O945" s="267">
        <v>7.746684223012772</v>
      </c>
      <c r="P945" s="267">
        <v>6.794048930981984</v>
      </c>
      <c r="Q945" s="267">
        <v>5.332550784486477</v>
      </c>
      <c r="S945" s="122"/>
      <c r="T945" s="123"/>
      <c r="U945" s="122"/>
      <c r="V945" s="122"/>
      <c r="W945" s="122"/>
      <c r="X945" s="122"/>
      <c r="Y945" s="122"/>
      <c r="Z945" s="122"/>
      <c r="AA945" s="122"/>
      <c r="AB945" s="122"/>
      <c r="AC945" s="122"/>
      <c r="AD945" s="122"/>
      <c r="AE945" s="122"/>
      <c r="AF945" s="122"/>
      <c r="AG945" s="122"/>
      <c r="AH945" s="122"/>
      <c r="AI945" s="122"/>
      <c r="AJ945" s="122"/>
      <c r="AK945" s="122"/>
      <c r="AL945" s="122"/>
      <c r="AM945" s="122"/>
      <c r="AN945" s="122"/>
      <c r="AO945" s="122"/>
      <c r="AP945" s="122"/>
      <c r="AQ945" s="122"/>
      <c r="AR945" s="122"/>
      <c r="AS945" s="122"/>
      <c r="AT945" s="122"/>
      <c r="AU945" s="122"/>
      <c r="AV945" s="122"/>
      <c r="AW945" s="122"/>
      <c r="AX945" s="122"/>
      <c r="AY945" s="122"/>
      <c r="AZ945" s="122"/>
      <c r="BA945" s="122"/>
      <c r="BB945" s="122"/>
      <c r="BC945" s="122"/>
      <c r="BD945" s="122"/>
      <c r="BE945" s="122"/>
      <c r="BF945" s="122"/>
      <c r="BG945" s="122"/>
    </row>
    <row r="946" spans="1:59" ht="12.75">
      <c r="A946" s="165"/>
      <c r="B946" s="175"/>
      <c r="C946" s="180"/>
      <c r="D946" s="175"/>
      <c r="E946" s="267"/>
      <c r="F946" s="267"/>
      <c r="G946" s="267"/>
      <c r="H946" s="267"/>
      <c r="I946" s="267"/>
      <c r="J946" s="267"/>
      <c r="K946" s="267"/>
      <c r="L946" s="267"/>
      <c r="M946" s="267"/>
      <c r="N946" s="267"/>
      <c r="O946" s="267"/>
      <c r="P946" s="267"/>
      <c r="Q946" s="267"/>
      <c r="S946" s="122"/>
      <c r="T946" s="123"/>
      <c r="U946" s="122"/>
      <c r="V946" s="122"/>
      <c r="W946" s="122"/>
      <c r="X946" s="122"/>
      <c r="Y946" s="122"/>
      <c r="Z946" s="122"/>
      <c r="AA946" s="122"/>
      <c r="AB946" s="122"/>
      <c r="AC946" s="122"/>
      <c r="AD946" s="122"/>
      <c r="AE946" s="122"/>
      <c r="AF946" s="122"/>
      <c r="AG946" s="122"/>
      <c r="AH946" s="122"/>
      <c r="AI946" s="122"/>
      <c r="AJ946" s="122"/>
      <c r="AK946" s="122"/>
      <c r="AL946" s="122"/>
      <c r="AM946" s="122"/>
      <c r="AN946" s="122"/>
      <c r="AO946" s="122"/>
      <c r="AP946" s="122"/>
      <c r="AQ946" s="122"/>
      <c r="AR946" s="122"/>
      <c r="AS946" s="122"/>
      <c r="AT946" s="122"/>
      <c r="AU946" s="122"/>
      <c r="AV946" s="122"/>
      <c r="AW946" s="122"/>
      <c r="AX946" s="122"/>
      <c r="AY946" s="122"/>
      <c r="AZ946" s="122"/>
      <c r="BA946" s="122"/>
      <c r="BB946" s="122"/>
      <c r="BC946" s="122"/>
      <c r="BD946" s="122"/>
      <c r="BE946" s="122"/>
      <c r="BF946" s="122"/>
      <c r="BG946" s="122"/>
    </row>
    <row r="947" spans="1:59" ht="12.75">
      <c r="A947" s="208"/>
      <c r="B947" s="175" t="s">
        <v>242</v>
      </c>
      <c r="C947" s="180"/>
      <c r="D947" s="182"/>
      <c r="E947" s="267"/>
      <c r="F947" s="267"/>
      <c r="G947" s="267"/>
      <c r="H947" s="267"/>
      <c r="I947" s="267"/>
      <c r="J947" s="267"/>
      <c r="K947" s="267"/>
      <c r="L947" s="267"/>
      <c r="M947" s="267"/>
      <c r="N947" s="267"/>
      <c r="O947" s="267"/>
      <c r="P947" s="267"/>
      <c r="Q947" s="267"/>
      <c r="S947" s="122"/>
      <c r="T947" s="123"/>
      <c r="U947" s="122"/>
      <c r="V947" s="122"/>
      <c r="W947" s="122"/>
      <c r="X947" s="122"/>
      <c r="Y947" s="122"/>
      <c r="Z947" s="122"/>
      <c r="AA947" s="122"/>
      <c r="AB947" s="122"/>
      <c r="AC947" s="122"/>
      <c r="AD947" s="122"/>
      <c r="AE947" s="122"/>
      <c r="AF947" s="122"/>
      <c r="AG947" s="122"/>
      <c r="AH947" s="122"/>
      <c r="AI947" s="122"/>
      <c r="AJ947" s="122"/>
      <c r="AK947" s="122"/>
      <c r="AL947" s="122"/>
      <c r="AM947" s="122"/>
      <c r="AN947" s="122"/>
      <c r="AO947" s="122"/>
      <c r="AP947" s="122"/>
      <c r="AQ947" s="122"/>
      <c r="AR947" s="122"/>
      <c r="AS947" s="122"/>
      <c r="AT947" s="122"/>
      <c r="AU947" s="122"/>
      <c r="AV947" s="122"/>
      <c r="AW947" s="122"/>
      <c r="AX947" s="122"/>
      <c r="AY947" s="122"/>
      <c r="AZ947" s="122"/>
      <c r="BA947" s="122"/>
      <c r="BB947" s="122"/>
      <c r="BC947" s="122"/>
      <c r="BD947" s="122"/>
      <c r="BE947" s="122"/>
      <c r="BF947" s="122"/>
      <c r="BG947" s="122"/>
    </row>
    <row r="948" spans="1:59" ht="12.75">
      <c r="A948" s="208"/>
      <c r="B948" s="182"/>
      <c r="C948" s="180" t="s">
        <v>147</v>
      </c>
      <c r="D948" s="182"/>
      <c r="E948" s="267">
        <v>69.25</v>
      </c>
      <c r="F948" s="267">
        <v>0</v>
      </c>
      <c r="G948" s="267">
        <v>0</v>
      </c>
      <c r="H948" s="267">
        <v>0</v>
      </c>
      <c r="I948" s="267">
        <v>0</v>
      </c>
      <c r="J948" s="267">
        <v>0</v>
      </c>
      <c r="K948" s="267">
        <v>0</v>
      </c>
      <c r="L948" s="267">
        <v>69.25</v>
      </c>
      <c r="M948" s="267">
        <v>69.25</v>
      </c>
      <c r="N948" s="267">
        <v>69.25</v>
      </c>
      <c r="O948" s="267">
        <v>0</v>
      </c>
      <c r="P948" s="267">
        <v>0</v>
      </c>
      <c r="Q948" s="267">
        <v>0</v>
      </c>
      <c r="S948" s="122"/>
      <c r="T948" s="123"/>
      <c r="U948" s="122"/>
      <c r="V948" s="122"/>
      <c r="W948" s="122"/>
      <c r="X948" s="122"/>
      <c r="Y948" s="122"/>
      <c r="Z948" s="122"/>
      <c r="AA948" s="122"/>
      <c r="AB948" s="122"/>
      <c r="AC948" s="122"/>
      <c r="AD948" s="122"/>
      <c r="AE948" s="122"/>
      <c r="AF948" s="122"/>
      <c r="AG948" s="122"/>
      <c r="AH948" s="122"/>
      <c r="AI948" s="122"/>
      <c r="AJ948" s="122"/>
      <c r="AK948" s="122"/>
      <c r="AL948" s="122"/>
      <c r="AM948" s="122"/>
      <c r="AN948" s="122"/>
      <c r="AO948" s="122"/>
      <c r="AP948" s="122"/>
      <c r="AQ948" s="122"/>
      <c r="AR948" s="122"/>
      <c r="AS948" s="122"/>
      <c r="AT948" s="122"/>
      <c r="AU948" s="122"/>
      <c r="AV948" s="122"/>
      <c r="AW948" s="122"/>
      <c r="AX948" s="122"/>
      <c r="AY948" s="122"/>
      <c r="AZ948" s="122"/>
      <c r="BA948" s="122"/>
      <c r="BB948" s="122"/>
      <c r="BC948" s="122"/>
      <c r="BD948" s="122"/>
      <c r="BE948" s="122"/>
      <c r="BF948" s="122"/>
      <c r="BG948" s="122"/>
    </row>
    <row r="949" spans="1:59" ht="12.75">
      <c r="A949" s="208"/>
      <c r="B949" s="182"/>
      <c r="C949" s="180" t="s">
        <v>148</v>
      </c>
      <c r="D949" s="182"/>
      <c r="E949" s="267">
        <v>0</v>
      </c>
      <c r="F949" s="267">
        <v>0</v>
      </c>
      <c r="G949" s="267">
        <v>0</v>
      </c>
      <c r="H949" s="267">
        <v>0</v>
      </c>
      <c r="I949" s="267">
        <v>0</v>
      </c>
      <c r="J949" s="267">
        <v>0</v>
      </c>
      <c r="K949" s="267">
        <v>0</v>
      </c>
      <c r="L949" s="267">
        <v>0</v>
      </c>
      <c r="M949" s="267">
        <v>0</v>
      </c>
      <c r="N949" s="267">
        <v>0</v>
      </c>
      <c r="O949" s="267">
        <v>0</v>
      </c>
      <c r="P949" s="267">
        <v>0</v>
      </c>
      <c r="Q949" s="267">
        <v>0</v>
      </c>
      <c r="S949" s="122"/>
      <c r="T949" s="123"/>
      <c r="U949" s="122"/>
      <c r="V949" s="122"/>
      <c r="W949" s="122"/>
      <c r="X949" s="122"/>
      <c r="Y949" s="122"/>
      <c r="Z949" s="122"/>
      <c r="AA949" s="122"/>
      <c r="AB949" s="122"/>
      <c r="AC949" s="122"/>
      <c r="AD949" s="122"/>
      <c r="AE949" s="122"/>
      <c r="AF949" s="122"/>
      <c r="AG949" s="122"/>
      <c r="AH949" s="122"/>
      <c r="AI949" s="122"/>
      <c r="AJ949" s="122"/>
      <c r="AK949" s="122"/>
      <c r="AL949" s="122"/>
      <c r="AM949" s="122"/>
      <c r="AN949" s="122"/>
      <c r="AO949" s="122"/>
      <c r="AP949" s="122"/>
      <c r="AQ949" s="122"/>
      <c r="AR949" s="122"/>
      <c r="AS949" s="122"/>
      <c r="AT949" s="122"/>
      <c r="AU949" s="122"/>
      <c r="AV949" s="122"/>
      <c r="AW949" s="122"/>
      <c r="AX949" s="122"/>
      <c r="AY949" s="122"/>
      <c r="AZ949" s="122"/>
      <c r="BA949" s="122"/>
      <c r="BB949" s="122"/>
      <c r="BC949" s="122"/>
      <c r="BD949" s="122"/>
      <c r="BE949" s="122"/>
      <c r="BF949" s="122"/>
      <c r="BG949" s="122"/>
    </row>
    <row r="950" spans="1:59" ht="12.75">
      <c r="A950" s="208"/>
      <c r="B950" s="182"/>
      <c r="C950" s="180" t="s">
        <v>149</v>
      </c>
      <c r="D950" s="182"/>
      <c r="E950" s="267">
        <v>128.75</v>
      </c>
      <c r="F950" s="267">
        <v>128.75</v>
      </c>
      <c r="G950" s="267">
        <v>128.75</v>
      </c>
      <c r="H950" s="267">
        <v>0</v>
      </c>
      <c r="I950" s="267">
        <v>0</v>
      </c>
      <c r="J950" s="267">
        <v>0</v>
      </c>
      <c r="K950" s="267">
        <v>0</v>
      </c>
      <c r="L950" s="267">
        <v>0</v>
      </c>
      <c r="M950" s="267">
        <v>0</v>
      </c>
      <c r="N950" s="267">
        <v>0</v>
      </c>
      <c r="O950" s="267">
        <v>0</v>
      </c>
      <c r="P950" s="267">
        <v>0</v>
      </c>
      <c r="Q950" s="267">
        <v>0</v>
      </c>
      <c r="S950" s="122"/>
      <c r="T950" s="123"/>
      <c r="U950" s="122"/>
      <c r="V950" s="122"/>
      <c r="W950" s="122"/>
      <c r="X950" s="122"/>
      <c r="Y950" s="122"/>
      <c r="Z950" s="122"/>
      <c r="AA950" s="122"/>
      <c r="AB950" s="122"/>
      <c r="AC950" s="122"/>
      <c r="AD950" s="122"/>
      <c r="AE950" s="122"/>
      <c r="AF950" s="122"/>
      <c r="AG950" s="122"/>
      <c r="AH950" s="122"/>
      <c r="AI950" s="122"/>
      <c r="AJ950" s="122"/>
      <c r="AK950" s="122"/>
      <c r="AL950" s="122"/>
      <c r="AM950" s="122"/>
      <c r="AN950" s="122"/>
      <c r="AO950" s="122"/>
      <c r="AP950" s="122"/>
      <c r="AQ950" s="122"/>
      <c r="AR950" s="122"/>
      <c r="AS950" s="122"/>
      <c r="AT950" s="122"/>
      <c r="AU950" s="122"/>
      <c r="AV950" s="122"/>
      <c r="AW950" s="122"/>
      <c r="AX950" s="122"/>
      <c r="AY950" s="122"/>
      <c r="AZ950" s="122"/>
      <c r="BA950" s="122"/>
      <c r="BB950" s="122"/>
      <c r="BC950" s="122"/>
      <c r="BD950" s="122"/>
      <c r="BE950" s="122"/>
      <c r="BF950" s="122"/>
      <c r="BG950" s="122"/>
    </row>
    <row r="951" spans="1:59" ht="12.75">
      <c r="A951" s="208"/>
      <c r="B951" s="182"/>
      <c r="C951" s="180" t="s">
        <v>150</v>
      </c>
      <c r="D951" s="182"/>
      <c r="E951" s="267">
        <v>0</v>
      </c>
      <c r="F951" s="267">
        <v>0</v>
      </c>
      <c r="G951" s="267">
        <v>0</v>
      </c>
      <c r="H951" s="267">
        <v>0</v>
      </c>
      <c r="I951" s="267">
        <v>0</v>
      </c>
      <c r="J951" s="267">
        <v>0</v>
      </c>
      <c r="K951" s="267">
        <v>0</v>
      </c>
      <c r="L951" s="267">
        <v>0</v>
      </c>
      <c r="M951" s="267">
        <v>0</v>
      </c>
      <c r="N951" s="267">
        <v>0</v>
      </c>
      <c r="O951" s="267">
        <v>0</v>
      </c>
      <c r="P951" s="267">
        <v>0</v>
      </c>
      <c r="Q951" s="267">
        <v>0</v>
      </c>
      <c r="S951" s="122"/>
      <c r="T951" s="123"/>
      <c r="U951" s="122"/>
      <c r="V951" s="122"/>
      <c r="W951" s="122"/>
      <c r="X951" s="122"/>
      <c r="Y951" s="122"/>
      <c r="Z951" s="122"/>
      <c r="AA951" s="122"/>
      <c r="AB951" s="122"/>
      <c r="AC951" s="122"/>
      <c r="AD951" s="122"/>
      <c r="AE951" s="122"/>
      <c r="AF951" s="122"/>
      <c r="AG951" s="122"/>
      <c r="AH951" s="122"/>
      <c r="AI951" s="122"/>
      <c r="AJ951" s="122"/>
      <c r="AK951" s="122"/>
      <c r="AL951" s="122"/>
      <c r="AM951" s="122"/>
      <c r="AN951" s="122"/>
      <c r="AO951" s="122"/>
      <c r="AP951" s="122"/>
      <c r="AQ951" s="122"/>
      <c r="AR951" s="122"/>
      <c r="AS951" s="122"/>
      <c r="AT951" s="122"/>
      <c r="AU951" s="122"/>
      <c r="AV951" s="122"/>
      <c r="AW951" s="122"/>
      <c r="AX951" s="122"/>
      <c r="AY951" s="122"/>
      <c r="AZ951" s="122"/>
      <c r="BA951" s="122"/>
      <c r="BB951" s="122"/>
      <c r="BC951" s="122"/>
      <c r="BD951" s="122"/>
      <c r="BE951" s="122"/>
      <c r="BF951" s="122"/>
      <c r="BG951" s="122"/>
    </row>
    <row r="952" spans="1:59" ht="12.75">
      <c r="A952" s="208"/>
      <c r="B952" s="182"/>
      <c r="C952" s="180" t="s">
        <v>151</v>
      </c>
      <c r="D952" s="182"/>
      <c r="E952" s="267">
        <v>72.74555098163394</v>
      </c>
      <c r="F952" s="267">
        <v>74.38279093542342</v>
      </c>
      <c r="G952" s="267">
        <v>74.38279093542342</v>
      </c>
      <c r="H952" s="267">
        <v>73.10817307692308</v>
      </c>
      <c r="I952" s="267">
        <v>65.95</v>
      </c>
      <c r="J952" s="267">
        <v>65.95</v>
      </c>
      <c r="K952" s="267">
        <v>65.95</v>
      </c>
      <c r="L952" s="267">
        <v>0</v>
      </c>
      <c r="M952" s="267">
        <v>0</v>
      </c>
      <c r="N952" s="267">
        <v>0</v>
      </c>
      <c r="O952" s="267">
        <v>0</v>
      </c>
      <c r="P952" s="267">
        <v>0</v>
      </c>
      <c r="Q952" s="267">
        <v>0</v>
      </c>
      <c r="S952" s="122"/>
      <c r="T952" s="123"/>
      <c r="U952" s="122"/>
      <c r="V952" s="122"/>
      <c r="W952" s="122"/>
      <c r="X952" s="122"/>
      <c r="Y952" s="122"/>
      <c r="Z952" s="122"/>
      <c r="AA952" s="122"/>
      <c r="AB952" s="122"/>
      <c r="AC952" s="122"/>
      <c r="AD952" s="122"/>
      <c r="AE952" s="122"/>
      <c r="AF952" s="122"/>
      <c r="AG952" s="122"/>
      <c r="AH952" s="122"/>
      <c r="AI952" s="122"/>
      <c r="AJ952" s="122"/>
      <c r="AK952" s="122"/>
      <c r="AL952" s="122"/>
      <c r="AM952" s="122"/>
      <c r="AN952" s="122"/>
      <c r="AO952" s="122"/>
      <c r="AP952" s="122"/>
      <c r="AQ952" s="122"/>
      <c r="AR952" s="122"/>
      <c r="AS952" s="122"/>
      <c r="AT952" s="122"/>
      <c r="AU952" s="122"/>
      <c r="AV952" s="122"/>
      <c r="AW952" s="122"/>
      <c r="AX952" s="122"/>
      <c r="AY952" s="122"/>
      <c r="AZ952" s="122"/>
      <c r="BA952" s="122"/>
      <c r="BB952" s="122"/>
      <c r="BC952" s="122"/>
      <c r="BD952" s="122"/>
      <c r="BE952" s="122"/>
      <c r="BF952" s="122"/>
      <c r="BG952" s="122"/>
    </row>
    <row r="953" spans="1:59" ht="12.75">
      <c r="A953" s="208"/>
      <c r="B953" s="182"/>
      <c r="C953" s="180" t="s">
        <v>152</v>
      </c>
      <c r="D953" s="182"/>
      <c r="E953" s="267">
        <v>71</v>
      </c>
      <c r="F953" s="267">
        <v>71</v>
      </c>
      <c r="G953" s="267">
        <v>71</v>
      </c>
      <c r="H953" s="267">
        <v>71</v>
      </c>
      <c r="I953" s="267">
        <v>0</v>
      </c>
      <c r="J953" s="267">
        <v>0</v>
      </c>
      <c r="K953" s="267">
        <v>0</v>
      </c>
      <c r="L953" s="267">
        <v>0</v>
      </c>
      <c r="M953" s="267">
        <v>0</v>
      </c>
      <c r="N953" s="267">
        <v>0</v>
      </c>
      <c r="O953" s="267">
        <v>0</v>
      </c>
      <c r="P953" s="267">
        <v>0</v>
      </c>
      <c r="Q953" s="267">
        <v>0</v>
      </c>
      <c r="S953" s="122"/>
      <c r="T953" s="123"/>
      <c r="U953" s="122"/>
      <c r="V953" s="122"/>
      <c r="W953" s="122"/>
      <c r="X953" s="122"/>
      <c r="Y953" s="122"/>
      <c r="Z953" s="122"/>
      <c r="AA953" s="122"/>
      <c r="AB953" s="122"/>
      <c r="AC953" s="122"/>
      <c r="AD953" s="122"/>
      <c r="AE953" s="122"/>
      <c r="AF953" s="122"/>
      <c r="AG953" s="122"/>
      <c r="AH953" s="122"/>
      <c r="AI953" s="122"/>
      <c r="AJ953" s="122"/>
      <c r="AK953" s="122"/>
      <c r="AL953" s="122"/>
      <c r="AM953" s="122"/>
      <c r="AN953" s="122"/>
      <c r="AO953" s="122"/>
      <c r="AP953" s="122"/>
      <c r="AQ953" s="122"/>
      <c r="AR953" s="122"/>
      <c r="AS953" s="122"/>
      <c r="AT953" s="122"/>
      <c r="AU953" s="122"/>
      <c r="AV953" s="122"/>
      <c r="AW953" s="122"/>
      <c r="AX953" s="122"/>
      <c r="AY953" s="122"/>
      <c r="AZ953" s="122"/>
      <c r="BA953" s="122"/>
      <c r="BB953" s="122"/>
      <c r="BC953" s="122"/>
      <c r="BD953" s="122"/>
      <c r="BE953" s="122"/>
      <c r="BF953" s="122"/>
      <c r="BG953" s="122"/>
    </row>
    <row r="954" spans="1:59" ht="12.75">
      <c r="A954" s="208"/>
      <c r="B954" s="182"/>
      <c r="C954" s="180" t="s">
        <v>153</v>
      </c>
      <c r="D954" s="182"/>
      <c r="E954" s="267">
        <v>51.66861167002012</v>
      </c>
      <c r="F954" s="267">
        <v>53.86521739130435</v>
      </c>
      <c r="G954" s="267">
        <v>68.33040935672514</v>
      </c>
      <c r="H954" s="267">
        <v>68.28030303030303</v>
      </c>
      <c r="I954" s="267">
        <v>43.18734939759036</v>
      </c>
      <c r="J954" s="267">
        <v>42.801162790697674</v>
      </c>
      <c r="K954" s="267">
        <v>43.00525291828794</v>
      </c>
      <c r="L954" s="267">
        <v>40.833333333333336</v>
      </c>
      <c r="M954" s="267">
        <v>41.357142857142854</v>
      </c>
      <c r="N954" s="267">
        <v>41.5</v>
      </c>
      <c r="O954" s="267">
        <v>41.455555555555556</v>
      </c>
      <c r="P954" s="267">
        <v>40.833333333333336</v>
      </c>
      <c r="Q954" s="267">
        <v>41.455555555555556</v>
      </c>
      <c r="S954" s="122"/>
      <c r="T954" s="123"/>
      <c r="U954" s="122"/>
      <c r="V954" s="122"/>
      <c r="W954" s="122"/>
      <c r="X954" s="122"/>
      <c r="Y954" s="122"/>
      <c r="Z954" s="122"/>
      <c r="AA954" s="122"/>
      <c r="AB954" s="122"/>
      <c r="AC954" s="122"/>
      <c r="AD954" s="122"/>
      <c r="AE954" s="122"/>
      <c r="AF954" s="122"/>
      <c r="AG954" s="122"/>
      <c r="AH954" s="122"/>
      <c r="AI954" s="122"/>
      <c r="AJ954" s="122"/>
      <c r="AK954" s="122"/>
      <c r="AL954" s="122"/>
      <c r="AM954" s="122"/>
      <c r="AN954" s="122"/>
      <c r="AO954" s="122"/>
      <c r="AP954" s="122"/>
      <c r="AQ954" s="122"/>
      <c r="AR954" s="122"/>
      <c r="AS954" s="122"/>
      <c r="AT954" s="122"/>
      <c r="AU954" s="122"/>
      <c r="AV954" s="122"/>
      <c r="AW954" s="122"/>
      <c r="AX954" s="122"/>
      <c r="AY954" s="122"/>
      <c r="AZ954" s="122"/>
      <c r="BA954" s="122"/>
      <c r="BB954" s="122"/>
      <c r="BC954" s="122"/>
      <c r="BD954" s="122"/>
      <c r="BE954" s="122"/>
      <c r="BF954" s="122"/>
      <c r="BG954" s="122"/>
    </row>
    <row r="955" spans="1:59" ht="12.75">
      <c r="A955" s="208"/>
      <c r="B955" s="182"/>
      <c r="C955" s="180" t="s">
        <v>154</v>
      </c>
      <c r="D955" s="182"/>
      <c r="E955" s="267">
        <v>0</v>
      </c>
      <c r="F955" s="267">
        <v>0</v>
      </c>
      <c r="G955" s="267">
        <v>0</v>
      </c>
      <c r="H955" s="267">
        <v>0</v>
      </c>
      <c r="I955" s="267">
        <v>0</v>
      </c>
      <c r="J955" s="267">
        <v>0</v>
      </c>
      <c r="K955" s="267">
        <v>0</v>
      </c>
      <c r="L955" s="267">
        <v>0</v>
      </c>
      <c r="M955" s="267">
        <v>0</v>
      </c>
      <c r="N955" s="267">
        <v>0</v>
      </c>
      <c r="O955" s="267">
        <v>0</v>
      </c>
      <c r="P955" s="267">
        <v>0</v>
      </c>
      <c r="Q955" s="267">
        <v>0</v>
      </c>
      <c r="S955" s="122"/>
      <c r="T955" s="123"/>
      <c r="U955" s="122"/>
      <c r="V955" s="122"/>
      <c r="W955" s="122"/>
      <c r="X955" s="122"/>
      <c r="Y955" s="122"/>
      <c r="Z955" s="122"/>
      <c r="AA955" s="122"/>
      <c r="AB955" s="122"/>
      <c r="AC955" s="122"/>
      <c r="AD955" s="122"/>
      <c r="AE955" s="122"/>
      <c r="AF955" s="122"/>
      <c r="AG955" s="122"/>
      <c r="AH955" s="122"/>
      <c r="AI955" s="122"/>
      <c r="AJ955" s="122"/>
      <c r="AK955" s="122"/>
      <c r="AL955" s="122"/>
      <c r="AM955" s="122"/>
      <c r="AN955" s="122"/>
      <c r="AO955" s="122"/>
      <c r="AP955" s="122"/>
      <c r="AQ955" s="122"/>
      <c r="AR955" s="122"/>
      <c r="AS955" s="122"/>
      <c r="AT955" s="122"/>
      <c r="AU955" s="122"/>
      <c r="AV955" s="122"/>
      <c r="AW955" s="122"/>
      <c r="AX955" s="122"/>
      <c r="AY955" s="122"/>
      <c r="AZ955" s="122"/>
      <c r="BA955" s="122"/>
      <c r="BB955" s="122"/>
      <c r="BC955" s="122"/>
      <c r="BD955" s="122"/>
      <c r="BE955" s="122"/>
      <c r="BF955" s="122"/>
      <c r="BG955" s="122"/>
    </row>
    <row r="956" spans="1:59" ht="12.75">
      <c r="A956" s="208"/>
      <c r="B956" s="182"/>
      <c r="C956" s="180" t="s">
        <v>53</v>
      </c>
      <c r="D956" s="182"/>
      <c r="E956" s="267">
        <v>0</v>
      </c>
      <c r="F956" s="267">
        <v>0</v>
      </c>
      <c r="G956" s="267">
        <v>0</v>
      </c>
      <c r="H956" s="267">
        <v>0</v>
      </c>
      <c r="I956" s="267">
        <v>0</v>
      </c>
      <c r="J956" s="267">
        <v>0</v>
      </c>
      <c r="K956" s="267">
        <v>0</v>
      </c>
      <c r="L956" s="267">
        <v>0</v>
      </c>
      <c r="M956" s="267">
        <v>0</v>
      </c>
      <c r="N956" s="267">
        <v>0</v>
      </c>
      <c r="O956" s="267">
        <v>0</v>
      </c>
      <c r="P956" s="267">
        <v>0</v>
      </c>
      <c r="Q956" s="267">
        <v>0</v>
      </c>
      <c r="S956" s="122"/>
      <c r="T956" s="123"/>
      <c r="U956" s="122"/>
      <c r="V956" s="122"/>
      <c r="W956" s="122"/>
      <c r="X956" s="122"/>
      <c r="Y956" s="122"/>
      <c r="Z956" s="122"/>
      <c r="AA956" s="122"/>
      <c r="AB956" s="122"/>
      <c r="AC956" s="122"/>
      <c r="AD956" s="122"/>
      <c r="AE956" s="122"/>
      <c r="AF956" s="122"/>
      <c r="AG956" s="122"/>
      <c r="AH956" s="122"/>
      <c r="AI956" s="122"/>
      <c r="AJ956" s="122"/>
      <c r="AK956" s="122"/>
      <c r="AL956" s="122"/>
      <c r="AM956" s="122"/>
      <c r="AN956" s="122"/>
      <c r="AO956" s="122"/>
      <c r="AP956" s="122"/>
      <c r="AQ956" s="122"/>
      <c r="AR956" s="122"/>
      <c r="AS956" s="122"/>
      <c r="AT956" s="122"/>
      <c r="AU956" s="122"/>
      <c r="AV956" s="122"/>
      <c r="AW956" s="122"/>
      <c r="AX956" s="122"/>
      <c r="AY956" s="122"/>
      <c r="AZ956" s="122"/>
      <c r="BA956" s="122"/>
      <c r="BB956" s="122"/>
      <c r="BC956" s="122"/>
      <c r="BD956" s="122"/>
      <c r="BE956" s="122"/>
      <c r="BF956" s="122"/>
      <c r="BG956" s="122"/>
    </row>
    <row r="957" spans="1:59" ht="12.75">
      <c r="A957" s="208"/>
      <c r="B957" s="182"/>
      <c r="C957" s="180" t="s">
        <v>155</v>
      </c>
      <c r="D957" s="182"/>
      <c r="E957" s="267">
        <v>0</v>
      </c>
      <c r="F957" s="267">
        <v>0</v>
      </c>
      <c r="G957" s="267">
        <v>0</v>
      </c>
      <c r="H957" s="267">
        <v>0</v>
      </c>
      <c r="I957" s="267">
        <v>0</v>
      </c>
      <c r="J957" s="267">
        <v>0</v>
      </c>
      <c r="K957" s="267">
        <v>0</v>
      </c>
      <c r="L957" s="267">
        <v>0</v>
      </c>
      <c r="M957" s="267">
        <v>0</v>
      </c>
      <c r="N957" s="267">
        <v>0</v>
      </c>
      <c r="O957" s="267">
        <v>0</v>
      </c>
      <c r="P957" s="267">
        <v>0</v>
      </c>
      <c r="Q957" s="267">
        <v>0</v>
      </c>
      <c r="S957" s="122"/>
      <c r="T957" s="123"/>
      <c r="U957" s="122"/>
      <c r="V957" s="122"/>
      <c r="W957" s="122"/>
      <c r="X957" s="122"/>
      <c r="Y957" s="122"/>
      <c r="Z957" s="122"/>
      <c r="AA957" s="122"/>
      <c r="AB957" s="122"/>
      <c r="AC957" s="122"/>
      <c r="AD957" s="122"/>
      <c r="AE957" s="122"/>
      <c r="AF957" s="122"/>
      <c r="AG957" s="122"/>
      <c r="AH957" s="122"/>
      <c r="AI957" s="122"/>
      <c r="AJ957" s="122"/>
      <c r="AK957" s="122"/>
      <c r="AL957" s="122"/>
      <c r="AM957" s="122"/>
      <c r="AN957" s="122"/>
      <c r="AO957" s="122"/>
      <c r="AP957" s="122"/>
      <c r="AQ957" s="122"/>
      <c r="AR957" s="122"/>
      <c r="AS957" s="122"/>
      <c r="AT957" s="122"/>
      <c r="AU957" s="122"/>
      <c r="AV957" s="122"/>
      <c r="AW957" s="122"/>
      <c r="AX957" s="122"/>
      <c r="AY957" s="122"/>
      <c r="AZ957" s="122"/>
      <c r="BA957" s="122"/>
      <c r="BB957" s="122"/>
      <c r="BC957" s="122"/>
      <c r="BD957" s="122"/>
      <c r="BE957" s="122"/>
      <c r="BF957" s="122"/>
      <c r="BG957" s="122"/>
    </row>
    <row r="958" spans="1:59" ht="12.75">
      <c r="A958" s="208"/>
      <c r="B958" s="182"/>
      <c r="C958" s="180" t="s">
        <v>156</v>
      </c>
      <c r="D958" s="182"/>
      <c r="E958" s="267">
        <v>0</v>
      </c>
      <c r="F958" s="267">
        <v>0</v>
      </c>
      <c r="G958" s="267">
        <v>0</v>
      </c>
      <c r="H958" s="267">
        <v>0</v>
      </c>
      <c r="I958" s="267">
        <v>0</v>
      </c>
      <c r="J958" s="267">
        <v>0</v>
      </c>
      <c r="K958" s="267">
        <v>0</v>
      </c>
      <c r="L958" s="267">
        <v>0</v>
      </c>
      <c r="M958" s="267">
        <v>0</v>
      </c>
      <c r="N958" s="267">
        <v>0</v>
      </c>
      <c r="O958" s="267">
        <v>0</v>
      </c>
      <c r="P958" s="267">
        <v>0</v>
      </c>
      <c r="Q958" s="267">
        <v>0</v>
      </c>
      <c r="S958" s="122"/>
      <c r="T958" s="123"/>
      <c r="U958" s="122"/>
      <c r="V958" s="122"/>
      <c r="W958" s="122"/>
      <c r="X958" s="122"/>
      <c r="Y958" s="122"/>
      <c r="Z958" s="122"/>
      <c r="AA958" s="122"/>
      <c r="AB958" s="122"/>
      <c r="AC958" s="122"/>
      <c r="AD958" s="122"/>
      <c r="AE958" s="122"/>
      <c r="AF958" s="122"/>
      <c r="AG958" s="122"/>
      <c r="AH958" s="122"/>
      <c r="AI958" s="122"/>
      <c r="AJ958" s="122"/>
      <c r="AK958" s="122"/>
      <c r="AL958" s="122"/>
      <c r="AM958" s="122"/>
      <c r="AN958" s="122"/>
      <c r="AO958" s="122"/>
      <c r="AP958" s="122"/>
      <c r="AQ958" s="122"/>
      <c r="AR958" s="122"/>
      <c r="AS958" s="122"/>
      <c r="AT958" s="122"/>
      <c r="AU958" s="122"/>
      <c r="AV958" s="122"/>
      <c r="AW958" s="122"/>
      <c r="AX958" s="122"/>
      <c r="AY958" s="122"/>
      <c r="AZ958" s="122"/>
      <c r="BA958" s="122"/>
      <c r="BB958" s="122"/>
      <c r="BC958" s="122"/>
      <c r="BD958" s="122"/>
      <c r="BE958" s="122"/>
      <c r="BF958" s="122"/>
      <c r="BG958" s="122"/>
    </row>
    <row r="959" spans="1:59" ht="12.75">
      <c r="A959" s="208"/>
      <c r="B959" s="182"/>
      <c r="C959" s="180" t="s">
        <v>157</v>
      </c>
      <c r="D959" s="182"/>
      <c r="E959" s="267">
        <v>0</v>
      </c>
      <c r="F959" s="267">
        <v>0</v>
      </c>
      <c r="G959" s="267">
        <v>0</v>
      </c>
      <c r="H959" s="267">
        <v>0</v>
      </c>
      <c r="I959" s="267">
        <v>0</v>
      </c>
      <c r="J959" s="267">
        <v>0</v>
      </c>
      <c r="K959" s="267">
        <v>0</v>
      </c>
      <c r="L959" s="267">
        <v>0</v>
      </c>
      <c r="M959" s="267">
        <v>0</v>
      </c>
      <c r="N959" s="267">
        <v>0</v>
      </c>
      <c r="O959" s="267">
        <v>0</v>
      </c>
      <c r="P959" s="267">
        <v>0</v>
      </c>
      <c r="Q959" s="267">
        <v>0</v>
      </c>
      <c r="S959" s="122"/>
      <c r="T959" s="123"/>
      <c r="U959" s="122"/>
      <c r="V959" s="122"/>
      <c r="W959" s="122"/>
      <c r="X959" s="122"/>
      <c r="Y959" s="122"/>
      <c r="Z959" s="122"/>
      <c r="AA959" s="122"/>
      <c r="AB959" s="122"/>
      <c r="AC959" s="122"/>
      <c r="AD959" s="122"/>
      <c r="AE959" s="122"/>
      <c r="AF959" s="122"/>
      <c r="AG959" s="122"/>
      <c r="AH959" s="122"/>
      <c r="AI959" s="122"/>
      <c r="AJ959" s="122"/>
      <c r="AK959" s="122"/>
      <c r="AL959" s="122"/>
      <c r="AM959" s="122"/>
      <c r="AN959" s="122"/>
      <c r="AO959" s="122"/>
      <c r="AP959" s="122"/>
      <c r="AQ959" s="122"/>
      <c r="AR959" s="122"/>
      <c r="AS959" s="122"/>
      <c r="AT959" s="122"/>
      <c r="AU959" s="122"/>
      <c r="AV959" s="122"/>
      <c r="AW959" s="122"/>
      <c r="AX959" s="122"/>
      <c r="AY959" s="122"/>
      <c r="AZ959" s="122"/>
      <c r="BA959" s="122"/>
      <c r="BB959" s="122"/>
      <c r="BC959" s="122"/>
      <c r="BD959" s="122"/>
      <c r="BE959" s="122"/>
      <c r="BF959" s="122"/>
      <c r="BG959" s="122"/>
    </row>
    <row r="960" spans="1:59" ht="12.75" hidden="1">
      <c r="A960" s="208"/>
      <c r="B960" s="182"/>
      <c r="C960" s="180"/>
      <c r="D960" s="182"/>
      <c r="E960" s="267"/>
      <c r="F960" s="267"/>
      <c r="G960" s="267"/>
      <c r="H960" s="267"/>
      <c r="I960" s="267"/>
      <c r="J960" s="267"/>
      <c r="K960" s="267"/>
      <c r="L960" s="267"/>
      <c r="M960" s="267"/>
      <c r="N960" s="267"/>
      <c r="O960" s="267"/>
      <c r="P960" s="267"/>
      <c r="Q960" s="267"/>
      <c r="S960" s="122"/>
      <c r="T960" s="123"/>
      <c r="U960" s="122"/>
      <c r="V960" s="122"/>
      <c r="W960" s="122"/>
      <c r="X960" s="122"/>
      <c r="Y960" s="122"/>
      <c r="Z960" s="122"/>
      <c r="AA960" s="122"/>
      <c r="AB960" s="122"/>
      <c r="AC960" s="122"/>
      <c r="AD960" s="122"/>
      <c r="AE960" s="122"/>
      <c r="AF960" s="122"/>
      <c r="AG960" s="122"/>
      <c r="AH960" s="122"/>
      <c r="AI960" s="122"/>
      <c r="AJ960" s="122"/>
      <c r="AK960" s="122"/>
      <c r="AL960" s="122"/>
      <c r="AM960" s="122"/>
      <c r="AN960" s="122"/>
      <c r="AO960" s="122"/>
      <c r="AP960" s="122"/>
      <c r="AQ960" s="122"/>
      <c r="AR960" s="122"/>
      <c r="AS960" s="122"/>
      <c r="AT960" s="122"/>
      <c r="AU960" s="122"/>
      <c r="AV960" s="122"/>
      <c r="AW960" s="122"/>
      <c r="AX960" s="122"/>
      <c r="AY960" s="122"/>
      <c r="AZ960" s="122"/>
      <c r="BA960" s="122"/>
      <c r="BB960" s="122"/>
      <c r="BC960" s="122"/>
      <c r="BD960" s="122"/>
      <c r="BE960" s="122"/>
      <c r="BF960" s="122"/>
      <c r="BG960" s="122"/>
    </row>
    <row r="961" spans="1:59" ht="12.75" hidden="1">
      <c r="A961" s="208"/>
      <c r="B961" s="182"/>
      <c r="C961" s="180"/>
      <c r="D961" s="182"/>
      <c r="E961" s="267"/>
      <c r="F961" s="267"/>
      <c r="G961" s="267"/>
      <c r="H961" s="267"/>
      <c r="I961" s="267"/>
      <c r="J961" s="267"/>
      <c r="K961" s="267"/>
      <c r="L961" s="267"/>
      <c r="M961" s="267"/>
      <c r="N961" s="267"/>
      <c r="O961" s="267"/>
      <c r="P961" s="267"/>
      <c r="Q961" s="267"/>
      <c r="S961" s="122"/>
      <c r="T961" s="123"/>
      <c r="U961" s="122"/>
      <c r="V961" s="122"/>
      <c r="W961" s="122"/>
      <c r="X961" s="122"/>
      <c r="Y961" s="122"/>
      <c r="Z961" s="122"/>
      <c r="AA961" s="122"/>
      <c r="AB961" s="122"/>
      <c r="AC961" s="122"/>
      <c r="AD961" s="122"/>
      <c r="AE961" s="122"/>
      <c r="AF961" s="122"/>
      <c r="AG961" s="122"/>
      <c r="AH961" s="122"/>
      <c r="AI961" s="122"/>
      <c r="AJ961" s="122"/>
      <c r="AK961" s="122"/>
      <c r="AL961" s="122"/>
      <c r="AM961" s="122"/>
      <c r="AN961" s="122"/>
      <c r="AO961" s="122"/>
      <c r="AP961" s="122"/>
      <c r="AQ961" s="122"/>
      <c r="AR961" s="122"/>
      <c r="AS961" s="122"/>
      <c r="AT961" s="122"/>
      <c r="AU961" s="122"/>
      <c r="AV961" s="122"/>
      <c r="AW961" s="122"/>
      <c r="AX961" s="122"/>
      <c r="AY961" s="122"/>
      <c r="AZ961" s="122"/>
      <c r="BA961" s="122"/>
      <c r="BB961" s="122"/>
      <c r="BC961" s="122"/>
      <c r="BD961" s="122"/>
      <c r="BE961" s="122"/>
      <c r="BF961" s="122"/>
      <c r="BG961" s="122"/>
    </row>
    <row r="962" spans="1:59" ht="12.75">
      <c r="A962" s="208"/>
      <c r="B962" s="182"/>
      <c r="C962" s="180" t="s">
        <v>158</v>
      </c>
      <c r="D962" s="182"/>
      <c r="E962" s="267">
        <v>0</v>
      </c>
      <c r="F962" s="267">
        <v>0</v>
      </c>
      <c r="G962" s="267">
        <v>0</v>
      </c>
      <c r="H962" s="267">
        <v>0</v>
      </c>
      <c r="I962" s="267">
        <v>0</v>
      </c>
      <c r="J962" s="267">
        <v>0</v>
      </c>
      <c r="K962" s="267">
        <v>0</v>
      </c>
      <c r="L962" s="267">
        <v>0</v>
      </c>
      <c r="M962" s="267">
        <v>0</v>
      </c>
      <c r="N962" s="267">
        <v>0</v>
      </c>
      <c r="O962" s="267">
        <v>0</v>
      </c>
      <c r="P962" s="267">
        <v>0</v>
      </c>
      <c r="Q962" s="267">
        <v>0</v>
      </c>
      <c r="S962" s="122"/>
      <c r="T962" s="123"/>
      <c r="U962" s="122"/>
      <c r="V962" s="122"/>
      <c r="W962" s="122"/>
      <c r="X962" s="122"/>
      <c r="Y962" s="122"/>
      <c r="Z962" s="122"/>
      <c r="AA962" s="122"/>
      <c r="AB962" s="122"/>
      <c r="AC962" s="122"/>
      <c r="AD962" s="122"/>
      <c r="AE962" s="122"/>
      <c r="AF962" s="122"/>
      <c r="AG962" s="122"/>
      <c r="AH962" s="122"/>
      <c r="AI962" s="122"/>
      <c r="AJ962" s="122"/>
      <c r="AK962" s="122"/>
      <c r="AL962" s="122"/>
      <c r="AM962" s="122"/>
      <c r="AN962" s="122"/>
      <c r="AO962" s="122"/>
      <c r="AP962" s="122"/>
      <c r="AQ962" s="122"/>
      <c r="AR962" s="122"/>
      <c r="AS962" s="122"/>
      <c r="AT962" s="122"/>
      <c r="AU962" s="122"/>
      <c r="AV962" s="122"/>
      <c r="AW962" s="122"/>
      <c r="AX962" s="122"/>
      <c r="AY962" s="122"/>
      <c r="AZ962" s="122"/>
      <c r="BA962" s="122"/>
      <c r="BB962" s="122"/>
      <c r="BC962" s="122"/>
      <c r="BD962" s="122"/>
      <c r="BE962" s="122"/>
      <c r="BF962" s="122"/>
      <c r="BG962" s="122"/>
    </row>
    <row r="963" spans="1:59" ht="12.75">
      <c r="A963" s="208"/>
      <c r="B963" s="182"/>
      <c r="C963" s="180"/>
      <c r="D963" s="182"/>
      <c r="E963" s="267"/>
      <c r="F963" s="267"/>
      <c r="G963" s="267"/>
      <c r="H963" s="267"/>
      <c r="I963" s="267"/>
      <c r="J963" s="267"/>
      <c r="K963" s="267"/>
      <c r="L963" s="267"/>
      <c r="M963" s="267"/>
      <c r="N963" s="267"/>
      <c r="O963" s="267"/>
      <c r="P963" s="267"/>
      <c r="Q963" s="267"/>
      <c r="S963" s="122"/>
      <c r="T963" s="123"/>
      <c r="U963" s="122"/>
      <c r="V963" s="122"/>
      <c r="W963" s="122"/>
      <c r="X963" s="122"/>
      <c r="Y963" s="122"/>
      <c r="Z963" s="122"/>
      <c r="AA963" s="122"/>
      <c r="AB963" s="122"/>
      <c r="AC963" s="122"/>
      <c r="AD963" s="122"/>
      <c r="AE963" s="122"/>
      <c r="AF963" s="122"/>
      <c r="AG963" s="122"/>
      <c r="AH963" s="122"/>
      <c r="AI963" s="122"/>
      <c r="AJ963" s="122"/>
      <c r="AK963" s="122"/>
      <c r="AL963" s="122"/>
      <c r="AM963" s="122"/>
      <c r="AN963" s="122"/>
      <c r="AO963" s="122"/>
      <c r="AP963" s="122"/>
      <c r="AQ963" s="122"/>
      <c r="AR963" s="122"/>
      <c r="AS963" s="122"/>
      <c r="AT963" s="122"/>
      <c r="AU963" s="122"/>
      <c r="AV963" s="122"/>
      <c r="AW963" s="122"/>
      <c r="AX963" s="122"/>
      <c r="AY963" s="122"/>
      <c r="AZ963" s="122"/>
      <c r="BA963" s="122"/>
      <c r="BB963" s="122"/>
      <c r="BC963" s="122"/>
      <c r="BD963" s="122"/>
      <c r="BE963" s="122"/>
      <c r="BF963" s="122"/>
      <c r="BG963" s="122"/>
    </row>
    <row r="964" spans="1:59" ht="12.75">
      <c r="A964" s="208"/>
      <c r="B964" s="175" t="s">
        <v>263</v>
      </c>
      <c r="C964" s="180"/>
      <c r="D964" s="182"/>
      <c r="E964" s="267">
        <v>-61.523445644251275</v>
      </c>
      <c r="F964" s="267">
        <v>28.511309049232608</v>
      </c>
      <c r="G964" s="267">
        <v>33.98977100065118</v>
      </c>
      <c r="H964" s="267">
        <v>7.571629814550642</v>
      </c>
      <c r="I964" s="267">
        <v>-172.46839026915114</v>
      </c>
      <c r="J964" s="267">
        <v>-136.09558215686275</v>
      </c>
      <c r="K964" s="267">
        <v>-104.13630715705766</v>
      </c>
      <c r="L964" s="267">
        <v>-368.2448529411765</v>
      </c>
      <c r="M964" s="267">
        <v>-469.795</v>
      </c>
      <c r="N964" s="267">
        <v>-565.7302272727272</v>
      </c>
      <c r="O964" s="267">
        <v>-676.4838888888889</v>
      </c>
      <c r="P964" s="267">
        <v>-779.5301344086022</v>
      </c>
      <c r="Q964" s="267">
        <v>-740.7376111111112</v>
      </c>
      <c r="S964" s="122"/>
      <c r="T964" s="123"/>
      <c r="U964" s="122"/>
      <c r="V964" s="122"/>
      <c r="W964" s="122"/>
      <c r="X964" s="122"/>
      <c r="Y964" s="122"/>
      <c r="Z964" s="122"/>
      <c r="AA964" s="122"/>
      <c r="AB964" s="122"/>
      <c r="AC964" s="122"/>
      <c r="AD964" s="122"/>
      <c r="AE964" s="122"/>
      <c r="AF964" s="122"/>
      <c r="AG964" s="122"/>
      <c r="AH964" s="122"/>
      <c r="AI964" s="122"/>
      <c r="AJ964" s="122"/>
      <c r="AK964" s="122"/>
      <c r="AL964" s="122"/>
      <c r="AM964" s="122"/>
      <c r="AN964" s="122"/>
      <c r="AO964" s="122"/>
      <c r="AP964" s="122"/>
      <c r="AQ964" s="122"/>
      <c r="AR964" s="122"/>
      <c r="AS964" s="122"/>
      <c r="AT964" s="122"/>
      <c r="AU964" s="122"/>
      <c r="AV964" s="122"/>
      <c r="AW964" s="122"/>
      <c r="AX964" s="122"/>
      <c r="AY964" s="122"/>
      <c r="AZ964" s="122"/>
      <c r="BA964" s="122"/>
      <c r="BB964" s="122"/>
      <c r="BC964" s="122"/>
      <c r="BD964" s="122"/>
      <c r="BE964" s="122"/>
      <c r="BF964" s="122"/>
      <c r="BG964" s="122"/>
    </row>
    <row r="965" spans="1:59" ht="12.75">
      <c r="A965" s="208"/>
      <c r="B965" s="182"/>
      <c r="C965" s="180"/>
      <c r="D965" s="182"/>
      <c r="E965" s="267"/>
      <c r="F965" s="267"/>
      <c r="G965" s="267"/>
      <c r="H965" s="267"/>
      <c r="I965" s="267"/>
      <c r="J965" s="267"/>
      <c r="K965" s="267"/>
      <c r="L965" s="267"/>
      <c r="M965" s="267"/>
      <c r="N965" s="267"/>
      <c r="O965" s="267"/>
      <c r="P965" s="267"/>
      <c r="Q965" s="267"/>
      <c r="S965" s="122"/>
      <c r="T965" s="123"/>
      <c r="U965" s="122"/>
      <c r="V965" s="122"/>
      <c r="W965" s="122"/>
      <c r="X965" s="122"/>
      <c r="Y965" s="122"/>
      <c r="Z965" s="122"/>
      <c r="AA965" s="122"/>
      <c r="AB965" s="122"/>
      <c r="AC965" s="122"/>
      <c r="AD965" s="122"/>
      <c r="AE965" s="122"/>
      <c r="AF965" s="122"/>
      <c r="AG965" s="122"/>
      <c r="AH965" s="122"/>
      <c r="AI965" s="122"/>
      <c r="AJ965" s="122"/>
      <c r="AK965" s="122"/>
      <c r="AL965" s="122"/>
      <c r="AM965" s="122"/>
      <c r="AN965" s="122"/>
      <c r="AO965" s="122"/>
      <c r="AP965" s="122"/>
      <c r="AQ965" s="122"/>
      <c r="AR965" s="122"/>
      <c r="AS965" s="122"/>
      <c r="AT965" s="122"/>
      <c r="AU965" s="122"/>
      <c r="AV965" s="122"/>
      <c r="AW965" s="122"/>
      <c r="AX965" s="122"/>
      <c r="AY965" s="122"/>
      <c r="AZ965" s="122"/>
      <c r="BA965" s="122"/>
      <c r="BB965" s="122"/>
      <c r="BC965" s="122"/>
      <c r="BD965" s="122"/>
      <c r="BE965" s="122"/>
      <c r="BF965" s="122"/>
      <c r="BG965" s="122"/>
    </row>
    <row r="966" spans="1:59" ht="12.75">
      <c r="A966" s="208"/>
      <c r="B966" s="175" t="s">
        <v>264</v>
      </c>
      <c r="C966" s="180"/>
      <c r="D966" s="182"/>
      <c r="E966" s="267"/>
      <c r="F966" s="267"/>
      <c r="G966" s="267"/>
      <c r="H966" s="267"/>
      <c r="I966" s="267"/>
      <c r="J966" s="267"/>
      <c r="K966" s="267"/>
      <c r="L966" s="267"/>
      <c r="M966" s="267"/>
      <c r="N966" s="267"/>
      <c r="O966" s="267"/>
      <c r="P966" s="267"/>
      <c r="Q966" s="267"/>
      <c r="S966" s="122"/>
      <c r="T966" s="123"/>
      <c r="U966" s="122"/>
      <c r="V966" s="122"/>
      <c r="W966" s="122"/>
      <c r="X966" s="122"/>
      <c r="Y966" s="122"/>
      <c r="Z966" s="122"/>
      <c r="AA966" s="122"/>
      <c r="AB966" s="122"/>
      <c r="AC966" s="122"/>
      <c r="AD966" s="122"/>
      <c r="AE966" s="122"/>
      <c r="AF966" s="122"/>
      <c r="AG966" s="122"/>
      <c r="AH966" s="122"/>
      <c r="AI966" s="122"/>
      <c r="AJ966" s="122"/>
      <c r="AK966" s="122"/>
      <c r="AL966" s="122"/>
      <c r="AM966" s="122"/>
      <c r="AN966" s="122"/>
      <c r="AO966" s="122"/>
      <c r="AP966" s="122"/>
      <c r="AQ966" s="122"/>
      <c r="AR966" s="122"/>
      <c r="AS966" s="122"/>
      <c r="AT966" s="122"/>
      <c r="AU966" s="122"/>
      <c r="AV966" s="122"/>
      <c r="AW966" s="122"/>
      <c r="AX966" s="122"/>
      <c r="AY966" s="122"/>
      <c r="AZ966" s="122"/>
      <c r="BA966" s="122"/>
      <c r="BB966" s="122"/>
      <c r="BC966" s="122"/>
      <c r="BD966" s="122"/>
      <c r="BE966" s="122"/>
      <c r="BF966" s="122"/>
      <c r="BG966" s="122"/>
    </row>
    <row r="967" spans="1:59" ht="12.75">
      <c r="A967" s="208"/>
      <c r="B967" s="182"/>
      <c r="C967" s="180" t="s">
        <v>147</v>
      </c>
      <c r="D967" s="182"/>
      <c r="E967" s="267">
        <v>35.05305517925811</v>
      </c>
      <c r="F967" s="267">
        <v>36.93319130053842</v>
      </c>
      <c r="G967" s="267">
        <v>39.21744655106101</v>
      </c>
      <c r="H967" s="267">
        <v>29.33189627310052</v>
      </c>
      <c r="I967" s="267">
        <v>0</v>
      </c>
      <c r="J967" s="267">
        <v>31.801164835811292</v>
      </c>
      <c r="K967" s="267">
        <v>43.434301452799524</v>
      </c>
      <c r="L967" s="267">
        <v>47.26848788114505</v>
      </c>
      <c r="M967" s="267">
        <v>42.76229610323906</v>
      </c>
      <c r="N967" s="267">
        <v>39.04877879018563</v>
      </c>
      <c r="O967" s="267">
        <v>40.9719143181434</v>
      </c>
      <c r="P967" s="267">
        <v>30.624845003813856</v>
      </c>
      <c r="Q967" s="267">
        <v>28.623940086022007</v>
      </c>
      <c r="S967" s="122"/>
      <c r="T967" s="123"/>
      <c r="U967" s="122"/>
      <c r="V967" s="122"/>
      <c r="W967" s="122"/>
      <c r="X967" s="122"/>
      <c r="Y967" s="122"/>
      <c r="Z967" s="122"/>
      <c r="AA967" s="122"/>
      <c r="AB967" s="122"/>
      <c r="AC967" s="122"/>
      <c r="AD967" s="122"/>
      <c r="AE967" s="122"/>
      <c r="AF967" s="122"/>
      <c r="AG967" s="122"/>
      <c r="AH967" s="122"/>
      <c r="AI967" s="122"/>
      <c r="AJ967" s="122"/>
      <c r="AK967" s="122"/>
      <c r="AL967" s="122"/>
      <c r="AM967" s="122"/>
      <c r="AN967" s="122"/>
      <c r="AO967" s="122"/>
      <c r="AP967" s="122"/>
      <c r="AQ967" s="122"/>
      <c r="AR967" s="122"/>
      <c r="AS967" s="122"/>
      <c r="AT967" s="122"/>
      <c r="AU967" s="122"/>
      <c r="AV967" s="122"/>
      <c r="AW967" s="122"/>
      <c r="AX967" s="122"/>
      <c r="AY967" s="122"/>
      <c r="AZ967" s="122"/>
      <c r="BA967" s="122"/>
      <c r="BB967" s="122"/>
      <c r="BC967" s="122"/>
      <c r="BD967" s="122"/>
      <c r="BE967" s="122"/>
      <c r="BF967" s="122"/>
      <c r="BG967" s="122"/>
    </row>
    <row r="968" spans="1:59" ht="12.75">
      <c r="A968" s="208"/>
      <c r="B968" s="182"/>
      <c r="C968" s="180" t="s">
        <v>149</v>
      </c>
      <c r="D968" s="182"/>
      <c r="E968" s="267">
        <v>32.508540880616984</v>
      </c>
      <c r="F968" s="267">
        <v>42.64183680860433</v>
      </c>
      <c r="G968" s="267">
        <v>30.335343357783525</v>
      </c>
      <c r="H968" s="267">
        <v>31.743427283799296</v>
      </c>
      <c r="I968" s="267">
        <v>27.261945783143144</v>
      </c>
      <c r="J968" s="267">
        <v>28.49312809688202</v>
      </c>
      <c r="K968" s="267">
        <v>34.31809099122963</v>
      </c>
      <c r="L968" s="267">
        <v>36.1214527202098</v>
      </c>
      <c r="M968" s="267">
        <v>34.825161378349925</v>
      </c>
      <c r="N968" s="267">
        <v>31.838469288831536</v>
      </c>
      <c r="O968" s="267">
        <v>32.314826177226124</v>
      </c>
      <c r="P968" s="267">
        <v>33.76291693912176</v>
      </c>
      <c r="Q968" s="267">
        <v>35.55975942364368</v>
      </c>
      <c r="S968" s="122"/>
      <c r="T968" s="123"/>
      <c r="U968" s="122"/>
      <c r="V968" s="122"/>
      <c r="W968" s="122"/>
      <c r="X968" s="122"/>
      <c r="Y968" s="122"/>
      <c r="Z968" s="122"/>
      <c r="AA968" s="122"/>
      <c r="AB968" s="122"/>
      <c r="AC968" s="122"/>
      <c r="AD968" s="122"/>
      <c r="AE968" s="122"/>
      <c r="AF968" s="122"/>
      <c r="AG968" s="122"/>
      <c r="AH968" s="122"/>
      <c r="AI968" s="122"/>
      <c r="AJ968" s="122"/>
      <c r="AK968" s="122"/>
      <c r="AL968" s="122"/>
      <c r="AM968" s="122"/>
      <c r="AN968" s="122"/>
      <c r="AO968" s="122"/>
      <c r="AP968" s="122"/>
      <c r="AQ968" s="122"/>
      <c r="AR968" s="122"/>
      <c r="AS968" s="122"/>
      <c r="AT968" s="122"/>
      <c r="AU968" s="122"/>
      <c r="AV968" s="122"/>
      <c r="AW968" s="122"/>
      <c r="AX968" s="122"/>
      <c r="AY968" s="122"/>
      <c r="AZ968" s="122"/>
      <c r="BA968" s="122"/>
      <c r="BB968" s="122"/>
      <c r="BC968" s="122"/>
      <c r="BD968" s="122"/>
      <c r="BE968" s="122"/>
      <c r="BF968" s="122"/>
      <c r="BG968" s="122"/>
    </row>
    <row r="969" spans="1:59" ht="12.75">
      <c r="A969" s="208"/>
      <c r="B969" s="182"/>
      <c r="C969" s="180" t="s">
        <v>151</v>
      </c>
      <c r="D969" s="182"/>
      <c r="E969" s="267">
        <v>34.063748860390845</v>
      </c>
      <c r="F969" s="267">
        <v>23.3137576958802</v>
      </c>
      <c r="G969" s="267">
        <v>30.97379036398206</v>
      </c>
      <c r="H969" s="267">
        <v>32.8622409083803</v>
      </c>
      <c r="I969" s="267">
        <v>32.18781310906776</v>
      </c>
      <c r="J969" s="267">
        <v>34.89475520298017</v>
      </c>
      <c r="K969" s="267">
        <v>46.24444118438854</v>
      </c>
      <c r="L969" s="267">
        <v>44.734093752805116</v>
      </c>
      <c r="M969" s="267">
        <v>44.71835596016711</v>
      </c>
      <c r="N969" s="267">
        <v>38.987944195384834</v>
      </c>
      <c r="O969" s="267">
        <v>38.092019187409186</v>
      </c>
      <c r="P969" s="267">
        <v>27.826577051363305</v>
      </c>
      <c r="Q969" s="267">
        <v>27.745386915757997</v>
      </c>
      <c r="S969" s="122"/>
      <c r="T969" s="123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  <c r="AF969" s="122"/>
      <c r="AG969" s="122"/>
      <c r="AH969" s="122"/>
      <c r="AI969" s="122"/>
      <c r="AJ969" s="122"/>
      <c r="AK969" s="122"/>
      <c r="AL969" s="122"/>
      <c r="AM969" s="122"/>
      <c r="AN969" s="122"/>
      <c r="AO969" s="122"/>
      <c r="AP969" s="122"/>
      <c r="AQ969" s="122"/>
      <c r="AR969" s="122"/>
      <c r="AS969" s="122"/>
      <c r="AT969" s="122"/>
      <c r="AU969" s="122"/>
      <c r="AV969" s="122"/>
      <c r="AW969" s="122"/>
      <c r="AX969" s="122"/>
      <c r="AY969" s="122"/>
      <c r="AZ969" s="122"/>
      <c r="BA969" s="122"/>
      <c r="BB969" s="122"/>
      <c r="BC969" s="122"/>
      <c r="BD969" s="122"/>
      <c r="BE969" s="122"/>
      <c r="BF969" s="122"/>
      <c r="BG969" s="122"/>
    </row>
    <row r="970" spans="1:59" ht="12.75">
      <c r="A970" s="208"/>
      <c r="B970" s="182"/>
      <c r="C970" s="180" t="s">
        <v>152</v>
      </c>
      <c r="D970" s="182"/>
      <c r="E970" s="267">
        <v>33.88174283694775</v>
      </c>
      <c r="F970" s="267">
        <v>25.917365827061303</v>
      </c>
      <c r="G970" s="267">
        <v>27.236881549146837</v>
      </c>
      <c r="H970" s="267">
        <v>26.758475082013796</v>
      </c>
      <c r="I970" s="267">
        <v>27.11915496806367</v>
      </c>
      <c r="J970" s="267">
        <v>30.23228602520129</v>
      </c>
      <c r="K970" s="267">
        <v>37.80447680982734</v>
      </c>
      <c r="L970" s="267">
        <v>34.7213598910573</v>
      </c>
      <c r="M970" s="267">
        <v>39.54782364737931</v>
      </c>
      <c r="N970" s="267">
        <v>34.054462456390404</v>
      </c>
      <c r="O970" s="267">
        <v>31.776009764101516</v>
      </c>
      <c r="P970" s="267">
        <v>32.699121836507885</v>
      </c>
      <c r="Q970" s="267">
        <v>44.05608475387677</v>
      </c>
      <c r="S970" s="122"/>
      <c r="T970" s="123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  <c r="AF970" s="122"/>
      <c r="AG970" s="122"/>
      <c r="AH970" s="122"/>
      <c r="AI970" s="122"/>
      <c r="AJ970" s="122"/>
      <c r="AK970" s="122"/>
      <c r="AL970" s="122"/>
      <c r="AM970" s="122"/>
      <c r="AN970" s="122"/>
      <c r="AO970" s="122"/>
      <c r="AP970" s="122"/>
      <c r="AQ970" s="122"/>
      <c r="AR970" s="122"/>
      <c r="AS970" s="122"/>
      <c r="AT970" s="122"/>
      <c r="AU970" s="122"/>
      <c r="AV970" s="122"/>
      <c r="AW970" s="122"/>
      <c r="AX970" s="122"/>
      <c r="AY970" s="122"/>
      <c r="AZ970" s="122"/>
      <c r="BA970" s="122"/>
      <c r="BB970" s="122"/>
      <c r="BC970" s="122"/>
      <c r="BD970" s="122"/>
      <c r="BE970" s="122"/>
      <c r="BF970" s="122"/>
      <c r="BG970" s="122"/>
    </row>
    <row r="971" spans="1:59" ht="12.75">
      <c r="A971" s="208"/>
      <c r="B971" s="182"/>
      <c r="C971" s="180" t="s">
        <v>153</v>
      </c>
      <c r="D971" s="182"/>
      <c r="E971" s="267">
        <v>29.01151339708119</v>
      </c>
      <c r="F971" s="267">
        <v>27.856537386728277</v>
      </c>
      <c r="G971" s="267">
        <v>27.387439134947535</v>
      </c>
      <c r="H971" s="267">
        <v>24.713544696950496</v>
      </c>
      <c r="I971" s="267">
        <v>23.591761725351187</v>
      </c>
      <c r="J971" s="267">
        <v>29.074633510531324</v>
      </c>
      <c r="K971" s="267">
        <v>32.37322240722981</v>
      </c>
      <c r="L971" s="267">
        <v>38.391727353076114</v>
      </c>
      <c r="M971" s="267">
        <v>36.19071112844679</v>
      </c>
      <c r="N971" s="267">
        <v>31.31336711532018</v>
      </c>
      <c r="O971" s="267">
        <v>31.88319969427243</v>
      </c>
      <c r="P971" s="267">
        <v>29.833299388753012</v>
      </c>
      <c r="Q971" s="267">
        <v>24.4790221796013</v>
      </c>
      <c r="S971" s="122"/>
      <c r="T971" s="123"/>
      <c r="U971" s="122"/>
      <c r="V971" s="122"/>
      <c r="W971" s="122"/>
      <c r="X971" s="122"/>
      <c r="Y971" s="122"/>
      <c r="Z971" s="122"/>
      <c r="AA971" s="122"/>
      <c r="AB971" s="122"/>
      <c r="AC971" s="122"/>
      <c r="AD971" s="122"/>
      <c r="AE971" s="122"/>
      <c r="AF971" s="122"/>
      <c r="AG971" s="122"/>
      <c r="AH971" s="122"/>
      <c r="AI971" s="122"/>
      <c r="AJ971" s="122"/>
      <c r="AK971" s="122"/>
      <c r="AL971" s="122"/>
      <c r="AM971" s="122"/>
      <c r="AN971" s="122"/>
      <c r="AO971" s="122"/>
      <c r="AP971" s="122"/>
      <c r="AQ971" s="122"/>
      <c r="AR971" s="122"/>
      <c r="AS971" s="122"/>
      <c r="AT971" s="122"/>
      <c r="AU971" s="122"/>
      <c r="AV971" s="122"/>
      <c r="AW971" s="122"/>
      <c r="AX971" s="122"/>
      <c r="AY971" s="122"/>
      <c r="AZ971" s="122"/>
      <c r="BA971" s="122"/>
      <c r="BB971" s="122"/>
      <c r="BC971" s="122"/>
      <c r="BD971" s="122"/>
      <c r="BE971" s="122"/>
      <c r="BF971" s="122"/>
      <c r="BG971" s="122"/>
    </row>
    <row r="972" spans="1:59" ht="12.75">
      <c r="A972" s="208"/>
      <c r="B972" s="182"/>
      <c r="C972" s="180" t="s">
        <v>154</v>
      </c>
      <c r="D972" s="182"/>
      <c r="E972" s="267">
        <v>28.179655172413792</v>
      </c>
      <c r="F972" s="267">
        <v>30.14</v>
      </c>
      <c r="G972" s="267">
        <v>26.705</v>
      </c>
      <c r="H972" s="267">
        <v>21.8</v>
      </c>
      <c r="I972" s="267">
        <v>0</v>
      </c>
      <c r="J972" s="267">
        <v>0</v>
      </c>
      <c r="K972" s="267">
        <v>31.49</v>
      </c>
      <c r="L972" s="267">
        <v>0</v>
      </c>
      <c r="M972" s="267">
        <v>0</v>
      </c>
      <c r="N972" s="267">
        <v>0</v>
      </c>
      <c r="O972" s="267">
        <v>0</v>
      </c>
      <c r="P972" s="267">
        <v>0</v>
      </c>
      <c r="Q972" s="267">
        <v>0</v>
      </c>
      <c r="S972" s="122"/>
      <c r="T972" s="123"/>
      <c r="U972" s="122"/>
      <c r="V972" s="122"/>
      <c r="W972" s="122"/>
      <c r="X972" s="122"/>
      <c r="Y972" s="122"/>
      <c r="Z972" s="122"/>
      <c r="AA972" s="122"/>
      <c r="AB972" s="122"/>
      <c r="AC972" s="122"/>
      <c r="AD972" s="122"/>
      <c r="AE972" s="122"/>
      <c r="AF972" s="122"/>
      <c r="AG972" s="122"/>
      <c r="AH972" s="122"/>
      <c r="AI972" s="122"/>
      <c r="AJ972" s="122"/>
      <c r="AK972" s="122"/>
      <c r="AL972" s="122"/>
      <c r="AM972" s="122"/>
      <c r="AN972" s="122"/>
      <c r="AO972" s="122"/>
      <c r="AP972" s="122"/>
      <c r="AQ972" s="122"/>
      <c r="AR972" s="122"/>
      <c r="AS972" s="122"/>
      <c r="AT972" s="122"/>
      <c r="AU972" s="122"/>
      <c r="AV972" s="122"/>
      <c r="AW972" s="122"/>
      <c r="AX972" s="122"/>
      <c r="AY972" s="122"/>
      <c r="AZ972" s="122"/>
      <c r="BA972" s="122"/>
      <c r="BB972" s="122"/>
      <c r="BC972" s="122"/>
      <c r="BD972" s="122"/>
      <c r="BE972" s="122"/>
      <c r="BF972" s="122"/>
      <c r="BG972" s="122"/>
    </row>
    <row r="973" spans="1:59" ht="12.75">
      <c r="A973" s="208"/>
      <c r="B973" s="182"/>
      <c r="C973" s="180" t="s">
        <v>265</v>
      </c>
      <c r="D973" s="182"/>
      <c r="E973" s="267">
        <v>44.487741473848295</v>
      </c>
      <c r="F973" s="267">
        <v>0</v>
      </c>
      <c r="G973" s="267">
        <v>0</v>
      </c>
      <c r="H973" s="267">
        <v>0</v>
      </c>
      <c r="I973" s="267">
        <v>0</v>
      </c>
      <c r="J973" s="267">
        <v>0</v>
      </c>
      <c r="K973" s="267">
        <v>0</v>
      </c>
      <c r="L973" s="267">
        <v>0</v>
      </c>
      <c r="M973" s="267">
        <v>0</v>
      </c>
      <c r="N973" s="267">
        <v>45.46606743325327</v>
      </c>
      <c r="O973" s="267">
        <v>47.14194191569955</v>
      </c>
      <c r="P973" s="267">
        <v>35.69307214908402</v>
      </c>
      <c r="Q973" s="267">
        <v>25.662474385138488</v>
      </c>
      <c r="S973" s="122"/>
      <c r="T973" s="123"/>
      <c r="U973" s="122"/>
      <c r="V973" s="122"/>
      <c r="W973" s="122"/>
      <c r="X973" s="122"/>
      <c r="Y973" s="122"/>
      <c r="Z973" s="122"/>
      <c r="AA973" s="122"/>
      <c r="AB973" s="122"/>
      <c r="AC973" s="122"/>
      <c r="AD973" s="122"/>
      <c r="AE973" s="122"/>
      <c r="AF973" s="122"/>
      <c r="AG973" s="122"/>
      <c r="AH973" s="122"/>
      <c r="AI973" s="122"/>
      <c r="AJ973" s="122"/>
      <c r="AK973" s="122"/>
      <c r="AL973" s="122"/>
      <c r="AM973" s="122"/>
      <c r="AN973" s="122"/>
      <c r="AO973" s="122"/>
      <c r="AP973" s="122"/>
      <c r="AQ973" s="122"/>
      <c r="AR973" s="122"/>
      <c r="AS973" s="122"/>
      <c r="AT973" s="122"/>
      <c r="AU973" s="122"/>
      <c r="AV973" s="122"/>
      <c r="AW973" s="122"/>
      <c r="AX973" s="122"/>
      <c r="AY973" s="122"/>
      <c r="AZ973" s="122"/>
      <c r="BA973" s="122"/>
      <c r="BB973" s="122"/>
      <c r="BC973" s="122"/>
      <c r="BD973" s="122"/>
      <c r="BE973" s="122"/>
      <c r="BF973" s="122"/>
      <c r="BG973" s="122"/>
    </row>
    <row r="974" spans="1:59" ht="12.75">
      <c r="A974" s="208"/>
      <c r="B974" s="182"/>
      <c r="C974" s="180"/>
      <c r="D974" s="182"/>
      <c r="E974" s="267"/>
      <c r="F974" s="267"/>
      <c r="G974" s="267"/>
      <c r="H974" s="267"/>
      <c r="I974" s="267"/>
      <c r="J974" s="267"/>
      <c r="K974" s="267"/>
      <c r="L974" s="267"/>
      <c r="M974" s="267"/>
      <c r="N974" s="267"/>
      <c r="O974" s="267"/>
      <c r="P974" s="267"/>
      <c r="Q974" s="267"/>
      <c r="S974" s="122"/>
      <c r="T974" s="123"/>
      <c r="U974" s="122"/>
      <c r="V974" s="122"/>
      <c r="W974" s="122"/>
      <c r="X974" s="122"/>
      <c r="Y974" s="122"/>
      <c r="Z974" s="122"/>
      <c r="AA974" s="122"/>
      <c r="AB974" s="122"/>
      <c r="AC974" s="122"/>
      <c r="AD974" s="122"/>
      <c r="AE974" s="122"/>
      <c r="AF974" s="122"/>
      <c r="AG974" s="122"/>
      <c r="AH974" s="122"/>
      <c r="AI974" s="122"/>
      <c r="AJ974" s="122"/>
      <c r="AK974" s="122"/>
      <c r="AL974" s="122"/>
      <c r="AM974" s="122"/>
      <c r="AN974" s="122"/>
      <c r="AO974" s="122"/>
      <c r="AP974" s="122"/>
      <c r="AQ974" s="122"/>
      <c r="AR974" s="122"/>
      <c r="AS974" s="122"/>
      <c r="AT974" s="122"/>
      <c r="AU974" s="122"/>
      <c r="AV974" s="122"/>
      <c r="AW974" s="122"/>
      <c r="AX974" s="122"/>
      <c r="AY974" s="122"/>
      <c r="AZ974" s="122"/>
      <c r="BA974" s="122"/>
      <c r="BB974" s="122"/>
      <c r="BC974" s="122"/>
      <c r="BD974" s="122"/>
      <c r="BE974" s="122"/>
      <c r="BF974" s="122"/>
      <c r="BG974" s="122"/>
    </row>
    <row r="975" spans="1:59" ht="12.75">
      <c r="A975" s="208"/>
      <c r="B975" s="175" t="s">
        <v>266</v>
      </c>
      <c r="C975" s="180"/>
      <c r="D975" s="182"/>
      <c r="E975" s="267">
        <v>32.480927351602396</v>
      </c>
      <c r="F975" s="267">
        <v>30.05757745081554</v>
      </c>
      <c r="G975" s="267">
        <v>28.133305518366114</v>
      </c>
      <c r="H975" s="267">
        <v>25.97391794914865</v>
      </c>
      <c r="I975" s="267">
        <v>27.42427891954046</v>
      </c>
      <c r="J975" s="267">
        <v>30.654331973615093</v>
      </c>
      <c r="K975" s="267">
        <v>34.57590658203592</v>
      </c>
      <c r="L975" s="267">
        <v>39.3864624505188</v>
      </c>
      <c r="M975" s="267">
        <v>38.77538827418366</v>
      </c>
      <c r="N975" s="267">
        <v>34.375233898526886</v>
      </c>
      <c r="O975" s="267">
        <v>35.2934990846813</v>
      </c>
      <c r="P975" s="267">
        <v>29.229806720374363</v>
      </c>
      <c r="Q975" s="267">
        <v>31.863914920753462</v>
      </c>
      <c r="S975" s="122"/>
      <c r="T975" s="123"/>
      <c r="U975" s="122"/>
      <c r="V975" s="122"/>
      <c r="W975" s="122"/>
      <c r="X975" s="122"/>
      <c r="Y975" s="122"/>
      <c r="Z975" s="122"/>
      <c r="AA975" s="122"/>
      <c r="AB975" s="122"/>
      <c r="AC975" s="122"/>
      <c r="AD975" s="122"/>
      <c r="AE975" s="122"/>
      <c r="AF975" s="122"/>
      <c r="AG975" s="122"/>
      <c r="AH975" s="122"/>
      <c r="AI975" s="122"/>
      <c r="AJ975" s="122"/>
      <c r="AK975" s="122"/>
      <c r="AL975" s="122"/>
      <c r="AM975" s="122"/>
      <c r="AN975" s="122"/>
      <c r="AO975" s="122"/>
      <c r="AP975" s="122"/>
      <c r="AQ975" s="122"/>
      <c r="AR975" s="122"/>
      <c r="AS975" s="122"/>
      <c r="AT975" s="122"/>
      <c r="AU975" s="122"/>
      <c r="AV975" s="122"/>
      <c r="AW975" s="122"/>
      <c r="AX975" s="122"/>
      <c r="AY975" s="122"/>
      <c r="AZ975" s="122"/>
      <c r="BA975" s="122"/>
      <c r="BB975" s="122"/>
      <c r="BC975" s="122"/>
      <c r="BD975" s="122"/>
      <c r="BE975" s="122"/>
      <c r="BF975" s="122"/>
      <c r="BG975" s="122"/>
    </row>
    <row r="976" spans="1:59" ht="12.75">
      <c r="A976" s="208"/>
      <c r="B976" s="182"/>
      <c r="C976" s="180"/>
      <c r="D976" s="182"/>
      <c r="E976" s="267"/>
      <c r="F976" s="267"/>
      <c r="G976" s="267"/>
      <c r="H976" s="267"/>
      <c r="I976" s="267"/>
      <c r="J976" s="267"/>
      <c r="K976" s="267"/>
      <c r="L976" s="267"/>
      <c r="M976" s="267"/>
      <c r="N976" s="267"/>
      <c r="O976" s="267"/>
      <c r="P976" s="267"/>
      <c r="Q976" s="267"/>
      <c r="S976" s="122"/>
      <c r="T976" s="123"/>
      <c r="U976" s="122"/>
      <c r="V976" s="122"/>
      <c r="W976" s="122"/>
      <c r="X976" s="122"/>
      <c r="Y976" s="122"/>
      <c r="Z976" s="122"/>
      <c r="AA976" s="122"/>
      <c r="AB976" s="122"/>
      <c r="AC976" s="122"/>
      <c r="AD976" s="122"/>
      <c r="AE976" s="122"/>
      <c r="AF976" s="122"/>
      <c r="AG976" s="122"/>
      <c r="AH976" s="122"/>
      <c r="AI976" s="122"/>
      <c r="AJ976" s="122"/>
      <c r="AK976" s="122"/>
      <c r="AL976" s="122"/>
      <c r="AM976" s="122"/>
      <c r="AN976" s="122"/>
      <c r="AO976" s="122"/>
      <c r="AP976" s="122"/>
      <c r="AQ976" s="122"/>
      <c r="AR976" s="122"/>
      <c r="AS976" s="122"/>
      <c r="AT976" s="122"/>
      <c r="AU976" s="122"/>
      <c r="AV976" s="122"/>
      <c r="AW976" s="122"/>
      <c r="AX976" s="122"/>
      <c r="AY976" s="122"/>
      <c r="AZ976" s="122"/>
      <c r="BA976" s="122"/>
      <c r="BB976" s="122"/>
      <c r="BC976" s="122"/>
      <c r="BD976" s="122"/>
      <c r="BE976" s="122"/>
      <c r="BF976" s="122"/>
      <c r="BG976" s="122"/>
    </row>
    <row r="977" spans="1:59" ht="12.75" hidden="1">
      <c r="A977" s="208"/>
      <c r="B977" s="182"/>
      <c r="C977" s="180"/>
      <c r="D977" s="182"/>
      <c r="E977" s="267"/>
      <c r="F977" s="267"/>
      <c r="G977" s="267"/>
      <c r="H977" s="267"/>
      <c r="I977" s="267"/>
      <c r="J977" s="267"/>
      <c r="K977" s="267"/>
      <c r="L977" s="267"/>
      <c r="M977" s="267"/>
      <c r="N977" s="267"/>
      <c r="O977" s="267"/>
      <c r="P977" s="267"/>
      <c r="Q977" s="267"/>
      <c r="S977" s="122"/>
      <c r="T977" s="123"/>
      <c r="U977" s="122"/>
      <c r="V977" s="122"/>
      <c r="W977" s="122"/>
      <c r="X977" s="122"/>
      <c r="Y977" s="122"/>
      <c r="Z977" s="122"/>
      <c r="AA977" s="122"/>
      <c r="AB977" s="122"/>
      <c r="AC977" s="122"/>
      <c r="AD977" s="122"/>
      <c r="AE977" s="122"/>
      <c r="AF977" s="122"/>
      <c r="AG977" s="122"/>
      <c r="AH977" s="122"/>
      <c r="AI977" s="122"/>
      <c r="AJ977" s="122"/>
      <c r="AK977" s="122"/>
      <c r="AL977" s="122"/>
      <c r="AM977" s="122"/>
      <c r="AN977" s="122"/>
      <c r="AO977" s="122"/>
      <c r="AP977" s="122"/>
      <c r="AQ977" s="122"/>
      <c r="AR977" s="122"/>
      <c r="AS977" s="122"/>
      <c r="AT977" s="122"/>
      <c r="AU977" s="122"/>
      <c r="AV977" s="122"/>
      <c r="AW977" s="122"/>
      <c r="AX977" s="122"/>
      <c r="AY977" s="122"/>
      <c r="AZ977" s="122"/>
      <c r="BA977" s="122"/>
      <c r="BB977" s="122"/>
      <c r="BC977" s="122"/>
      <c r="BD977" s="122"/>
      <c r="BE977" s="122"/>
      <c r="BF977" s="122"/>
      <c r="BG977" s="122"/>
    </row>
    <row r="978" spans="1:59" ht="12.75">
      <c r="A978" s="165"/>
      <c r="B978" s="175"/>
      <c r="C978" s="176"/>
      <c r="D978" s="175"/>
      <c r="E978" s="267"/>
      <c r="F978" s="267"/>
      <c r="G978" s="267"/>
      <c r="H978" s="267"/>
      <c r="I978" s="267"/>
      <c r="J978" s="267"/>
      <c r="K978" s="267"/>
      <c r="L978" s="267"/>
      <c r="M978" s="267"/>
      <c r="N978" s="267"/>
      <c r="O978" s="267"/>
      <c r="P978" s="267"/>
      <c r="Q978" s="267"/>
      <c r="S978" s="122"/>
      <c r="T978" s="123"/>
      <c r="U978" s="122"/>
      <c r="V978" s="122"/>
      <c r="W978" s="122"/>
      <c r="X978" s="122"/>
      <c r="Y978" s="122"/>
      <c r="Z978" s="122"/>
      <c r="AA978" s="122"/>
      <c r="AB978" s="122"/>
      <c r="AC978" s="122"/>
      <c r="AD978" s="122"/>
      <c r="AE978" s="122"/>
      <c r="AF978" s="122"/>
      <c r="AG978" s="122"/>
      <c r="AH978" s="122"/>
      <c r="AI978" s="122"/>
      <c r="AJ978" s="122"/>
      <c r="AK978" s="122"/>
      <c r="AL978" s="122"/>
      <c r="AM978" s="122"/>
      <c r="AN978" s="122"/>
      <c r="AO978" s="122"/>
      <c r="AP978" s="122"/>
      <c r="AQ978" s="122"/>
      <c r="AR978" s="122"/>
      <c r="AS978" s="122"/>
      <c r="AT978" s="122"/>
      <c r="AU978" s="122"/>
      <c r="AV978" s="122"/>
      <c r="AW978" s="122"/>
      <c r="AX978" s="122"/>
      <c r="AY978" s="122"/>
      <c r="AZ978" s="122"/>
      <c r="BA978" s="122"/>
      <c r="BB978" s="122"/>
      <c r="BC978" s="122"/>
      <c r="BD978" s="122"/>
      <c r="BE978" s="122"/>
      <c r="BF978" s="122"/>
      <c r="BG978" s="122"/>
    </row>
    <row r="979" spans="1:59" ht="12.75">
      <c r="A979" s="165" t="s">
        <v>353</v>
      </c>
      <c r="B979" s="175"/>
      <c r="C979" s="176"/>
      <c r="D979" s="175"/>
      <c r="E979" s="267"/>
      <c r="F979" s="267"/>
      <c r="G979" s="267"/>
      <c r="H979" s="267"/>
      <c r="I979" s="267"/>
      <c r="J979" s="267"/>
      <c r="K979" s="267"/>
      <c r="L979" s="267"/>
      <c r="M979" s="267"/>
      <c r="N979" s="267"/>
      <c r="O979" s="267"/>
      <c r="P979" s="267"/>
      <c r="Q979" s="267"/>
      <c r="S979" s="122"/>
      <c r="T979" s="123"/>
      <c r="U979" s="122"/>
      <c r="V979" s="122"/>
      <c r="W979" s="122"/>
      <c r="X979" s="122"/>
      <c r="Y979" s="122"/>
      <c r="Z979" s="122"/>
      <c r="AA979" s="122"/>
      <c r="AB979" s="122"/>
      <c r="AC979" s="122"/>
      <c r="AD979" s="122"/>
      <c r="AE979" s="122"/>
      <c r="AF979" s="122"/>
      <c r="AG979" s="122"/>
      <c r="AH979" s="122"/>
      <c r="AI979" s="122"/>
      <c r="AJ979" s="122"/>
      <c r="AK979" s="122"/>
      <c r="AL979" s="122"/>
      <c r="AM979" s="122"/>
      <c r="AN979" s="122"/>
      <c r="AO979" s="122"/>
      <c r="AP979" s="122"/>
      <c r="AQ979" s="122"/>
      <c r="AR979" s="122"/>
      <c r="AS979" s="122"/>
      <c r="AT979" s="122"/>
      <c r="AU979" s="122"/>
      <c r="AV979" s="122"/>
      <c r="AW979" s="122"/>
      <c r="AX979" s="122"/>
      <c r="AY979" s="122"/>
      <c r="AZ979" s="122"/>
      <c r="BA979" s="122"/>
      <c r="BB979" s="122"/>
      <c r="BC979" s="122"/>
      <c r="BD979" s="122"/>
      <c r="BE979" s="122"/>
      <c r="BF979" s="122"/>
      <c r="BG979" s="122"/>
    </row>
    <row r="980" spans="1:59" ht="12.75">
      <c r="A980" s="165"/>
      <c r="B980" s="175"/>
      <c r="C980" s="176" t="s">
        <v>301</v>
      </c>
      <c r="D980" s="175"/>
      <c r="E980" s="267">
        <v>14.938999744635527</v>
      </c>
      <c r="F980" s="267">
        <v>14.938999889131063</v>
      </c>
      <c r="G980" s="267">
        <v>14.938999908066755</v>
      </c>
      <c r="H980" s="267">
        <v>14.938999891656486</v>
      </c>
      <c r="I980" s="267">
        <v>14.938999889954593</v>
      </c>
      <c r="J980" s="267">
        <v>14.938999623997328</v>
      </c>
      <c r="K980" s="267">
        <v>14.938999587059973</v>
      </c>
      <c r="L980" s="267">
        <v>14.938999618722157</v>
      </c>
      <c r="M980" s="267">
        <v>14.938999600631828</v>
      </c>
      <c r="N980" s="267">
        <v>14.938999587059973</v>
      </c>
      <c r="O980" s="267">
        <v>14.938999591282705</v>
      </c>
      <c r="P980" s="267">
        <v>14.938999908066755</v>
      </c>
      <c r="Q980" s="267">
        <v>14.938999891656486</v>
      </c>
      <c r="S980" s="122"/>
      <c r="T980" s="123"/>
      <c r="U980" s="122"/>
      <c r="V980" s="122"/>
      <c r="W980" s="122"/>
      <c r="X980" s="122"/>
      <c r="Y980" s="122"/>
      <c r="Z980" s="122"/>
      <c r="AA980" s="122"/>
      <c r="AB980" s="122"/>
      <c r="AC980" s="122"/>
      <c r="AD980" s="122"/>
      <c r="AE980" s="122"/>
      <c r="AF980" s="122"/>
      <c r="AG980" s="122"/>
      <c r="AH980" s="122"/>
      <c r="AI980" s="122"/>
      <c r="AJ980" s="122"/>
      <c r="AK980" s="122"/>
      <c r="AL980" s="122"/>
      <c r="AM980" s="122"/>
      <c r="AN980" s="122"/>
      <c r="AO980" s="122"/>
      <c r="AP980" s="122"/>
      <c r="AQ980" s="122"/>
      <c r="AR980" s="122"/>
      <c r="AS980" s="122"/>
      <c r="AT980" s="122"/>
      <c r="AU980" s="122"/>
      <c r="AV980" s="122"/>
      <c r="AW980" s="122"/>
      <c r="AX980" s="122"/>
      <c r="AY980" s="122"/>
      <c r="AZ980" s="122"/>
      <c r="BA980" s="122"/>
      <c r="BB980" s="122"/>
      <c r="BC980" s="122"/>
      <c r="BD980" s="122"/>
      <c r="BE980" s="122"/>
      <c r="BF980" s="122"/>
      <c r="BG980" s="122"/>
    </row>
    <row r="981" spans="1:59" ht="12.75" hidden="1">
      <c r="A981" s="165"/>
      <c r="B981" s="175"/>
      <c r="C981" s="176"/>
      <c r="D981" s="175"/>
      <c r="E981" s="267"/>
      <c r="F981" s="267"/>
      <c r="G981" s="267"/>
      <c r="H981" s="267"/>
      <c r="I981" s="267"/>
      <c r="J981" s="267"/>
      <c r="K981" s="267"/>
      <c r="L981" s="267"/>
      <c r="M981" s="267"/>
      <c r="N981" s="267"/>
      <c r="O981" s="267"/>
      <c r="P981" s="267"/>
      <c r="Q981" s="267"/>
      <c r="S981" s="122"/>
      <c r="T981" s="123"/>
      <c r="U981" s="122"/>
      <c r="V981" s="122"/>
      <c r="W981" s="122"/>
      <c r="X981" s="122"/>
      <c r="Y981" s="122"/>
      <c r="Z981" s="122"/>
      <c r="AA981" s="122"/>
      <c r="AB981" s="122"/>
      <c r="AC981" s="122"/>
      <c r="AD981" s="122"/>
      <c r="AE981" s="122"/>
      <c r="AF981" s="122"/>
      <c r="AG981" s="122"/>
      <c r="AH981" s="122"/>
      <c r="AI981" s="122"/>
      <c r="AJ981" s="122"/>
      <c r="AK981" s="122"/>
      <c r="AL981" s="122"/>
      <c r="AM981" s="122"/>
      <c r="AN981" s="122"/>
      <c r="AO981" s="122"/>
      <c r="AP981" s="122"/>
      <c r="AQ981" s="122"/>
      <c r="AR981" s="122"/>
      <c r="AS981" s="122"/>
      <c r="AT981" s="122"/>
      <c r="AU981" s="122"/>
      <c r="AV981" s="122"/>
      <c r="AW981" s="122"/>
      <c r="AX981" s="122"/>
      <c r="AY981" s="122"/>
      <c r="AZ981" s="122"/>
      <c r="BA981" s="122"/>
      <c r="BB981" s="122"/>
      <c r="BC981" s="122"/>
      <c r="BD981" s="122"/>
      <c r="BE981" s="122"/>
      <c r="BF981" s="122"/>
      <c r="BG981" s="122"/>
    </row>
    <row r="982" spans="1:59" ht="12.75">
      <c r="A982" s="165"/>
      <c r="B982" s="175"/>
      <c r="C982" s="176" t="s">
        <v>273</v>
      </c>
      <c r="D982" s="175"/>
      <c r="E982" s="267">
        <v>16.550907905211844</v>
      </c>
      <c r="F982" s="267">
        <v>16.68029741994373</v>
      </c>
      <c r="G982" s="267">
        <v>16.606298239762776</v>
      </c>
      <c r="H982" s="267">
        <v>16.760078977783216</v>
      </c>
      <c r="I982" s="267">
        <v>16.71991653331926</v>
      </c>
      <c r="J982" s="267">
        <v>16.78415499389318</v>
      </c>
      <c r="K982" s="267">
        <v>16.438323308435784</v>
      </c>
      <c r="L982" s="267">
        <v>16.431390041367244</v>
      </c>
      <c r="M982" s="267">
        <v>16.422620352271966</v>
      </c>
      <c r="N982" s="267">
        <v>16.430874000140737</v>
      </c>
      <c r="O982" s="267">
        <v>16.406156245308484</v>
      </c>
      <c r="P982" s="267">
        <v>16.579929243799786</v>
      </c>
      <c r="Q982" s="267">
        <v>16.537822606735784</v>
      </c>
      <c r="S982" s="122"/>
      <c r="T982" s="123"/>
      <c r="U982" s="122"/>
      <c r="V982" s="122"/>
      <c r="W982" s="122"/>
      <c r="X982" s="122"/>
      <c r="Y982" s="122"/>
      <c r="Z982" s="122"/>
      <c r="AA982" s="122"/>
      <c r="AB982" s="122"/>
      <c r="AC982" s="122"/>
      <c r="AD982" s="122"/>
      <c r="AE982" s="122"/>
      <c r="AF982" s="122"/>
      <c r="AG982" s="122"/>
      <c r="AH982" s="122"/>
      <c r="AI982" s="122"/>
      <c r="AJ982" s="122"/>
      <c r="AK982" s="122"/>
      <c r="AL982" s="122"/>
      <c r="AM982" s="122"/>
      <c r="AN982" s="122"/>
      <c r="AO982" s="122"/>
      <c r="AP982" s="122"/>
      <c r="AQ982" s="122"/>
      <c r="AR982" s="122"/>
      <c r="AS982" s="122"/>
      <c r="AT982" s="122"/>
      <c r="AU982" s="122"/>
      <c r="AV982" s="122"/>
      <c r="AW982" s="122"/>
      <c r="AX982" s="122"/>
      <c r="AY982" s="122"/>
      <c r="AZ982" s="122"/>
      <c r="BA982" s="122"/>
      <c r="BB982" s="122"/>
      <c r="BC982" s="122"/>
      <c r="BD982" s="122"/>
      <c r="BE982" s="122"/>
      <c r="BF982" s="122"/>
      <c r="BG982" s="122"/>
    </row>
    <row r="983" spans="1:59" ht="12.75">
      <c r="A983" s="165"/>
      <c r="B983" s="175"/>
      <c r="C983" s="176" t="s">
        <v>274</v>
      </c>
      <c r="D983" s="175"/>
      <c r="E983" s="267">
        <v>19.142105532451016</v>
      </c>
      <c r="F983" s="267">
        <v>19.160200366586732</v>
      </c>
      <c r="G983" s="267">
        <v>19.161566687808318</v>
      </c>
      <c r="H983" s="267">
        <v>19.15775474642932</v>
      </c>
      <c r="I983" s="267">
        <v>19.162378131386074</v>
      </c>
      <c r="J983" s="267">
        <v>19.13493784226239</v>
      </c>
      <c r="K983" s="267">
        <v>19.13241286254209</v>
      </c>
      <c r="L983" s="267">
        <v>19.125442978334654</v>
      </c>
      <c r="M983" s="267">
        <v>19.129756513922608</v>
      </c>
      <c r="N983" s="267">
        <v>19.127857646791057</v>
      </c>
      <c r="O983" s="267">
        <v>19.125484969751284</v>
      </c>
      <c r="P983" s="267">
        <v>19.141299220696197</v>
      </c>
      <c r="Q983" s="267">
        <v>19.14201483940525</v>
      </c>
      <c r="S983" s="122"/>
      <c r="T983" s="123"/>
      <c r="U983" s="122"/>
      <c r="V983" s="122"/>
      <c r="W983" s="122"/>
      <c r="X983" s="122"/>
      <c r="Y983" s="122"/>
      <c r="Z983" s="122"/>
      <c r="AA983" s="122"/>
      <c r="AB983" s="122"/>
      <c r="AC983" s="122"/>
      <c r="AD983" s="122"/>
      <c r="AE983" s="122"/>
      <c r="AF983" s="122"/>
      <c r="AG983" s="122"/>
      <c r="AH983" s="122"/>
      <c r="AI983" s="122"/>
      <c r="AJ983" s="122"/>
      <c r="AK983" s="122"/>
      <c r="AL983" s="122"/>
      <c r="AM983" s="122"/>
      <c r="AN983" s="122"/>
      <c r="AO983" s="122"/>
      <c r="AP983" s="122"/>
      <c r="AQ983" s="122"/>
      <c r="AR983" s="122"/>
      <c r="AS983" s="122"/>
      <c r="AT983" s="122"/>
      <c r="AU983" s="122"/>
      <c r="AV983" s="122"/>
      <c r="AW983" s="122"/>
      <c r="AX983" s="122"/>
      <c r="AY983" s="122"/>
      <c r="AZ983" s="122"/>
      <c r="BA983" s="122"/>
      <c r="BB983" s="122"/>
      <c r="BC983" s="122"/>
      <c r="BD983" s="122"/>
      <c r="BE983" s="122"/>
      <c r="BF983" s="122"/>
      <c r="BG983" s="122"/>
    </row>
    <row r="984" spans="1:59" ht="12.75">
      <c r="A984" s="165"/>
      <c r="B984" s="175"/>
      <c r="C984" s="176" t="s">
        <v>275</v>
      </c>
      <c r="D984" s="175"/>
      <c r="E984" s="267">
        <v>10.201655076745217</v>
      </c>
      <c r="F984" s="267">
        <v>10.200963220002297</v>
      </c>
      <c r="G984" s="267">
        <v>10.202697772524148</v>
      </c>
      <c r="H984" s="267">
        <v>10.20081353419139</v>
      </c>
      <c r="I984" s="267">
        <v>10.201695424695256</v>
      </c>
      <c r="J984" s="267">
        <v>10.202089873399174</v>
      </c>
      <c r="K984" s="267">
        <v>10.200963220002297</v>
      </c>
      <c r="L984" s="267">
        <v>10.202697772524148</v>
      </c>
      <c r="M984" s="267">
        <v>10.201705732685392</v>
      </c>
      <c r="N984" s="267">
        <v>10.200963220002297</v>
      </c>
      <c r="O984" s="267">
        <v>10.201194084837239</v>
      </c>
      <c r="P984" s="267">
        <v>10.202697772524148</v>
      </c>
      <c r="Q984" s="267">
        <v>10.201194084837239</v>
      </c>
      <c r="S984" s="122"/>
      <c r="T984" s="123"/>
      <c r="U984" s="122"/>
      <c r="V984" s="122"/>
      <c r="W984" s="122"/>
      <c r="X984" s="122"/>
      <c r="Y984" s="122"/>
      <c r="Z984" s="122"/>
      <c r="AA984" s="122"/>
      <c r="AB984" s="122"/>
      <c r="AC984" s="122"/>
      <c r="AD984" s="122"/>
      <c r="AE984" s="122"/>
      <c r="AF984" s="122"/>
      <c r="AG984" s="122"/>
      <c r="AH984" s="122"/>
      <c r="AI984" s="122"/>
      <c r="AJ984" s="122"/>
      <c r="AK984" s="122"/>
      <c r="AL984" s="122"/>
      <c r="AM984" s="122"/>
      <c r="AN984" s="122"/>
      <c r="AO984" s="122"/>
      <c r="AP984" s="122"/>
      <c r="AQ984" s="122"/>
      <c r="AR984" s="122"/>
      <c r="AS984" s="122"/>
      <c r="AT984" s="122"/>
      <c r="AU984" s="122"/>
      <c r="AV984" s="122"/>
      <c r="AW984" s="122"/>
      <c r="AX984" s="122"/>
      <c r="AY984" s="122"/>
      <c r="AZ984" s="122"/>
      <c r="BA984" s="122"/>
      <c r="BB984" s="122"/>
      <c r="BC984" s="122"/>
      <c r="BD984" s="122"/>
      <c r="BE984" s="122"/>
      <c r="BF984" s="122"/>
      <c r="BG984" s="122"/>
    </row>
    <row r="985" spans="1:59" ht="12.75">
      <c r="A985" s="165"/>
      <c r="B985" s="175"/>
      <c r="C985" s="176" t="s">
        <v>276</v>
      </c>
      <c r="D985" s="175"/>
      <c r="E985" s="267">
        <v>14.686839045307472</v>
      </c>
      <c r="F985" s="267">
        <v>14.700235983370233</v>
      </c>
      <c r="G985" s="267">
        <v>14.690685212352548</v>
      </c>
      <c r="H985" s="267">
        <v>14.689304127047414</v>
      </c>
      <c r="I985" s="267">
        <v>14.70255228354025</v>
      </c>
      <c r="J985" s="267">
        <v>14.687648806826184</v>
      </c>
      <c r="K985" s="267">
        <v>14.686757352583065</v>
      </c>
      <c r="L985" s="267">
        <v>14.68075929018803</v>
      </c>
      <c r="M985" s="267">
        <v>14.680881169176397</v>
      </c>
      <c r="N985" s="267">
        <v>14.685388858423597</v>
      </c>
      <c r="O985" s="267">
        <v>14.673906941091138</v>
      </c>
      <c r="P985" s="267">
        <v>14.681126830665772</v>
      </c>
      <c r="Q985" s="267">
        <v>14.681839391230252</v>
      </c>
      <c r="S985" s="122"/>
      <c r="T985" s="123"/>
      <c r="U985" s="122"/>
      <c r="V985" s="122"/>
      <c r="W985" s="122"/>
      <c r="X985" s="122"/>
      <c r="Y985" s="122"/>
      <c r="Z985" s="122"/>
      <c r="AA985" s="122"/>
      <c r="AB985" s="122"/>
      <c r="AC985" s="122"/>
      <c r="AD985" s="122"/>
      <c r="AE985" s="122"/>
      <c r="AF985" s="122"/>
      <c r="AG985" s="122"/>
      <c r="AH985" s="122"/>
      <c r="AI985" s="122"/>
      <c r="AJ985" s="122"/>
      <c r="AK985" s="122"/>
      <c r="AL985" s="122"/>
      <c r="AM985" s="122"/>
      <c r="AN985" s="122"/>
      <c r="AO985" s="122"/>
      <c r="AP985" s="122"/>
      <c r="AQ985" s="122"/>
      <c r="AR985" s="122"/>
      <c r="AS985" s="122"/>
      <c r="AT985" s="122"/>
      <c r="AU985" s="122"/>
      <c r="AV985" s="122"/>
      <c r="AW985" s="122"/>
      <c r="AX985" s="122"/>
      <c r="AY985" s="122"/>
      <c r="AZ985" s="122"/>
      <c r="BA985" s="122"/>
      <c r="BB985" s="122"/>
      <c r="BC985" s="122"/>
      <c r="BD985" s="122"/>
      <c r="BE985" s="122"/>
      <c r="BF985" s="122"/>
      <c r="BG985" s="122"/>
    </row>
    <row r="986" spans="1:59" ht="12.75">
      <c r="A986" s="165"/>
      <c r="B986" s="175"/>
      <c r="C986" s="176" t="s">
        <v>277</v>
      </c>
      <c r="D986" s="175"/>
      <c r="E986" s="267">
        <v>8.878756540180476</v>
      </c>
      <c r="F986" s="267">
        <v>8.879217631785306</v>
      </c>
      <c r="G986" s="267">
        <v>8.879345377947509</v>
      </c>
      <c r="H986" s="267">
        <v>8.881770582495326</v>
      </c>
      <c r="I986" s="267">
        <v>8.880944856743149</v>
      </c>
      <c r="J986" s="267">
        <v>8.878562637800995</v>
      </c>
      <c r="K986" s="267">
        <v>8.878848496114882</v>
      </c>
      <c r="L986" s="267">
        <v>8.878968409860407</v>
      </c>
      <c r="M986" s="267">
        <v>8.878901028317808</v>
      </c>
      <c r="N986" s="267">
        <v>8.879373830205758</v>
      </c>
      <c r="O986" s="267">
        <v>8.878864837197503</v>
      </c>
      <c r="P986" s="267">
        <v>8.875553190362693</v>
      </c>
      <c r="Q986" s="267">
        <v>8.875413457243457</v>
      </c>
      <c r="S986" s="122"/>
      <c r="T986" s="123"/>
      <c r="U986" s="122"/>
      <c r="V986" s="122"/>
      <c r="W986" s="122"/>
      <c r="X986" s="122"/>
      <c r="Y986" s="122"/>
      <c r="Z986" s="122"/>
      <c r="AA986" s="122"/>
      <c r="AB986" s="122"/>
      <c r="AC986" s="122"/>
      <c r="AD986" s="122"/>
      <c r="AE986" s="122"/>
      <c r="AF986" s="122"/>
      <c r="AG986" s="122"/>
      <c r="AH986" s="122"/>
      <c r="AI986" s="122"/>
      <c r="AJ986" s="122"/>
      <c r="AK986" s="122"/>
      <c r="AL986" s="122"/>
      <c r="AM986" s="122"/>
      <c r="AN986" s="122"/>
      <c r="AO986" s="122"/>
      <c r="AP986" s="122"/>
      <c r="AQ986" s="122"/>
      <c r="AR986" s="122"/>
      <c r="AS986" s="122"/>
      <c r="AT986" s="122"/>
      <c r="AU986" s="122"/>
      <c r="AV986" s="122"/>
      <c r="AW986" s="122"/>
      <c r="AX986" s="122"/>
      <c r="AY986" s="122"/>
      <c r="AZ986" s="122"/>
      <c r="BA986" s="122"/>
      <c r="BB986" s="122"/>
      <c r="BC986" s="122"/>
      <c r="BD986" s="122"/>
      <c r="BE986" s="122"/>
      <c r="BF986" s="122"/>
      <c r="BG986" s="122"/>
    </row>
    <row r="987" spans="1:59" ht="12.75">
      <c r="A987" s="165"/>
      <c r="B987" s="175"/>
      <c r="C987" s="176" t="s">
        <v>278</v>
      </c>
      <c r="D987" s="175"/>
      <c r="E987" s="267">
        <v>18.08014462904179</v>
      </c>
      <c r="F987" s="267">
        <v>18.081691577072604</v>
      </c>
      <c r="G987" s="267">
        <v>18.078368624086472</v>
      </c>
      <c r="H987" s="267">
        <v>18.07808462669813</v>
      </c>
      <c r="I987" s="267">
        <v>18.078204760477348</v>
      </c>
      <c r="J987" s="267">
        <v>18.07825391412917</v>
      </c>
      <c r="K987" s="267">
        <v>18.078040948580597</v>
      </c>
      <c r="L987" s="267">
        <v>18.078368624086472</v>
      </c>
      <c r="M987" s="267">
        <v>18.07818135561232</v>
      </c>
      <c r="N987" s="267">
        <v>18.10618738658775</v>
      </c>
      <c r="O987" s="267">
        <v>18.07808462669813</v>
      </c>
      <c r="P987" s="267">
        <v>18.078368624086472</v>
      </c>
      <c r="Q987" s="267">
        <v>18.07808462669813</v>
      </c>
      <c r="S987" s="122"/>
      <c r="T987" s="123"/>
      <c r="U987" s="122"/>
      <c r="V987" s="122"/>
      <c r="W987" s="122"/>
      <c r="X987" s="122"/>
      <c r="Y987" s="122"/>
      <c r="Z987" s="122"/>
      <c r="AA987" s="122"/>
      <c r="AB987" s="122"/>
      <c r="AC987" s="122"/>
      <c r="AD987" s="122"/>
      <c r="AE987" s="122"/>
      <c r="AF987" s="122"/>
      <c r="AG987" s="122"/>
      <c r="AH987" s="122"/>
      <c r="AI987" s="122"/>
      <c r="AJ987" s="122"/>
      <c r="AK987" s="122"/>
      <c r="AL987" s="122"/>
      <c r="AM987" s="122"/>
      <c r="AN987" s="122"/>
      <c r="AO987" s="122"/>
      <c r="AP987" s="122"/>
      <c r="AQ987" s="122"/>
      <c r="AR987" s="122"/>
      <c r="AS987" s="122"/>
      <c r="AT987" s="122"/>
      <c r="AU987" s="122"/>
      <c r="AV987" s="122"/>
      <c r="AW987" s="122"/>
      <c r="AX987" s="122"/>
      <c r="AY987" s="122"/>
      <c r="AZ987" s="122"/>
      <c r="BA987" s="122"/>
      <c r="BB987" s="122"/>
      <c r="BC987" s="122"/>
      <c r="BD987" s="122"/>
      <c r="BE987" s="122"/>
      <c r="BF987" s="122"/>
      <c r="BG987" s="122"/>
    </row>
    <row r="988" spans="1:59" ht="12.75">
      <c r="A988" s="165"/>
      <c r="B988" s="175"/>
      <c r="C988" s="176" t="s">
        <v>279</v>
      </c>
      <c r="D988" s="175"/>
      <c r="E988" s="267">
        <v>13.633397693334935</v>
      </c>
      <c r="F988" s="267">
        <v>13.742907920451483</v>
      </c>
      <c r="G988" s="267">
        <v>13.682844227527287</v>
      </c>
      <c r="H988" s="267">
        <v>13.695983593175432</v>
      </c>
      <c r="I988" s="267">
        <v>13.698353179337058</v>
      </c>
      <c r="J988" s="267">
        <v>13.587855683956752</v>
      </c>
      <c r="K988" s="267">
        <v>13.584299765583184</v>
      </c>
      <c r="L988" s="267">
        <v>13.5786387544542</v>
      </c>
      <c r="M988" s="267">
        <v>13.585817317587882</v>
      </c>
      <c r="N988" s="267">
        <v>13.586757486467535</v>
      </c>
      <c r="O988" s="267">
        <v>13.585995653591711</v>
      </c>
      <c r="P988" s="267">
        <v>13.644654784161325</v>
      </c>
      <c r="Q988" s="267">
        <v>13.6367681179153</v>
      </c>
      <c r="S988" s="122"/>
      <c r="T988" s="123"/>
      <c r="U988" s="122"/>
      <c r="V988" s="122"/>
      <c r="W988" s="122"/>
      <c r="X988" s="122"/>
      <c r="Y988" s="122"/>
      <c r="Z988" s="122"/>
      <c r="AA988" s="122"/>
      <c r="AB988" s="122"/>
      <c r="AC988" s="122"/>
      <c r="AD988" s="122"/>
      <c r="AE988" s="122"/>
      <c r="AF988" s="122"/>
      <c r="AG988" s="122"/>
      <c r="AH988" s="122"/>
      <c r="AI988" s="122"/>
      <c r="AJ988" s="122"/>
      <c r="AK988" s="122"/>
      <c r="AL988" s="122"/>
      <c r="AM988" s="122"/>
      <c r="AN988" s="122"/>
      <c r="AO988" s="122"/>
      <c r="AP988" s="122"/>
      <c r="AQ988" s="122"/>
      <c r="AR988" s="122"/>
      <c r="AS988" s="122"/>
      <c r="AT988" s="122"/>
      <c r="AU988" s="122"/>
      <c r="AV988" s="122"/>
      <c r="AW988" s="122"/>
      <c r="AX988" s="122"/>
      <c r="AY988" s="122"/>
      <c r="AZ988" s="122"/>
      <c r="BA988" s="122"/>
      <c r="BB988" s="122"/>
      <c r="BC988" s="122"/>
      <c r="BD988" s="122"/>
      <c r="BE988" s="122"/>
      <c r="BF988" s="122"/>
      <c r="BG988" s="122"/>
    </row>
    <row r="989" spans="1:59" ht="12.75">
      <c r="A989" s="165"/>
      <c r="B989" s="175"/>
      <c r="C989" s="176" t="s">
        <v>280</v>
      </c>
      <c r="D989" s="175"/>
      <c r="E989" s="267">
        <v>11.434920614571762</v>
      </c>
      <c r="F989" s="267">
        <v>11.463968404219434</v>
      </c>
      <c r="G989" s="267">
        <v>11.463135739047383</v>
      </c>
      <c r="H989" s="267">
        <v>11.454491106547835</v>
      </c>
      <c r="I989" s="267">
        <v>11.454463828248448</v>
      </c>
      <c r="J989" s="267">
        <v>11.420939801317857</v>
      </c>
      <c r="K989" s="267">
        <v>11.421676880749272</v>
      </c>
      <c r="L989" s="267">
        <v>11.421550147635335</v>
      </c>
      <c r="M989" s="267">
        <v>11.421881800318019</v>
      </c>
      <c r="N989" s="267">
        <v>11.42193583883108</v>
      </c>
      <c r="O989" s="267">
        <v>11.41896529386703</v>
      </c>
      <c r="P989" s="267">
        <v>11.4239642087554</v>
      </c>
      <c r="Q989" s="267">
        <v>11.429387165814802</v>
      </c>
      <c r="S989" s="122"/>
      <c r="T989" s="123"/>
      <c r="U989" s="122"/>
      <c r="V989" s="122"/>
      <c r="W989" s="122"/>
      <c r="X989" s="122"/>
      <c r="Y989" s="122"/>
      <c r="Z989" s="122"/>
      <c r="AA989" s="122"/>
      <c r="AB989" s="122"/>
      <c r="AC989" s="122"/>
      <c r="AD989" s="122"/>
      <c r="AE989" s="122"/>
      <c r="AF989" s="122"/>
      <c r="AG989" s="122"/>
      <c r="AH989" s="122"/>
      <c r="AI989" s="122"/>
      <c r="AJ989" s="122"/>
      <c r="AK989" s="122"/>
      <c r="AL989" s="122"/>
      <c r="AM989" s="122"/>
      <c r="AN989" s="122"/>
      <c r="AO989" s="122"/>
      <c r="AP989" s="122"/>
      <c r="AQ989" s="122"/>
      <c r="AR989" s="122"/>
      <c r="AS989" s="122"/>
      <c r="AT989" s="122"/>
      <c r="AU989" s="122"/>
      <c r="AV989" s="122"/>
      <c r="AW989" s="122"/>
      <c r="AX989" s="122"/>
      <c r="AY989" s="122"/>
      <c r="AZ989" s="122"/>
      <c r="BA989" s="122"/>
      <c r="BB989" s="122"/>
      <c r="BC989" s="122"/>
      <c r="BD989" s="122"/>
      <c r="BE989" s="122"/>
      <c r="BF989" s="122"/>
      <c r="BG989" s="122"/>
    </row>
    <row r="990" spans="1:59" ht="12.75">
      <c r="A990" s="165"/>
      <c r="B990" s="175"/>
      <c r="C990" s="176" t="s">
        <v>281</v>
      </c>
      <c r="D990" s="175"/>
      <c r="E990" s="267">
        <v>16.335926616577442</v>
      </c>
      <c r="F990" s="267">
        <v>16.356892885204328</v>
      </c>
      <c r="G990" s="267">
        <v>16.33071626757014</v>
      </c>
      <c r="H990" s="267">
        <v>16.32955111096425</v>
      </c>
      <c r="I990" s="267">
        <v>16.351318126774316</v>
      </c>
      <c r="J990" s="267">
        <v>16.322799880277582</v>
      </c>
      <c r="K990" s="267">
        <v>16.325606662522198</v>
      </c>
      <c r="L990" s="267">
        <v>16.3506413099275</v>
      </c>
      <c r="M990" s="267">
        <v>16.332675885190454</v>
      </c>
      <c r="N990" s="267">
        <v>16.322168408230866</v>
      </c>
      <c r="O990" s="267">
        <v>16.3504053847677</v>
      </c>
      <c r="P990" s="267">
        <v>16.337381591035435</v>
      </c>
      <c r="Q990" s="267">
        <v>16.3244715065061</v>
      </c>
      <c r="S990" s="122"/>
      <c r="T990" s="123"/>
      <c r="U990" s="122"/>
      <c r="V990" s="122"/>
      <c r="W990" s="122"/>
      <c r="X990" s="122"/>
      <c r="Y990" s="122"/>
      <c r="Z990" s="122"/>
      <c r="AA990" s="122"/>
      <c r="AB990" s="122"/>
      <c r="AC990" s="122"/>
      <c r="AD990" s="122"/>
      <c r="AE990" s="122"/>
      <c r="AF990" s="122"/>
      <c r="AG990" s="122"/>
      <c r="AH990" s="122"/>
      <c r="AI990" s="122"/>
      <c r="AJ990" s="122"/>
      <c r="AK990" s="122"/>
      <c r="AL990" s="122"/>
      <c r="AM990" s="122"/>
      <c r="AN990" s="122"/>
      <c r="AO990" s="122"/>
      <c r="AP990" s="122"/>
      <c r="AQ990" s="122"/>
      <c r="AR990" s="122"/>
      <c r="AS990" s="122"/>
      <c r="AT990" s="122"/>
      <c r="AU990" s="122"/>
      <c r="AV990" s="122"/>
      <c r="AW990" s="122"/>
      <c r="AX990" s="122"/>
      <c r="AY990" s="122"/>
      <c r="AZ990" s="122"/>
      <c r="BA990" s="122"/>
      <c r="BB990" s="122"/>
      <c r="BC990" s="122"/>
      <c r="BD990" s="122"/>
      <c r="BE990" s="122"/>
      <c r="BF990" s="122"/>
      <c r="BG990" s="122"/>
    </row>
    <row r="991" spans="1:59" ht="12.75">
      <c r="A991" s="165"/>
      <c r="B991" s="175"/>
      <c r="C991" s="176" t="s">
        <v>282</v>
      </c>
      <c r="D991" s="175"/>
      <c r="E991" s="267">
        <v>14.740456309294476</v>
      </c>
      <c r="F991" s="267">
        <v>14.743998982843152</v>
      </c>
      <c r="G991" s="267">
        <v>14.744322751403578</v>
      </c>
      <c r="H991" s="267">
        <v>14.743696784586273</v>
      </c>
      <c r="I991" s="267">
        <v>14.743961423614381</v>
      </c>
      <c r="J991" s="267">
        <v>14.739851654450918</v>
      </c>
      <c r="K991" s="267">
        <v>14.739940954488922</v>
      </c>
      <c r="L991" s="267">
        <v>14.74030195531688</v>
      </c>
      <c r="M991" s="267">
        <v>14.740118354259536</v>
      </c>
      <c r="N991" s="267">
        <v>14.740596073192778</v>
      </c>
      <c r="O991" s="267">
        <v>14.732828191617427</v>
      </c>
      <c r="P991" s="267">
        <v>14.729574729640394</v>
      </c>
      <c r="Q991" s="267">
        <v>14.743696784586273</v>
      </c>
      <c r="S991" s="122"/>
      <c r="T991" s="123"/>
      <c r="U991" s="122"/>
      <c r="V991" s="122"/>
      <c r="W991" s="122"/>
      <c r="X991" s="122"/>
      <c r="Y991" s="122"/>
      <c r="Z991" s="122"/>
      <c r="AA991" s="122"/>
      <c r="AB991" s="122"/>
      <c r="AC991" s="122"/>
      <c r="AD991" s="122"/>
      <c r="AE991" s="122"/>
      <c r="AF991" s="122"/>
      <c r="AG991" s="122"/>
      <c r="AH991" s="122"/>
      <c r="AI991" s="122"/>
      <c r="AJ991" s="122"/>
      <c r="AK991" s="122"/>
      <c r="AL991" s="122"/>
      <c r="AM991" s="122"/>
      <c r="AN991" s="122"/>
      <c r="AO991" s="122"/>
      <c r="AP991" s="122"/>
      <c r="AQ991" s="122"/>
      <c r="AR991" s="122"/>
      <c r="AS991" s="122"/>
      <c r="AT991" s="122"/>
      <c r="AU991" s="122"/>
      <c r="AV991" s="122"/>
      <c r="AW991" s="122"/>
      <c r="AX991" s="122"/>
      <c r="AY991" s="122"/>
      <c r="AZ991" s="122"/>
      <c r="BA991" s="122"/>
      <c r="BB991" s="122"/>
      <c r="BC991" s="122"/>
      <c r="BD991" s="122"/>
      <c r="BE991" s="122"/>
      <c r="BF991" s="122"/>
      <c r="BG991" s="122"/>
    </row>
    <row r="992" spans="1:59" ht="12.75" hidden="1">
      <c r="A992" s="165"/>
      <c r="B992" s="175"/>
      <c r="C992" s="176"/>
      <c r="D992" s="175"/>
      <c r="E992" s="267"/>
      <c r="F992" s="267"/>
      <c r="G992" s="267"/>
      <c r="H992" s="267"/>
      <c r="I992" s="267"/>
      <c r="J992" s="267"/>
      <c r="K992" s="267"/>
      <c r="L992" s="267"/>
      <c r="M992" s="267"/>
      <c r="N992" s="267"/>
      <c r="O992" s="267"/>
      <c r="P992" s="267"/>
      <c r="Q992" s="267"/>
      <c r="S992" s="122"/>
      <c r="T992" s="123"/>
      <c r="U992" s="122"/>
      <c r="V992" s="122"/>
      <c r="W992" s="122"/>
      <c r="X992" s="122"/>
      <c r="Y992" s="122"/>
      <c r="Z992" s="122"/>
      <c r="AA992" s="122"/>
      <c r="AB992" s="122"/>
      <c r="AC992" s="122"/>
      <c r="AD992" s="122"/>
      <c r="AE992" s="122"/>
      <c r="AF992" s="122"/>
      <c r="AG992" s="122"/>
      <c r="AH992" s="122"/>
      <c r="AI992" s="122"/>
      <c r="AJ992" s="122"/>
      <c r="AK992" s="122"/>
      <c r="AL992" s="122"/>
      <c r="AM992" s="122"/>
      <c r="AN992" s="122"/>
      <c r="AO992" s="122"/>
      <c r="AP992" s="122"/>
      <c r="AQ992" s="122"/>
      <c r="AR992" s="122"/>
      <c r="AS992" s="122"/>
      <c r="AT992" s="122"/>
      <c r="AU992" s="122"/>
      <c r="AV992" s="122"/>
      <c r="AW992" s="122"/>
      <c r="AX992" s="122"/>
      <c r="AY992" s="122"/>
      <c r="AZ992" s="122"/>
      <c r="BA992" s="122"/>
      <c r="BB992" s="122"/>
      <c r="BC992" s="122"/>
      <c r="BD992" s="122"/>
      <c r="BE992" s="122"/>
      <c r="BF992" s="122"/>
      <c r="BG992" s="122"/>
    </row>
    <row r="993" spans="1:59" ht="12.75">
      <c r="A993" s="165"/>
      <c r="B993" s="175"/>
      <c r="C993" s="176" t="s">
        <v>283</v>
      </c>
      <c r="D993" s="175"/>
      <c r="E993" s="267">
        <v>9.092737619758068</v>
      </c>
      <c r="F993" s="267">
        <v>9.102914497419738</v>
      </c>
      <c r="G993" s="267">
        <v>9.103657301866042</v>
      </c>
      <c r="H993" s="267">
        <v>9.103013451566039</v>
      </c>
      <c r="I993" s="267">
        <v>9.103285712550036</v>
      </c>
      <c r="J993" s="267">
        <v>9.081511369084033</v>
      </c>
      <c r="K993" s="267">
        <v>9.08185846187919</v>
      </c>
      <c r="L993" s="267">
        <v>9.082010268317719</v>
      </c>
      <c r="M993" s="267">
        <v>9.081599694643947</v>
      </c>
      <c r="N993" s="267">
        <v>9.081292074471241</v>
      </c>
      <c r="O993" s="267">
        <v>9.081387750068169</v>
      </c>
      <c r="P993" s="267">
        <v>9.103657301866042</v>
      </c>
      <c r="Q993" s="267">
        <v>9.103013451566039</v>
      </c>
      <c r="S993" s="122"/>
      <c r="T993" s="123"/>
      <c r="U993" s="122"/>
      <c r="V993" s="122"/>
      <c r="W993" s="122"/>
      <c r="X993" s="122"/>
      <c r="Y993" s="122"/>
      <c r="Z993" s="122"/>
      <c r="AA993" s="122"/>
      <c r="AB993" s="122"/>
      <c r="AC993" s="122"/>
      <c r="AD993" s="122"/>
      <c r="AE993" s="122"/>
      <c r="AF993" s="122"/>
      <c r="AG993" s="122"/>
      <c r="AH993" s="122"/>
      <c r="AI993" s="122"/>
      <c r="AJ993" s="122"/>
      <c r="AK993" s="122"/>
      <c r="AL993" s="122"/>
      <c r="AM993" s="122"/>
      <c r="AN993" s="122"/>
      <c r="AO993" s="122"/>
      <c r="AP993" s="122"/>
      <c r="AQ993" s="122"/>
      <c r="AR993" s="122"/>
      <c r="AS993" s="122"/>
      <c r="AT993" s="122"/>
      <c r="AU993" s="122"/>
      <c r="AV993" s="122"/>
      <c r="AW993" s="122"/>
      <c r="AX993" s="122"/>
      <c r="AY993" s="122"/>
      <c r="AZ993" s="122"/>
      <c r="BA993" s="122"/>
      <c r="BB993" s="122"/>
      <c r="BC993" s="122"/>
      <c r="BD993" s="122"/>
      <c r="BE993" s="122"/>
      <c r="BF993" s="122"/>
      <c r="BG993" s="122"/>
    </row>
    <row r="994" spans="1:59" ht="12.75">
      <c r="A994" s="165"/>
      <c r="B994" s="175"/>
      <c r="C994" s="176"/>
      <c r="D994" s="175"/>
      <c r="E994" s="267"/>
      <c r="F994" s="267"/>
      <c r="G994" s="267"/>
      <c r="H994" s="267"/>
      <c r="I994" s="267"/>
      <c r="J994" s="267"/>
      <c r="K994" s="267"/>
      <c r="L994" s="267"/>
      <c r="M994" s="267"/>
      <c r="N994" s="267"/>
      <c r="O994" s="267"/>
      <c r="P994" s="267"/>
      <c r="Q994" s="267"/>
      <c r="S994" s="122"/>
      <c r="T994" s="123"/>
      <c r="U994" s="122"/>
      <c r="V994" s="122"/>
      <c r="W994" s="122"/>
      <c r="X994" s="122"/>
      <c r="Y994" s="122"/>
      <c r="Z994" s="122"/>
      <c r="AA994" s="122"/>
      <c r="AB994" s="122"/>
      <c r="AC994" s="122"/>
      <c r="AD994" s="122"/>
      <c r="AE994" s="122"/>
      <c r="AF994" s="122"/>
      <c r="AG994" s="122"/>
      <c r="AH994" s="122"/>
      <c r="AI994" s="122"/>
      <c r="AJ994" s="122"/>
      <c r="AK994" s="122"/>
      <c r="AL994" s="122"/>
      <c r="AM994" s="122"/>
      <c r="AN994" s="122"/>
      <c r="AO994" s="122"/>
      <c r="AP994" s="122"/>
      <c r="AQ994" s="122"/>
      <c r="AR994" s="122"/>
      <c r="AS994" s="122"/>
      <c r="AT994" s="122"/>
      <c r="AU994" s="122"/>
      <c r="AV994" s="122"/>
      <c r="AW994" s="122"/>
      <c r="AX994" s="122"/>
      <c r="AY994" s="122"/>
      <c r="AZ994" s="122"/>
      <c r="BA994" s="122"/>
      <c r="BB994" s="122"/>
      <c r="BC994" s="122"/>
      <c r="BD994" s="122"/>
      <c r="BE994" s="122"/>
      <c r="BF994" s="122"/>
      <c r="BG994" s="122"/>
    </row>
    <row r="995" spans="1:59" ht="12.75">
      <c r="A995" s="165"/>
      <c r="B995" s="175" t="s">
        <v>354</v>
      </c>
      <c r="C995" s="176"/>
      <c r="D995" s="175"/>
      <c r="E995" s="267">
        <v>13.648913673509176</v>
      </c>
      <c r="F995" s="267">
        <v>13.691687682294306</v>
      </c>
      <c r="G995" s="267">
        <v>13.682622051071148</v>
      </c>
      <c r="H995" s="267">
        <v>13.734023953185334</v>
      </c>
      <c r="I995" s="267">
        <v>13.818272665526795</v>
      </c>
      <c r="J995" s="267">
        <v>13.75595374508982</v>
      </c>
      <c r="K995" s="267">
        <v>13.64662090631591</v>
      </c>
      <c r="L995" s="267">
        <v>13.644830441592086</v>
      </c>
      <c r="M995" s="267">
        <v>13.648344732684892</v>
      </c>
      <c r="N995" s="267">
        <v>13.419081261786438</v>
      </c>
      <c r="O995" s="267">
        <v>13.589735047302502</v>
      </c>
      <c r="P995" s="267">
        <v>13.481874777583934</v>
      </c>
      <c r="Q995" s="267">
        <v>13.656597513566176</v>
      </c>
      <c r="S995" s="122"/>
      <c r="T995" s="123"/>
      <c r="U995" s="122"/>
      <c r="V995" s="122"/>
      <c r="W995" s="122"/>
      <c r="X995" s="122"/>
      <c r="Y995" s="122"/>
      <c r="Z995" s="122"/>
      <c r="AA995" s="122"/>
      <c r="AB995" s="122"/>
      <c r="AC995" s="122"/>
      <c r="AD995" s="122"/>
      <c r="AE995" s="122"/>
      <c r="AF995" s="122"/>
      <c r="AG995" s="122"/>
      <c r="AH995" s="122"/>
      <c r="AI995" s="122"/>
      <c r="AJ995" s="122"/>
      <c r="AK995" s="122"/>
      <c r="AL995" s="122"/>
      <c r="AM995" s="122"/>
      <c r="AN995" s="122"/>
      <c r="AO995" s="122"/>
      <c r="AP995" s="122"/>
      <c r="AQ995" s="122"/>
      <c r="AR995" s="122"/>
      <c r="AS995" s="122"/>
      <c r="AT995" s="122"/>
      <c r="AU995" s="122"/>
      <c r="AV995" s="122"/>
      <c r="AW995" s="122"/>
      <c r="AX995" s="122"/>
      <c r="AY995" s="122"/>
      <c r="AZ995" s="122"/>
      <c r="BA995" s="122"/>
      <c r="BB995" s="122"/>
      <c r="BC995" s="122"/>
      <c r="BD995" s="122"/>
      <c r="BE995" s="122"/>
      <c r="BF995" s="122"/>
      <c r="BG995" s="122"/>
    </row>
    <row r="996" spans="1:59" ht="12.75">
      <c r="A996" s="165"/>
      <c r="B996" s="175"/>
      <c r="C996" s="176"/>
      <c r="D996" s="175"/>
      <c r="E996" s="267"/>
      <c r="F996" s="267"/>
      <c r="G996" s="267"/>
      <c r="H996" s="267"/>
      <c r="I996" s="267"/>
      <c r="J996" s="267"/>
      <c r="K996" s="267"/>
      <c r="L996" s="267"/>
      <c r="M996" s="267"/>
      <c r="N996" s="267"/>
      <c r="O996" s="267"/>
      <c r="P996" s="267"/>
      <c r="Q996" s="267"/>
      <c r="S996" s="122"/>
      <c r="T996" s="123"/>
      <c r="U996" s="122"/>
      <c r="V996" s="122"/>
      <c r="W996" s="122"/>
      <c r="X996" s="122"/>
      <c r="Y996" s="122"/>
      <c r="Z996" s="122"/>
      <c r="AA996" s="122"/>
      <c r="AB996" s="122"/>
      <c r="AC996" s="122"/>
      <c r="AD996" s="122"/>
      <c r="AE996" s="122"/>
      <c r="AF996" s="122"/>
      <c r="AG996" s="122"/>
      <c r="AH996" s="122"/>
      <c r="AI996" s="122"/>
      <c r="AJ996" s="122"/>
      <c r="AK996" s="122"/>
      <c r="AL996" s="122"/>
      <c r="AM996" s="122"/>
      <c r="AN996" s="122"/>
      <c r="AO996" s="122"/>
      <c r="AP996" s="122"/>
      <c r="AQ996" s="122"/>
      <c r="AR996" s="122"/>
      <c r="AS996" s="122"/>
      <c r="AT996" s="122"/>
      <c r="AU996" s="122"/>
      <c r="AV996" s="122"/>
      <c r="AW996" s="122"/>
      <c r="AX996" s="122"/>
      <c r="AY996" s="122"/>
      <c r="AZ996" s="122"/>
      <c r="BA996" s="122"/>
      <c r="BB996" s="122"/>
      <c r="BC996" s="122"/>
      <c r="BD996" s="122"/>
      <c r="BE996" s="122"/>
      <c r="BF996" s="122"/>
      <c r="BG996" s="122"/>
    </row>
    <row r="997" spans="1:59" ht="12.75">
      <c r="A997" s="165"/>
      <c r="B997" s="175"/>
      <c r="C997" s="176" t="s">
        <v>286</v>
      </c>
      <c r="D997" s="175"/>
      <c r="E997" s="267">
        <v>28.756674699714686</v>
      </c>
      <c r="F997" s="267">
        <v>20.361498903081195</v>
      </c>
      <c r="G997" s="267">
        <v>21.850927833702325</v>
      </c>
      <c r="H997" s="267">
        <v>22.236792119996338</v>
      </c>
      <c r="I997" s="267">
        <v>25.240437865448605</v>
      </c>
      <c r="J997" s="267">
        <v>35.673356888098</v>
      </c>
      <c r="K997" s="267">
        <v>44.17075402057769</v>
      </c>
      <c r="L997" s="267">
        <v>45.957165781606705</v>
      </c>
      <c r="M997" s="267">
        <v>0</v>
      </c>
      <c r="N997" s="267">
        <v>0</v>
      </c>
      <c r="O997" s="267">
        <v>0</v>
      </c>
      <c r="P997" s="267">
        <v>0</v>
      </c>
      <c r="Q997" s="267">
        <v>0</v>
      </c>
      <c r="S997" s="122"/>
      <c r="T997" s="123"/>
      <c r="U997" s="122"/>
      <c r="V997" s="122"/>
      <c r="W997" s="122"/>
      <c r="X997" s="122"/>
      <c r="Y997" s="122"/>
      <c r="Z997" s="122"/>
      <c r="AA997" s="122"/>
      <c r="AB997" s="122"/>
      <c r="AC997" s="122"/>
      <c r="AD997" s="122"/>
      <c r="AE997" s="122"/>
      <c r="AF997" s="122"/>
      <c r="AG997" s="122"/>
      <c r="AH997" s="122"/>
      <c r="AI997" s="122"/>
      <c r="AJ997" s="122"/>
      <c r="AK997" s="122"/>
      <c r="AL997" s="122"/>
      <c r="AM997" s="122"/>
      <c r="AN997" s="122"/>
      <c r="AO997" s="122"/>
      <c r="AP997" s="122"/>
      <c r="AQ997" s="122"/>
      <c r="AR997" s="122"/>
      <c r="AS997" s="122"/>
      <c r="AT997" s="122"/>
      <c r="AU997" s="122"/>
      <c r="AV997" s="122"/>
      <c r="AW997" s="122"/>
      <c r="AX997" s="122"/>
      <c r="AY997" s="122"/>
      <c r="AZ997" s="122"/>
      <c r="BA997" s="122"/>
      <c r="BB997" s="122"/>
      <c r="BC997" s="122"/>
      <c r="BD997" s="122"/>
      <c r="BE997" s="122"/>
      <c r="BF997" s="122"/>
      <c r="BG997" s="122"/>
    </row>
    <row r="998" spans="1:59" ht="12.75">
      <c r="A998" s="165"/>
      <c r="B998" s="175"/>
      <c r="C998" s="176" t="s">
        <v>287</v>
      </c>
      <c r="D998" s="175"/>
      <c r="E998" s="267">
        <v>29.839236229349154</v>
      </c>
      <c r="F998" s="267">
        <v>19.4058448455193</v>
      </c>
      <c r="G998" s="267">
        <v>21.811928305733538</v>
      </c>
      <c r="H998" s="267">
        <v>21.514693935841635</v>
      </c>
      <c r="I998" s="267">
        <v>22.92000536429954</v>
      </c>
      <c r="J998" s="267">
        <v>28.438486245195797</v>
      </c>
      <c r="K998" s="267">
        <v>37.125486681266835</v>
      </c>
      <c r="L998" s="267">
        <v>40.02463309707638</v>
      </c>
      <c r="M998" s="267">
        <v>40.331932683063755</v>
      </c>
      <c r="N998" s="267">
        <v>39.48878060968403</v>
      </c>
      <c r="O998" s="267">
        <v>36.86918795133808</v>
      </c>
      <c r="P998" s="267">
        <v>38.33311278828959</v>
      </c>
      <c r="Q998" s="267">
        <v>38.10670491265533</v>
      </c>
      <c r="S998" s="122"/>
      <c r="T998" s="123"/>
      <c r="U998" s="122"/>
      <c r="V998" s="122"/>
      <c r="W998" s="122"/>
      <c r="X998" s="122"/>
      <c r="Y998" s="122"/>
      <c r="Z998" s="122"/>
      <c r="AA998" s="122"/>
      <c r="AB998" s="122"/>
      <c r="AC998" s="122"/>
      <c r="AD998" s="122"/>
      <c r="AE998" s="122"/>
      <c r="AF998" s="122"/>
      <c r="AG998" s="122"/>
      <c r="AH998" s="122"/>
      <c r="AI998" s="122"/>
      <c r="AJ998" s="122"/>
      <c r="AK998" s="122"/>
      <c r="AL998" s="122"/>
      <c r="AM998" s="122"/>
      <c r="AN998" s="122"/>
      <c r="AO998" s="122"/>
      <c r="AP998" s="122"/>
      <c r="AQ998" s="122"/>
      <c r="AR998" s="122"/>
      <c r="AS998" s="122"/>
      <c r="AT998" s="122"/>
      <c r="AU998" s="122"/>
      <c r="AV998" s="122"/>
      <c r="AW998" s="122"/>
      <c r="AX998" s="122"/>
      <c r="AY998" s="122"/>
      <c r="AZ998" s="122"/>
      <c r="BA998" s="122"/>
      <c r="BB998" s="122"/>
      <c r="BC998" s="122"/>
      <c r="BD998" s="122"/>
      <c r="BE998" s="122"/>
      <c r="BF998" s="122"/>
      <c r="BG998" s="122"/>
    </row>
    <row r="999" spans="1:59" ht="12.75">
      <c r="A999" s="165"/>
      <c r="B999" s="175"/>
      <c r="C999" s="176" t="s">
        <v>288</v>
      </c>
      <c r="D999" s="175"/>
      <c r="E999" s="267">
        <v>35.65307027981197</v>
      </c>
      <c r="F999" s="267">
        <v>33.147977311682816</v>
      </c>
      <c r="G999" s="267">
        <v>36.75220932483512</v>
      </c>
      <c r="H999" s="267">
        <v>38.234423021969874</v>
      </c>
      <c r="I999" s="267">
        <v>0</v>
      </c>
      <c r="J999" s="267">
        <v>0</v>
      </c>
      <c r="K999" s="267">
        <v>0</v>
      </c>
      <c r="L999" s="267">
        <v>0</v>
      </c>
      <c r="M999" s="267">
        <v>0</v>
      </c>
      <c r="N999" s="267">
        <v>0</v>
      </c>
      <c r="O999" s="267">
        <v>0</v>
      </c>
      <c r="P999" s="267">
        <v>0</v>
      </c>
      <c r="Q999" s="267">
        <v>0</v>
      </c>
      <c r="S999" s="122"/>
      <c r="T999" s="123"/>
      <c r="U999" s="122"/>
      <c r="V999" s="122"/>
      <c r="W999" s="122"/>
      <c r="X999" s="122"/>
      <c r="Y999" s="122"/>
      <c r="Z999" s="122"/>
      <c r="AA999" s="122"/>
      <c r="AB999" s="122"/>
      <c r="AC999" s="122"/>
      <c r="AD999" s="122"/>
      <c r="AE999" s="122"/>
      <c r="AF999" s="122"/>
      <c r="AG999" s="122"/>
      <c r="AH999" s="122"/>
      <c r="AI999" s="122"/>
      <c r="AJ999" s="122"/>
      <c r="AK999" s="122"/>
      <c r="AL999" s="122"/>
      <c r="AM999" s="122"/>
      <c r="AN999" s="122"/>
      <c r="AO999" s="122"/>
      <c r="AP999" s="122"/>
      <c r="AQ999" s="122"/>
      <c r="AR999" s="122"/>
      <c r="AS999" s="122"/>
      <c r="AT999" s="122"/>
      <c r="AU999" s="122"/>
      <c r="AV999" s="122"/>
      <c r="AW999" s="122"/>
      <c r="AX999" s="122"/>
      <c r="AY999" s="122"/>
      <c r="AZ999" s="122"/>
      <c r="BA999" s="122"/>
      <c r="BB999" s="122"/>
      <c r="BC999" s="122"/>
      <c r="BD999" s="122"/>
      <c r="BE999" s="122"/>
      <c r="BF999" s="122"/>
      <c r="BG999" s="122"/>
    </row>
    <row r="1000" spans="1:59" ht="12.75">
      <c r="A1000" s="165"/>
      <c r="B1000" s="175"/>
      <c r="C1000" s="176" t="s">
        <v>289</v>
      </c>
      <c r="D1000" s="175"/>
      <c r="E1000" s="267">
        <v>49.39891296031025</v>
      </c>
      <c r="F1000" s="267">
        <v>33.26504423501438</v>
      </c>
      <c r="G1000" s="267">
        <v>38.612304729357014</v>
      </c>
      <c r="H1000" s="267">
        <v>40.0852173611423</v>
      </c>
      <c r="I1000" s="267">
        <v>45.332281559944605</v>
      </c>
      <c r="J1000" s="267">
        <v>56.58418762476129</v>
      </c>
      <c r="K1000" s="267">
        <v>0</v>
      </c>
      <c r="L1000" s="267">
        <v>78.81352449341905</v>
      </c>
      <c r="M1000" s="267">
        <v>79.2428020090958</v>
      </c>
      <c r="N1000" s="267">
        <v>0</v>
      </c>
      <c r="O1000" s="267">
        <v>0</v>
      </c>
      <c r="P1000" s="267">
        <v>0</v>
      </c>
      <c r="Q1000" s="267">
        <v>74.6534561921149</v>
      </c>
      <c r="S1000" s="122"/>
      <c r="T1000" s="123"/>
      <c r="U1000" s="122"/>
      <c r="V1000" s="122"/>
      <c r="W1000" s="122"/>
      <c r="X1000" s="122"/>
      <c r="Y1000" s="122"/>
      <c r="Z1000" s="122"/>
      <c r="AA1000" s="122"/>
      <c r="AB1000" s="122"/>
      <c r="AC1000" s="122"/>
      <c r="AD1000" s="122"/>
      <c r="AE1000" s="122"/>
      <c r="AF1000" s="122"/>
      <c r="AG1000" s="122"/>
      <c r="AH1000" s="122"/>
      <c r="AI1000" s="122"/>
      <c r="AJ1000" s="122"/>
      <c r="AK1000" s="122"/>
      <c r="AL1000" s="122"/>
      <c r="AM1000" s="122"/>
      <c r="AN1000" s="122"/>
      <c r="AO1000" s="122"/>
      <c r="AP1000" s="122"/>
      <c r="AQ1000" s="122"/>
      <c r="AR1000" s="122"/>
      <c r="AS1000" s="122"/>
      <c r="AT1000" s="122"/>
      <c r="AU1000" s="122"/>
      <c r="AV1000" s="122"/>
      <c r="AW1000" s="122"/>
      <c r="AX1000" s="122"/>
      <c r="AY1000" s="122"/>
      <c r="AZ1000" s="122"/>
      <c r="BA1000" s="122"/>
      <c r="BB1000" s="122"/>
      <c r="BC1000" s="122"/>
      <c r="BD1000" s="122"/>
      <c r="BE1000" s="122"/>
      <c r="BF1000" s="122"/>
      <c r="BG1000" s="122"/>
    </row>
    <row r="1001" spans="1:59" ht="12.75">
      <c r="A1001" s="165"/>
      <c r="B1001" s="175"/>
      <c r="C1001" s="176" t="s">
        <v>290</v>
      </c>
      <c r="D1001" s="175"/>
      <c r="E1001" s="267">
        <v>33.91813410848391</v>
      </c>
      <c r="F1001" s="267">
        <v>34.00115603360654</v>
      </c>
      <c r="G1001" s="267">
        <v>32.35558831916326</v>
      </c>
      <c r="H1001" s="267">
        <v>32.34308954254462</v>
      </c>
      <c r="I1001" s="267">
        <v>32.16148389066848</v>
      </c>
      <c r="J1001" s="267">
        <v>33.56643951414606</v>
      </c>
      <c r="K1001" s="267">
        <v>33.30692219473312</v>
      </c>
      <c r="L1001" s="267">
        <v>33.78949395000362</v>
      </c>
      <c r="M1001" s="267">
        <v>34.29554754486831</v>
      </c>
      <c r="N1001" s="267">
        <v>33.446566364802656</v>
      </c>
      <c r="O1001" s="267">
        <v>36.532034616612705</v>
      </c>
      <c r="P1001" s="267">
        <v>37.872573738483005</v>
      </c>
      <c r="Q1001" s="267">
        <v>37.82507582436478</v>
      </c>
      <c r="S1001" s="122"/>
      <c r="T1001" s="123"/>
      <c r="U1001" s="122"/>
      <c r="V1001" s="122"/>
      <c r="W1001" s="122"/>
      <c r="X1001" s="122"/>
      <c r="Y1001" s="122"/>
      <c r="Z1001" s="122"/>
      <c r="AA1001" s="122"/>
      <c r="AB1001" s="122"/>
      <c r="AC1001" s="122"/>
      <c r="AD1001" s="122"/>
      <c r="AE1001" s="122"/>
      <c r="AF1001" s="122"/>
      <c r="AG1001" s="122"/>
      <c r="AH1001" s="122"/>
      <c r="AI1001" s="122"/>
      <c r="AJ1001" s="122"/>
      <c r="AK1001" s="122"/>
      <c r="AL1001" s="122"/>
      <c r="AM1001" s="122"/>
      <c r="AN1001" s="122"/>
      <c r="AO1001" s="122"/>
      <c r="AP1001" s="122"/>
      <c r="AQ1001" s="122"/>
      <c r="AR1001" s="122"/>
      <c r="AS1001" s="122"/>
      <c r="AT1001" s="122"/>
      <c r="AU1001" s="122"/>
      <c r="AV1001" s="122"/>
      <c r="AW1001" s="122"/>
      <c r="AX1001" s="122"/>
      <c r="AY1001" s="122"/>
      <c r="AZ1001" s="122"/>
      <c r="BA1001" s="122"/>
      <c r="BB1001" s="122"/>
      <c r="BC1001" s="122"/>
      <c r="BD1001" s="122"/>
      <c r="BE1001" s="122"/>
      <c r="BF1001" s="122"/>
      <c r="BG1001" s="122"/>
    </row>
    <row r="1002" spans="1:59" ht="12.75">
      <c r="A1002" s="165"/>
      <c r="B1002" s="175"/>
      <c r="C1002" s="176" t="s">
        <v>291</v>
      </c>
      <c r="D1002" s="175"/>
      <c r="E1002" s="267">
        <v>27.606500716122582</v>
      </c>
      <c r="F1002" s="267">
        <v>18.365428385415186</v>
      </c>
      <c r="G1002" s="267">
        <v>20.106790495579226</v>
      </c>
      <c r="H1002" s="267">
        <v>20.09565766205925</v>
      </c>
      <c r="I1002" s="267">
        <v>21.06212387744669</v>
      </c>
      <c r="J1002" s="267">
        <v>26.365284804645448</v>
      </c>
      <c r="K1002" s="267">
        <v>34.328311996681656</v>
      </c>
      <c r="L1002" s="267">
        <v>36.5036812627554</v>
      </c>
      <c r="M1002" s="267">
        <v>36.43341433975206</v>
      </c>
      <c r="N1002" s="267">
        <v>35.708275012700575</v>
      </c>
      <c r="O1002" s="267">
        <v>33.505201711912505</v>
      </c>
      <c r="P1002" s="267">
        <v>34.24493791459116</v>
      </c>
      <c r="Q1002" s="267">
        <v>34.888610639312716</v>
      </c>
      <c r="S1002" s="122"/>
      <c r="T1002" s="123"/>
      <c r="U1002" s="122"/>
      <c r="V1002" s="122"/>
      <c r="W1002" s="122"/>
      <c r="X1002" s="122"/>
      <c r="Y1002" s="122"/>
      <c r="Z1002" s="122"/>
      <c r="AA1002" s="122"/>
      <c r="AB1002" s="122"/>
      <c r="AC1002" s="122"/>
      <c r="AD1002" s="122"/>
      <c r="AE1002" s="122"/>
      <c r="AF1002" s="122"/>
      <c r="AG1002" s="122"/>
      <c r="AH1002" s="122"/>
      <c r="AI1002" s="122"/>
      <c r="AJ1002" s="122"/>
      <c r="AK1002" s="122"/>
      <c r="AL1002" s="122"/>
      <c r="AM1002" s="122"/>
      <c r="AN1002" s="122"/>
      <c r="AO1002" s="122"/>
      <c r="AP1002" s="122"/>
      <c r="AQ1002" s="122"/>
      <c r="AR1002" s="122"/>
      <c r="AS1002" s="122"/>
      <c r="AT1002" s="122"/>
      <c r="AU1002" s="122"/>
      <c r="AV1002" s="122"/>
      <c r="AW1002" s="122"/>
      <c r="AX1002" s="122"/>
      <c r="AY1002" s="122"/>
      <c r="AZ1002" s="122"/>
      <c r="BA1002" s="122"/>
      <c r="BB1002" s="122"/>
      <c r="BC1002" s="122"/>
      <c r="BD1002" s="122"/>
      <c r="BE1002" s="122"/>
      <c r="BF1002" s="122"/>
      <c r="BG1002" s="122"/>
    </row>
    <row r="1003" spans="1:59" ht="12.75">
      <c r="A1003" s="165"/>
      <c r="B1003" s="175"/>
      <c r="C1003" s="176" t="s">
        <v>292</v>
      </c>
      <c r="D1003" s="175"/>
      <c r="E1003" s="267">
        <v>78.85594045540793</v>
      </c>
      <c r="F1003" s="267">
        <v>46.72986488847862</v>
      </c>
      <c r="G1003" s="267">
        <v>54.73915925777755</v>
      </c>
      <c r="H1003" s="267">
        <v>0</v>
      </c>
      <c r="I1003" s="267">
        <v>53.431724280275645</v>
      </c>
      <c r="J1003" s="267">
        <v>64.11335280132315</v>
      </c>
      <c r="K1003" s="267">
        <v>82.40337477509604</v>
      </c>
      <c r="L1003" s="267">
        <v>89.37660746183703</v>
      </c>
      <c r="M1003" s="267">
        <v>89.68679946100158</v>
      </c>
      <c r="N1003" s="267">
        <v>87.66177269474888</v>
      </c>
      <c r="O1003" s="267">
        <v>82.20742315029014</v>
      </c>
      <c r="P1003" s="267">
        <v>84.5813828976759</v>
      </c>
      <c r="Q1003" s="267">
        <v>0</v>
      </c>
      <c r="S1003" s="122"/>
      <c r="T1003" s="123"/>
      <c r="U1003" s="122"/>
      <c r="V1003" s="122"/>
      <c r="W1003" s="122"/>
      <c r="X1003" s="122"/>
      <c r="Y1003" s="122"/>
      <c r="Z1003" s="122"/>
      <c r="AA1003" s="122"/>
      <c r="AB1003" s="122"/>
      <c r="AC1003" s="122"/>
      <c r="AD1003" s="122"/>
      <c r="AE1003" s="122"/>
      <c r="AF1003" s="122"/>
      <c r="AG1003" s="122"/>
      <c r="AH1003" s="122"/>
      <c r="AI1003" s="122"/>
      <c r="AJ1003" s="122"/>
      <c r="AK1003" s="122"/>
      <c r="AL1003" s="122"/>
      <c r="AM1003" s="122"/>
      <c r="AN1003" s="122"/>
      <c r="AO1003" s="122"/>
      <c r="AP1003" s="122"/>
      <c r="AQ1003" s="122"/>
      <c r="AR1003" s="122"/>
      <c r="AS1003" s="122"/>
      <c r="AT1003" s="122"/>
      <c r="AU1003" s="122"/>
      <c r="AV1003" s="122"/>
      <c r="AW1003" s="122"/>
      <c r="AX1003" s="122"/>
      <c r="AY1003" s="122"/>
      <c r="AZ1003" s="122"/>
      <c r="BA1003" s="122"/>
      <c r="BB1003" s="122"/>
      <c r="BC1003" s="122"/>
      <c r="BD1003" s="122"/>
      <c r="BE1003" s="122"/>
      <c r="BF1003" s="122"/>
      <c r="BG1003" s="122"/>
    </row>
    <row r="1004" spans="1:59" ht="12.75" hidden="1">
      <c r="A1004" s="165"/>
      <c r="B1004" s="175"/>
      <c r="C1004" s="176"/>
      <c r="D1004" s="175"/>
      <c r="E1004" s="267"/>
      <c r="F1004" s="267"/>
      <c r="G1004" s="267"/>
      <c r="H1004" s="267"/>
      <c r="I1004" s="267"/>
      <c r="J1004" s="267"/>
      <c r="K1004" s="267"/>
      <c r="L1004" s="267"/>
      <c r="M1004" s="267"/>
      <c r="N1004" s="267"/>
      <c r="O1004" s="267"/>
      <c r="P1004" s="267"/>
      <c r="Q1004" s="267"/>
      <c r="S1004" s="122"/>
      <c r="T1004" s="123"/>
      <c r="U1004" s="122"/>
      <c r="V1004" s="122"/>
      <c r="W1004" s="122"/>
      <c r="X1004" s="122"/>
      <c r="Y1004" s="122"/>
      <c r="Z1004" s="122"/>
      <c r="AA1004" s="122"/>
      <c r="AB1004" s="122"/>
      <c r="AC1004" s="122"/>
      <c r="AD1004" s="122"/>
      <c r="AE1004" s="122"/>
      <c r="AF1004" s="122"/>
      <c r="AG1004" s="122"/>
      <c r="AH1004" s="122"/>
      <c r="AI1004" s="122"/>
      <c r="AJ1004" s="122"/>
      <c r="AK1004" s="122"/>
      <c r="AL1004" s="122"/>
      <c r="AM1004" s="122"/>
      <c r="AN1004" s="122"/>
      <c r="AO1004" s="122"/>
      <c r="AP1004" s="122"/>
      <c r="AQ1004" s="122"/>
      <c r="AR1004" s="122"/>
      <c r="AS1004" s="122"/>
      <c r="AT1004" s="122"/>
      <c r="AU1004" s="122"/>
      <c r="AV1004" s="122"/>
      <c r="AW1004" s="122"/>
      <c r="AX1004" s="122"/>
      <c r="AY1004" s="122"/>
      <c r="AZ1004" s="122"/>
      <c r="BA1004" s="122"/>
      <c r="BB1004" s="122"/>
      <c r="BC1004" s="122"/>
      <c r="BD1004" s="122"/>
      <c r="BE1004" s="122"/>
      <c r="BF1004" s="122"/>
      <c r="BG1004" s="122"/>
    </row>
    <row r="1005" spans="1:59" ht="12.75" hidden="1">
      <c r="A1005" s="165"/>
      <c r="B1005" s="175"/>
      <c r="C1005" s="176" t="s">
        <v>293</v>
      </c>
      <c r="D1005" s="175"/>
      <c r="E1005" s="267">
        <v>0</v>
      </c>
      <c r="F1005" s="267">
        <v>0</v>
      </c>
      <c r="G1005" s="267">
        <v>0</v>
      </c>
      <c r="H1005" s="267">
        <v>0</v>
      </c>
      <c r="I1005" s="267">
        <v>0</v>
      </c>
      <c r="J1005" s="267">
        <v>0</v>
      </c>
      <c r="K1005" s="267">
        <v>0</v>
      </c>
      <c r="L1005" s="267">
        <v>0</v>
      </c>
      <c r="M1005" s="267">
        <v>0</v>
      </c>
      <c r="N1005" s="267">
        <v>0</v>
      </c>
      <c r="O1005" s="267">
        <v>0</v>
      </c>
      <c r="P1005" s="267">
        <v>0</v>
      </c>
      <c r="Q1005" s="267">
        <v>0</v>
      </c>
      <c r="S1005" s="122"/>
      <c r="T1005" s="123"/>
      <c r="U1005" s="122"/>
      <c r="V1005" s="122"/>
      <c r="W1005" s="122"/>
      <c r="X1005" s="122"/>
      <c r="Y1005" s="122"/>
      <c r="Z1005" s="122"/>
      <c r="AA1005" s="122"/>
      <c r="AB1005" s="122"/>
      <c r="AC1005" s="122"/>
      <c r="AD1005" s="122"/>
      <c r="AE1005" s="122"/>
      <c r="AF1005" s="122"/>
      <c r="AG1005" s="122"/>
      <c r="AH1005" s="122"/>
      <c r="AI1005" s="122"/>
      <c r="AJ1005" s="122"/>
      <c r="AK1005" s="122"/>
      <c r="AL1005" s="122"/>
      <c r="AM1005" s="122"/>
      <c r="AN1005" s="122"/>
      <c r="AO1005" s="122"/>
      <c r="AP1005" s="122"/>
      <c r="AQ1005" s="122"/>
      <c r="AR1005" s="122"/>
      <c r="AS1005" s="122"/>
      <c r="AT1005" s="122"/>
      <c r="AU1005" s="122"/>
      <c r="AV1005" s="122"/>
      <c r="AW1005" s="122"/>
      <c r="AX1005" s="122"/>
      <c r="AY1005" s="122"/>
      <c r="AZ1005" s="122"/>
      <c r="BA1005" s="122"/>
      <c r="BB1005" s="122"/>
      <c r="BC1005" s="122"/>
      <c r="BD1005" s="122"/>
      <c r="BE1005" s="122"/>
      <c r="BF1005" s="122"/>
      <c r="BG1005" s="122"/>
    </row>
    <row r="1006" spans="1:59" ht="12.75">
      <c r="A1006" s="165"/>
      <c r="B1006" s="175"/>
      <c r="C1006" s="176"/>
      <c r="D1006" s="175"/>
      <c r="E1006" s="267"/>
      <c r="F1006" s="267"/>
      <c r="G1006" s="267"/>
      <c r="H1006" s="267"/>
      <c r="I1006" s="267"/>
      <c r="J1006" s="267"/>
      <c r="K1006" s="267"/>
      <c r="L1006" s="267"/>
      <c r="M1006" s="267"/>
      <c r="N1006" s="267"/>
      <c r="O1006" s="267"/>
      <c r="P1006" s="267"/>
      <c r="Q1006" s="267"/>
      <c r="S1006" s="122"/>
      <c r="T1006" s="123"/>
      <c r="U1006" s="122"/>
      <c r="V1006" s="122"/>
      <c r="W1006" s="122"/>
      <c r="X1006" s="122"/>
      <c r="Y1006" s="122"/>
      <c r="Z1006" s="122"/>
      <c r="AA1006" s="122"/>
      <c r="AB1006" s="122"/>
      <c r="AC1006" s="122"/>
      <c r="AD1006" s="122"/>
      <c r="AE1006" s="122"/>
      <c r="AF1006" s="122"/>
      <c r="AG1006" s="122"/>
      <c r="AH1006" s="122"/>
      <c r="AI1006" s="122"/>
      <c r="AJ1006" s="122"/>
      <c r="AK1006" s="122"/>
      <c r="AL1006" s="122"/>
      <c r="AM1006" s="122"/>
      <c r="AN1006" s="122"/>
      <c r="AO1006" s="122"/>
      <c r="AP1006" s="122"/>
      <c r="AQ1006" s="122"/>
      <c r="AR1006" s="122"/>
      <c r="AS1006" s="122"/>
      <c r="AT1006" s="122"/>
      <c r="AU1006" s="122"/>
      <c r="AV1006" s="122"/>
      <c r="AW1006" s="122"/>
      <c r="AX1006" s="122"/>
      <c r="AY1006" s="122"/>
      <c r="AZ1006" s="122"/>
      <c r="BA1006" s="122"/>
      <c r="BB1006" s="122"/>
      <c r="BC1006" s="122"/>
      <c r="BD1006" s="122"/>
      <c r="BE1006" s="122"/>
      <c r="BF1006" s="122"/>
      <c r="BG1006" s="122"/>
    </row>
    <row r="1007" spans="1:59" ht="12.75">
      <c r="A1007" s="165" t="s">
        <v>355</v>
      </c>
      <c r="B1007" s="175"/>
      <c r="C1007" s="176"/>
      <c r="D1007" s="175"/>
      <c r="E1007" s="267">
        <v>53.32014114086266</v>
      </c>
      <c r="F1007" s="267">
        <v>47.958996146691206</v>
      </c>
      <c r="G1007" s="267">
        <v>47.958906584037564</v>
      </c>
      <c r="H1007" s="267">
        <v>48.142856630255324</v>
      </c>
      <c r="I1007" s="267">
        <v>48.21682090723318</v>
      </c>
      <c r="J1007" s="267">
        <v>56.82919840007231</v>
      </c>
      <c r="K1007" s="267">
        <v>56.31661401892227</v>
      </c>
      <c r="L1007" s="267">
        <v>54.932073068947865</v>
      </c>
      <c r="M1007" s="267">
        <v>58.88363550977726</v>
      </c>
      <c r="N1007" s="267">
        <v>58.30131381244427</v>
      </c>
      <c r="O1007" s="267">
        <v>58.21686762432311</v>
      </c>
      <c r="P1007" s="267">
        <v>66.0982574767879</v>
      </c>
      <c r="Q1007" s="267">
        <v>62.634618982170224</v>
      </c>
      <c r="S1007" s="122"/>
      <c r="T1007" s="123"/>
      <c r="U1007" s="122"/>
      <c r="V1007" s="122"/>
      <c r="W1007" s="122"/>
      <c r="X1007" s="122"/>
      <c r="Y1007" s="122"/>
      <c r="Z1007" s="122"/>
      <c r="AA1007" s="122"/>
      <c r="AB1007" s="122"/>
      <c r="AC1007" s="122"/>
      <c r="AD1007" s="122"/>
      <c r="AE1007" s="122"/>
      <c r="AF1007" s="122"/>
      <c r="AG1007" s="122"/>
      <c r="AH1007" s="122"/>
      <c r="AI1007" s="122"/>
      <c r="AJ1007" s="122"/>
      <c r="AK1007" s="122"/>
      <c r="AL1007" s="122"/>
      <c r="AM1007" s="122"/>
      <c r="AN1007" s="122"/>
      <c r="AO1007" s="122"/>
      <c r="AP1007" s="122"/>
      <c r="AQ1007" s="122"/>
      <c r="AR1007" s="122"/>
      <c r="AS1007" s="122"/>
      <c r="AT1007" s="122"/>
      <c r="AU1007" s="122"/>
      <c r="AV1007" s="122"/>
      <c r="AW1007" s="122"/>
      <c r="AX1007" s="122"/>
      <c r="AY1007" s="122"/>
      <c r="AZ1007" s="122"/>
      <c r="BA1007" s="122"/>
      <c r="BB1007" s="122"/>
      <c r="BC1007" s="122"/>
      <c r="BD1007" s="122"/>
      <c r="BE1007" s="122"/>
      <c r="BF1007" s="122"/>
      <c r="BG1007" s="122"/>
    </row>
    <row r="1008" spans="1:59" ht="12.75">
      <c r="A1008" s="165"/>
      <c r="B1008" s="175"/>
      <c r="C1008" s="176"/>
      <c r="D1008" s="175"/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2"/>
      <c r="Q1008" s="242"/>
      <c r="S1008" s="122"/>
      <c r="T1008" s="123"/>
      <c r="U1008" s="122"/>
      <c r="V1008" s="122"/>
      <c r="W1008" s="122"/>
      <c r="X1008" s="122"/>
      <c r="Y1008" s="122"/>
      <c r="Z1008" s="122"/>
      <c r="AA1008" s="122"/>
      <c r="AB1008" s="122"/>
      <c r="AC1008" s="122"/>
      <c r="AD1008" s="122"/>
      <c r="AE1008" s="122"/>
      <c r="AF1008" s="122"/>
      <c r="AG1008" s="122"/>
      <c r="AH1008" s="122"/>
      <c r="AI1008" s="122"/>
      <c r="AJ1008" s="122"/>
      <c r="AK1008" s="122"/>
      <c r="AL1008" s="122"/>
      <c r="AM1008" s="122"/>
      <c r="AN1008" s="122"/>
      <c r="AO1008" s="122"/>
      <c r="AP1008" s="122"/>
      <c r="AQ1008" s="122"/>
      <c r="AR1008" s="122"/>
      <c r="AS1008" s="122"/>
      <c r="AT1008" s="122"/>
      <c r="AU1008" s="122"/>
      <c r="AV1008" s="122"/>
      <c r="AW1008" s="122"/>
      <c r="AX1008" s="122"/>
      <c r="AY1008" s="122"/>
      <c r="AZ1008" s="122"/>
      <c r="BA1008" s="122"/>
      <c r="BB1008" s="122"/>
      <c r="BC1008" s="122"/>
      <c r="BD1008" s="122"/>
      <c r="BE1008" s="122"/>
      <c r="BF1008" s="122"/>
      <c r="BG1008" s="122"/>
    </row>
    <row r="1009" spans="1:59" ht="12.75">
      <c r="A1009" s="165"/>
      <c r="B1009" s="175"/>
      <c r="C1009" s="176"/>
      <c r="D1009" s="175"/>
      <c r="E1009" s="182"/>
      <c r="F1009" s="182"/>
      <c r="G1009" s="182"/>
      <c r="H1009" s="182"/>
      <c r="I1009" s="182"/>
      <c r="J1009" s="182"/>
      <c r="K1009" s="182"/>
      <c r="L1009" s="182"/>
      <c r="M1009" s="182"/>
      <c r="N1009" s="182"/>
      <c r="O1009" s="182"/>
      <c r="P1009" s="182"/>
      <c r="Q1009" s="182"/>
      <c r="S1009" s="122"/>
      <c r="T1009" s="123"/>
      <c r="U1009" s="122"/>
      <c r="V1009" s="122"/>
      <c r="W1009" s="122"/>
      <c r="X1009" s="122"/>
      <c r="Y1009" s="122"/>
      <c r="Z1009" s="122"/>
      <c r="AA1009" s="122"/>
      <c r="AB1009" s="122"/>
      <c r="AC1009" s="122"/>
      <c r="AD1009" s="122"/>
      <c r="AE1009" s="122"/>
      <c r="AF1009" s="122"/>
      <c r="AG1009" s="122"/>
      <c r="AH1009" s="122"/>
      <c r="AI1009" s="122"/>
      <c r="AJ1009" s="122"/>
      <c r="AK1009" s="122"/>
      <c r="AL1009" s="122"/>
      <c r="AM1009" s="122"/>
      <c r="AN1009" s="122"/>
      <c r="AO1009" s="122"/>
      <c r="AP1009" s="122"/>
      <c r="AQ1009" s="122"/>
      <c r="AR1009" s="122"/>
      <c r="AS1009" s="122"/>
      <c r="AT1009" s="122"/>
      <c r="AU1009" s="122"/>
      <c r="AV1009" s="122"/>
      <c r="AW1009" s="122"/>
      <c r="AX1009" s="122"/>
      <c r="AY1009" s="122"/>
      <c r="AZ1009" s="122"/>
      <c r="BA1009" s="122"/>
      <c r="BB1009" s="122"/>
      <c r="BC1009" s="122"/>
      <c r="BD1009" s="122"/>
      <c r="BE1009" s="122"/>
      <c r="BF1009" s="122"/>
      <c r="BG1009" s="122"/>
    </row>
    <row r="1010" spans="1:59" ht="12.75">
      <c r="A1010" s="165" t="s">
        <v>356</v>
      </c>
      <c r="B1010" s="175"/>
      <c r="C1010" s="176"/>
      <c r="D1010" s="175"/>
      <c r="E1010" s="182"/>
      <c r="F1010" s="182">
        <v>1</v>
      </c>
      <c r="G1010" s="182">
        <v>2</v>
      </c>
      <c r="H1010" s="182">
        <v>3</v>
      </c>
      <c r="I1010" s="182">
        <v>4</v>
      </c>
      <c r="J1010" s="182">
        <v>5</v>
      </c>
      <c r="K1010" s="182">
        <v>6</v>
      </c>
      <c r="L1010" s="182">
        <v>7</v>
      </c>
      <c r="M1010" s="182">
        <v>8</v>
      </c>
      <c r="N1010" s="182">
        <v>9</v>
      </c>
      <c r="O1010" s="182">
        <v>10</v>
      </c>
      <c r="P1010" s="182">
        <v>11</v>
      </c>
      <c r="Q1010" s="182">
        <v>12</v>
      </c>
      <c r="S1010" s="122"/>
      <c r="T1010" s="123"/>
      <c r="U1010" s="122"/>
      <c r="V1010" s="122"/>
      <c r="W1010" s="122"/>
      <c r="X1010" s="122"/>
      <c r="Y1010" s="122"/>
      <c r="Z1010" s="122"/>
      <c r="AA1010" s="122"/>
      <c r="AB1010" s="122"/>
      <c r="AC1010" s="122"/>
      <c r="AD1010" s="122"/>
      <c r="AE1010" s="122"/>
      <c r="AF1010" s="122"/>
      <c r="AG1010" s="122"/>
      <c r="AH1010" s="122"/>
      <c r="AI1010" s="122"/>
      <c r="AJ1010" s="122"/>
      <c r="AK1010" s="122"/>
      <c r="AL1010" s="122"/>
      <c r="AM1010" s="122"/>
      <c r="AN1010" s="122"/>
      <c r="AO1010" s="122"/>
      <c r="AP1010" s="122"/>
      <c r="AQ1010" s="122"/>
      <c r="AR1010" s="122"/>
      <c r="AS1010" s="122"/>
      <c r="AT1010" s="122"/>
      <c r="AU1010" s="122"/>
      <c r="AV1010" s="122"/>
      <c r="AW1010" s="122"/>
      <c r="AX1010" s="122"/>
      <c r="AY1010" s="122"/>
      <c r="AZ1010" s="122"/>
      <c r="BA1010" s="122"/>
      <c r="BB1010" s="122"/>
      <c r="BC1010" s="122"/>
      <c r="BD1010" s="122"/>
      <c r="BE1010" s="122"/>
      <c r="BF1010" s="122"/>
      <c r="BG1010" s="122"/>
    </row>
    <row r="1011" spans="1:59" ht="12.75">
      <c r="A1011" s="165"/>
      <c r="B1011" s="175"/>
      <c r="C1011" s="176"/>
      <c r="D1011" s="175"/>
      <c r="E1011" s="242"/>
      <c r="F1011" s="242"/>
      <c r="G1011" s="242"/>
      <c r="H1011" s="242"/>
      <c r="I1011" s="242"/>
      <c r="J1011" s="242"/>
      <c r="K1011" s="242"/>
      <c r="L1011" s="242"/>
      <c r="M1011" s="242"/>
      <c r="N1011" s="242"/>
      <c r="O1011" s="242"/>
      <c r="P1011" s="242"/>
      <c r="Q1011" s="242"/>
      <c r="S1011" s="122"/>
      <c r="T1011" s="123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  <c r="AF1011" s="122"/>
      <c r="AG1011" s="122"/>
      <c r="AH1011" s="122"/>
      <c r="AI1011" s="122"/>
      <c r="AJ1011" s="122"/>
      <c r="AK1011" s="122"/>
      <c r="AL1011" s="122"/>
      <c r="AM1011" s="122"/>
      <c r="AN1011" s="122"/>
      <c r="AO1011" s="122"/>
      <c r="AP1011" s="122"/>
      <c r="AQ1011" s="122"/>
      <c r="AR1011" s="122"/>
      <c r="AS1011" s="122"/>
      <c r="AT1011" s="122"/>
      <c r="AU1011" s="122"/>
      <c r="AV1011" s="122"/>
      <c r="AW1011" s="122"/>
      <c r="AX1011" s="122"/>
      <c r="AY1011" s="122"/>
      <c r="AZ1011" s="122"/>
      <c r="BA1011" s="122"/>
      <c r="BB1011" s="122"/>
      <c r="BC1011" s="122"/>
      <c r="BD1011" s="122"/>
      <c r="BE1011" s="122"/>
      <c r="BF1011" s="122"/>
      <c r="BG1011" s="122"/>
    </row>
    <row r="1012" spans="1:59" ht="12.75">
      <c r="A1012" s="171"/>
      <c r="B1012" s="171"/>
      <c r="C1012" s="216"/>
      <c r="D1012" s="171"/>
      <c r="E1012" s="270" t="s">
        <v>368</v>
      </c>
      <c r="F1012" s="271">
        <v>39995</v>
      </c>
      <c r="G1012" s="271">
        <v>40026</v>
      </c>
      <c r="H1012" s="271">
        <v>40057</v>
      </c>
      <c r="I1012" s="271">
        <v>40087</v>
      </c>
      <c r="J1012" s="271">
        <v>40118</v>
      </c>
      <c r="K1012" s="271">
        <v>40148</v>
      </c>
      <c r="L1012" s="271">
        <v>40179</v>
      </c>
      <c r="M1012" s="271">
        <v>40210</v>
      </c>
      <c r="N1012" s="271">
        <v>40238</v>
      </c>
      <c r="O1012" s="271">
        <v>40269</v>
      </c>
      <c r="P1012" s="271">
        <v>40299</v>
      </c>
      <c r="Q1012" s="271">
        <v>40330</v>
      </c>
      <c r="S1012" s="122"/>
      <c r="T1012" s="123"/>
      <c r="U1012" s="122"/>
      <c r="V1012" s="122"/>
      <c r="W1012" s="122"/>
      <c r="X1012" s="122"/>
      <c r="Y1012" s="122"/>
      <c r="Z1012" s="122"/>
      <c r="AA1012" s="122"/>
      <c r="AB1012" s="122"/>
      <c r="AC1012" s="122"/>
      <c r="AD1012" s="122"/>
      <c r="AE1012" s="122"/>
      <c r="AF1012" s="122"/>
      <c r="AG1012" s="122"/>
      <c r="AH1012" s="122"/>
      <c r="AI1012" s="122"/>
      <c r="AJ1012" s="122"/>
      <c r="AK1012" s="122"/>
      <c r="AL1012" s="122"/>
      <c r="AM1012" s="122"/>
      <c r="AN1012" s="122"/>
      <c r="AO1012" s="122"/>
      <c r="AP1012" s="122"/>
      <c r="AQ1012" s="122"/>
      <c r="AR1012" s="122"/>
      <c r="AS1012" s="122"/>
      <c r="AT1012" s="122"/>
      <c r="AU1012" s="122"/>
      <c r="AV1012" s="122"/>
      <c r="AW1012" s="122"/>
      <c r="AX1012" s="122"/>
      <c r="AY1012" s="122"/>
      <c r="AZ1012" s="122"/>
      <c r="BA1012" s="122"/>
      <c r="BB1012" s="122"/>
      <c r="BC1012" s="122"/>
      <c r="BD1012" s="122"/>
      <c r="BE1012" s="122"/>
      <c r="BF1012" s="122"/>
      <c r="BG1012" s="122"/>
    </row>
    <row r="1013" spans="1:59" ht="12.75">
      <c r="A1013" s="165"/>
      <c r="B1013" s="175"/>
      <c r="C1013" s="176"/>
      <c r="D1013" s="175"/>
      <c r="E1013" s="175"/>
      <c r="F1013" s="175">
        <v>13</v>
      </c>
      <c r="G1013" s="175">
        <v>14</v>
      </c>
      <c r="H1013" s="175">
        <v>15</v>
      </c>
      <c r="I1013" s="175">
        <v>16</v>
      </c>
      <c r="J1013" s="175">
        <v>17</v>
      </c>
      <c r="K1013" s="175">
        <v>18</v>
      </c>
      <c r="L1013" s="175">
        <v>19</v>
      </c>
      <c r="M1013" s="175">
        <v>20</v>
      </c>
      <c r="N1013" s="175">
        <v>21</v>
      </c>
      <c r="O1013" s="175">
        <v>22</v>
      </c>
      <c r="P1013" s="175">
        <v>23</v>
      </c>
      <c r="Q1013" s="175">
        <v>24</v>
      </c>
      <c r="S1013" s="122"/>
      <c r="T1013" s="123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  <c r="AF1013" s="122"/>
      <c r="AG1013" s="122"/>
      <c r="AH1013" s="122"/>
      <c r="AI1013" s="122"/>
      <c r="AJ1013" s="122"/>
      <c r="AK1013" s="122"/>
      <c r="AL1013" s="122"/>
      <c r="AM1013" s="122"/>
      <c r="AN1013" s="122"/>
      <c r="AO1013" s="122"/>
      <c r="AP1013" s="122"/>
      <c r="AQ1013" s="122"/>
      <c r="AR1013" s="122"/>
      <c r="AS1013" s="122"/>
      <c r="AT1013" s="122"/>
      <c r="AU1013" s="122"/>
      <c r="AV1013" s="122"/>
      <c r="AW1013" s="122"/>
      <c r="AX1013" s="122"/>
      <c r="AY1013" s="122"/>
      <c r="AZ1013" s="122"/>
      <c r="BA1013" s="122"/>
      <c r="BB1013" s="122"/>
      <c r="BC1013" s="122"/>
      <c r="BD1013" s="122"/>
      <c r="BE1013" s="122"/>
      <c r="BF1013" s="122"/>
      <c r="BG1013" s="122"/>
    </row>
    <row r="1014" spans="1:59" ht="12.75">
      <c r="A1014" s="165" t="s">
        <v>357</v>
      </c>
      <c r="B1014" s="175"/>
      <c r="C1014" s="176"/>
      <c r="D1014" s="175"/>
      <c r="E1014" s="242">
        <v>8760</v>
      </c>
      <c r="F1014" s="175">
        <v>744</v>
      </c>
      <c r="G1014" s="175">
        <v>744</v>
      </c>
      <c r="H1014" s="175">
        <v>720</v>
      </c>
      <c r="I1014" s="175">
        <v>744</v>
      </c>
      <c r="J1014" s="175">
        <v>720</v>
      </c>
      <c r="K1014" s="175">
        <v>744</v>
      </c>
      <c r="L1014" s="175">
        <v>744</v>
      </c>
      <c r="M1014" s="175">
        <v>672</v>
      </c>
      <c r="N1014" s="175">
        <v>744</v>
      </c>
      <c r="O1014" s="175">
        <v>720</v>
      </c>
      <c r="P1014" s="175">
        <v>744</v>
      </c>
      <c r="Q1014" s="175">
        <v>720</v>
      </c>
      <c r="S1014" s="122"/>
      <c r="T1014" s="123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  <c r="AF1014" s="122"/>
      <c r="AG1014" s="122"/>
      <c r="AH1014" s="122"/>
      <c r="AI1014" s="122"/>
      <c r="AJ1014" s="122"/>
      <c r="AK1014" s="122"/>
      <c r="AL1014" s="122"/>
      <c r="AM1014" s="122"/>
      <c r="AN1014" s="122"/>
      <c r="AO1014" s="122"/>
      <c r="AP1014" s="122"/>
      <c r="AQ1014" s="122"/>
      <c r="AR1014" s="122"/>
      <c r="AS1014" s="122"/>
      <c r="AT1014" s="122"/>
      <c r="AU1014" s="122"/>
      <c r="AV1014" s="122"/>
      <c r="AW1014" s="122"/>
      <c r="AX1014" s="122"/>
      <c r="AY1014" s="122"/>
      <c r="AZ1014" s="122"/>
      <c r="BA1014" s="122"/>
      <c r="BB1014" s="122"/>
      <c r="BC1014" s="122"/>
      <c r="BD1014" s="122"/>
      <c r="BE1014" s="122"/>
      <c r="BF1014" s="122"/>
      <c r="BG1014" s="122"/>
    </row>
    <row r="1015" spans="1:59" ht="12.75">
      <c r="A1015" s="165"/>
      <c r="B1015" s="175"/>
      <c r="C1015" s="176"/>
      <c r="D1015" s="272"/>
      <c r="E1015" s="273"/>
      <c r="F1015" s="175"/>
      <c r="G1015" s="17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274"/>
      <c r="S1015" s="122"/>
      <c r="T1015" s="123"/>
      <c r="U1015" s="122"/>
      <c r="V1015" s="122"/>
      <c r="W1015" s="122"/>
      <c r="X1015" s="122"/>
      <c r="Y1015" s="122"/>
      <c r="Z1015" s="122"/>
      <c r="AA1015" s="122"/>
      <c r="AB1015" s="122"/>
      <c r="AC1015" s="122"/>
      <c r="AD1015" s="122"/>
      <c r="AE1015" s="122"/>
      <c r="AF1015" s="122"/>
      <c r="AG1015" s="122"/>
      <c r="AH1015" s="122"/>
      <c r="AI1015" s="122"/>
      <c r="AJ1015" s="122"/>
      <c r="AK1015" s="122"/>
      <c r="AL1015" s="122"/>
      <c r="AM1015" s="122"/>
      <c r="AN1015" s="122"/>
      <c r="AO1015" s="122"/>
      <c r="AP1015" s="122"/>
      <c r="AQ1015" s="122"/>
      <c r="AR1015" s="122"/>
      <c r="AS1015" s="122"/>
      <c r="AT1015" s="122"/>
      <c r="AU1015" s="122"/>
      <c r="AV1015" s="122"/>
      <c r="AW1015" s="122"/>
      <c r="AX1015" s="122"/>
      <c r="AY1015" s="122"/>
      <c r="AZ1015" s="122"/>
      <c r="BA1015" s="122"/>
      <c r="BB1015" s="122"/>
      <c r="BC1015" s="122"/>
      <c r="BD1015" s="122"/>
      <c r="BE1015" s="122"/>
      <c r="BF1015" s="122"/>
      <c r="BG1015" s="122"/>
    </row>
    <row r="1016" spans="1:59" ht="12.75">
      <c r="A1016" s="195" t="s">
        <v>378</v>
      </c>
      <c r="B1016" s="180"/>
      <c r="C1016" s="197"/>
      <c r="D1016" s="175"/>
      <c r="E1016" s="242"/>
      <c r="F1016" s="242"/>
      <c r="G1016" s="242"/>
      <c r="H1016" s="242"/>
      <c r="I1016" s="242"/>
      <c r="J1016" s="242"/>
      <c r="K1016" s="242"/>
      <c r="L1016" s="242"/>
      <c r="M1016" s="242"/>
      <c r="N1016" s="242"/>
      <c r="O1016" s="242"/>
      <c r="P1016" s="242"/>
      <c r="Q1016" s="242"/>
      <c r="S1016" s="122"/>
      <c r="T1016" s="123"/>
      <c r="U1016" s="122"/>
      <c r="V1016" s="122"/>
      <c r="W1016" s="122"/>
      <c r="X1016" s="122"/>
      <c r="Y1016" s="122"/>
      <c r="Z1016" s="122"/>
      <c r="AA1016" s="122"/>
      <c r="AB1016" s="122"/>
      <c r="AC1016" s="122"/>
      <c r="AD1016" s="122"/>
      <c r="AE1016" s="122"/>
      <c r="AF1016" s="122"/>
      <c r="AG1016" s="122"/>
      <c r="AH1016" s="122"/>
      <c r="AI1016" s="122"/>
      <c r="AJ1016" s="122"/>
      <c r="AK1016" s="122"/>
      <c r="AL1016" s="122"/>
      <c r="AM1016" s="122"/>
      <c r="AN1016" s="122"/>
      <c r="AO1016" s="122"/>
      <c r="AP1016" s="122"/>
      <c r="AQ1016" s="122"/>
      <c r="AR1016" s="122"/>
      <c r="AS1016" s="122"/>
      <c r="AT1016" s="122"/>
      <c r="AU1016" s="122"/>
      <c r="AV1016" s="122"/>
      <c r="AW1016" s="122"/>
      <c r="AX1016" s="122"/>
      <c r="AY1016" s="122"/>
      <c r="AZ1016" s="122"/>
      <c r="BA1016" s="122"/>
      <c r="BB1016" s="122"/>
      <c r="BC1016" s="122"/>
      <c r="BD1016" s="122"/>
      <c r="BE1016" s="122"/>
      <c r="BF1016" s="122"/>
      <c r="BG1016" s="122"/>
    </row>
    <row r="1017" spans="1:59" ht="12.75">
      <c r="A1017" s="195"/>
      <c r="B1017" s="197"/>
      <c r="C1017" s="197" t="s">
        <v>209</v>
      </c>
      <c r="D1017" s="197"/>
      <c r="E1017" s="181">
        <v>4000671.8899999997</v>
      </c>
      <c r="F1017" s="181">
        <v>145510.14</v>
      </c>
      <c r="G1017" s="181">
        <v>71551.24</v>
      </c>
      <c r="H1017" s="181">
        <v>60297.332</v>
      </c>
      <c r="I1017" s="181">
        <v>57773.508</v>
      </c>
      <c r="J1017" s="181">
        <v>85468</v>
      </c>
      <c r="K1017" s="181">
        <v>202670.97</v>
      </c>
      <c r="L1017" s="181">
        <v>387431.72</v>
      </c>
      <c r="M1017" s="181">
        <v>465396.2</v>
      </c>
      <c r="N1017" s="181">
        <v>612451.44</v>
      </c>
      <c r="O1017" s="181">
        <v>697500.06</v>
      </c>
      <c r="P1017" s="181">
        <v>700675.9</v>
      </c>
      <c r="Q1017" s="181">
        <v>513945.38</v>
      </c>
      <c r="S1017" s="122"/>
      <c r="T1017" s="123"/>
      <c r="U1017" s="122"/>
      <c r="V1017" s="122"/>
      <c r="W1017" s="122"/>
      <c r="X1017" s="122"/>
      <c r="Y1017" s="122"/>
      <c r="Z1017" s="122"/>
      <c r="AA1017" s="122"/>
      <c r="AB1017" s="122"/>
      <c r="AC1017" s="122"/>
      <c r="AD1017" s="122"/>
      <c r="AE1017" s="122"/>
      <c r="AF1017" s="122"/>
      <c r="AG1017" s="122"/>
      <c r="AH1017" s="122"/>
      <c r="AI1017" s="122"/>
      <c r="AJ1017" s="122"/>
      <c r="AK1017" s="122"/>
      <c r="AL1017" s="122"/>
      <c r="AM1017" s="122"/>
      <c r="AN1017" s="122"/>
      <c r="AO1017" s="122"/>
      <c r="AP1017" s="122"/>
      <c r="AQ1017" s="122"/>
      <c r="AR1017" s="122"/>
      <c r="AS1017" s="122"/>
      <c r="AT1017" s="122"/>
      <c r="AU1017" s="122"/>
      <c r="AV1017" s="122"/>
      <c r="AW1017" s="122"/>
      <c r="AX1017" s="122"/>
      <c r="AY1017" s="122"/>
      <c r="AZ1017" s="122"/>
      <c r="BA1017" s="122"/>
      <c r="BB1017" s="122"/>
      <c r="BC1017" s="122"/>
      <c r="BD1017" s="122"/>
      <c r="BE1017" s="122"/>
      <c r="BF1017" s="122"/>
      <c r="BG1017" s="122"/>
    </row>
    <row r="1018" spans="1:59" ht="12.75">
      <c r="A1018" s="195"/>
      <c r="B1018" s="197"/>
      <c r="C1018" s="197" t="s">
        <v>210</v>
      </c>
      <c r="D1018" s="197"/>
      <c r="E1018" s="181">
        <v>4124745.3200000003</v>
      </c>
      <c r="F1018" s="181">
        <v>393094.03</v>
      </c>
      <c r="G1018" s="181">
        <v>306537.47</v>
      </c>
      <c r="H1018" s="181">
        <v>293177.03</v>
      </c>
      <c r="I1018" s="181">
        <v>318431.94</v>
      </c>
      <c r="J1018" s="181">
        <v>313372.8</v>
      </c>
      <c r="K1018" s="181">
        <v>294952.1</v>
      </c>
      <c r="L1018" s="181">
        <v>283838.53</v>
      </c>
      <c r="M1018" s="181">
        <v>256344.83</v>
      </c>
      <c r="N1018" s="181">
        <v>327568.78</v>
      </c>
      <c r="O1018" s="181">
        <v>360402.97</v>
      </c>
      <c r="P1018" s="181">
        <v>468237.84</v>
      </c>
      <c r="Q1018" s="181">
        <v>508787</v>
      </c>
      <c r="S1018" s="122"/>
      <c r="T1018" s="123"/>
      <c r="U1018" s="122"/>
      <c r="V1018" s="122"/>
      <c r="W1018" s="122"/>
      <c r="X1018" s="122"/>
      <c r="Y1018" s="122"/>
      <c r="Z1018" s="122"/>
      <c r="AA1018" s="122"/>
      <c r="AB1018" s="122"/>
      <c r="AC1018" s="122"/>
      <c r="AD1018" s="122"/>
      <c r="AE1018" s="122"/>
      <c r="AF1018" s="122"/>
      <c r="AG1018" s="122"/>
      <c r="AH1018" s="122"/>
      <c r="AI1018" s="122"/>
      <c r="AJ1018" s="122"/>
      <c r="AK1018" s="122"/>
      <c r="AL1018" s="122"/>
      <c r="AM1018" s="122"/>
      <c r="AN1018" s="122"/>
      <c r="AO1018" s="122"/>
      <c r="AP1018" s="122"/>
      <c r="AQ1018" s="122"/>
      <c r="AR1018" s="122"/>
      <c r="AS1018" s="122"/>
      <c r="AT1018" s="122"/>
      <c r="AU1018" s="122"/>
      <c r="AV1018" s="122"/>
      <c r="AW1018" s="122"/>
      <c r="AX1018" s="122"/>
      <c r="AY1018" s="122"/>
      <c r="AZ1018" s="122"/>
      <c r="BA1018" s="122"/>
      <c r="BB1018" s="122"/>
      <c r="BC1018" s="122"/>
      <c r="BD1018" s="122"/>
      <c r="BE1018" s="122"/>
      <c r="BF1018" s="122"/>
      <c r="BG1018" s="122"/>
    </row>
    <row r="1019" spans="1:59" ht="12.75">
      <c r="A1019" s="195"/>
      <c r="B1019" s="197"/>
      <c r="C1019" s="197" t="s">
        <v>211</v>
      </c>
      <c r="D1019" s="197"/>
      <c r="E1019" s="181">
        <v>13453678.829999998</v>
      </c>
      <c r="F1019" s="181">
        <v>813764.1</v>
      </c>
      <c r="G1019" s="181">
        <v>709450.44</v>
      </c>
      <c r="H1019" s="181">
        <v>762689.75</v>
      </c>
      <c r="I1019" s="181">
        <v>775836.8</v>
      </c>
      <c r="J1019" s="181">
        <v>897019.94</v>
      </c>
      <c r="K1019" s="181">
        <v>1185430</v>
      </c>
      <c r="L1019" s="181">
        <v>1366699.5</v>
      </c>
      <c r="M1019" s="181">
        <v>1306987.8</v>
      </c>
      <c r="N1019" s="181">
        <v>1461401.9</v>
      </c>
      <c r="O1019" s="181">
        <v>1566658.2</v>
      </c>
      <c r="P1019" s="181">
        <v>1456650.6</v>
      </c>
      <c r="Q1019" s="181">
        <v>1151089.8</v>
      </c>
      <c r="S1019" s="122"/>
      <c r="T1019" s="123"/>
      <c r="U1019" s="122"/>
      <c r="V1019" s="122"/>
      <c r="W1019" s="122"/>
      <c r="X1019" s="122"/>
      <c r="Y1019" s="122"/>
      <c r="Z1019" s="122"/>
      <c r="AA1019" s="122"/>
      <c r="AB1019" s="122"/>
      <c r="AC1019" s="122"/>
      <c r="AD1019" s="122"/>
      <c r="AE1019" s="122"/>
      <c r="AF1019" s="122"/>
      <c r="AG1019" s="122"/>
      <c r="AH1019" s="122"/>
      <c r="AI1019" s="122"/>
      <c r="AJ1019" s="122"/>
      <c r="AK1019" s="122"/>
      <c r="AL1019" s="122"/>
      <c r="AM1019" s="122"/>
      <c r="AN1019" s="122"/>
      <c r="AO1019" s="122"/>
      <c r="AP1019" s="122"/>
      <c r="AQ1019" s="122"/>
      <c r="AR1019" s="122"/>
      <c r="AS1019" s="122"/>
      <c r="AT1019" s="122"/>
      <c r="AU1019" s="122"/>
      <c r="AV1019" s="122"/>
      <c r="AW1019" s="122"/>
      <c r="AX1019" s="122"/>
      <c r="AY1019" s="122"/>
      <c r="AZ1019" s="122"/>
      <c r="BA1019" s="122"/>
      <c r="BB1019" s="122"/>
      <c r="BC1019" s="122"/>
      <c r="BD1019" s="122"/>
      <c r="BE1019" s="122"/>
      <c r="BF1019" s="122"/>
      <c r="BG1019" s="122"/>
    </row>
    <row r="1020" spans="1:59" ht="12.75">
      <c r="A1020" s="195"/>
      <c r="B1020" s="197"/>
      <c r="C1020" s="197" t="s">
        <v>212</v>
      </c>
      <c r="D1020" s="197"/>
      <c r="E1020" s="181">
        <v>241324.449</v>
      </c>
      <c r="F1020" s="181">
        <v>15719.029</v>
      </c>
      <c r="G1020" s="181">
        <v>13698.046</v>
      </c>
      <c r="H1020" s="181">
        <v>18121.836</v>
      </c>
      <c r="I1020" s="181">
        <v>23130.842</v>
      </c>
      <c r="J1020" s="181">
        <v>24446.28</v>
      </c>
      <c r="K1020" s="181">
        <v>16096.413</v>
      </c>
      <c r="L1020" s="181">
        <v>19902.031</v>
      </c>
      <c r="M1020" s="181">
        <v>22848.932</v>
      </c>
      <c r="N1020" s="181">
        <v>26376.766</v>
      </c>
      <c r="O1020" s="181">
        <v>24194.502</v>
      </c>
      <c r="P1020" s="181">
        <v>19622.145</v>
      </c>
      <c r="Q1020" s="181">
        <v>17167.627</v>
      </c>
      <c r="S1020" s="122"/>
      <c r="T1020" s="123"/>
      <c r="U1020" s="122"/>
      <c r="V1020" s="122"/>
      <c r="W1020" s="122"/>
      <c r="X1020" s="122"/>
      <c r="Y1020" s="122"/>
      <c r="Z1020" s="122"/>
      <c r="AA1020" s="122"/>
      <c r="AB1020" s="122"/>
      <c r="AC1020" s="122"/>
      <c r="AD1020" s="122"/>
      <c r="AE1020" s="122"/>
      <c r="AF1020" s="122"/>
      <c r="AG1020" s="122"/>
      <c r="AH1020" s="122"/>
      <c r="AI1020" s="122"/>
      <c r="AJ1020" s="122"/>
      <c r="AK1020" s="122"/>
      <c r="AL1020" s="122"/>
      <c r="AM1020" s="122"/>
      <c r="AN1020" s="122"/>
      <c r="AO1020" s="122"/>
      <c r="AP1020" s="122"/>
      <c r="AQ1020" s="122"/>
      <c r="AR1020" s="122"/>
      <c r="AS1020" s="122"/>
      <c r="AT1020" s="122"/>
      <c r="AU1020" s="122"/>
      <c r="AV1020" s="122"/>
      <c r="AW1020" s="122"/>
      <c r="AX1020" s="122"/>
      <c r="AY1020" s="122"/>
      <c r="AZ1020" s="122"/>
      <c r="BA1020" s="122"/>
      <c r="BB1020" s="122"/>
      <c r="BC1020" s="122"/>
      <c r="BD1020" s="122"/>
      <c r="BE1020" s="122"/>
      <c r="BF1020" s="122"/>
      <c r="BG1020" s="122"/>
    </row>
    <row r="1021" spans="1:59" ht="12.75">
      <c r="A1021" s="195"/>
      <c r="B1021" s="197"/>
      <c r="C1021" s="197" t="s">
        <v>213</v>
      </c>
      <c r="D1021" s="197"/>
      <c r="E1021" s="181">
        <v>1912009.6499999997</v>
      </c>
      <c r="F1021" s="181">
        <v>172409.48</v>
      </c>
      <c r="G1021" s="181">
        <v>160630.62</v>
      </c>
      <c r="H1021" s="181">
        <v>155256.58</v>
      </c>
      <c r="I1021" s="181">
        <v>147897.36</v>
      </c>
      <c r="J1021" s="181">
        <v>151781.12</v>
      </c>
      <c r="K1021" s="181">
        <v>143190.38</v>
      </c>
      <c r="L1021" s="181">
        <v>159983.55</v>
      </c>
      <c r="M1021" s="181">
        <v>147971.92</v>
      </c>
      <c r="N1021" s="181">
        <v>154559.02</v>
      </c>
      <c r="O1021" s="181">
        <v>161399.42</v>
      </c>
      <c r="P1021" s="181">
        <v>184302.97</v>
      </c>
      <c r="Q1021" s="181">
        <v>172627.23</v>
      </c>
      <c r="S1021" s="122"/>
      <c r="T1021" s="123"/>
      <c r="U1021" s="122"/>
      <c r="V1021" s="122"/>
      <c r="W1021" s="122"/>
      <c r="X1021" s="122"/>
      <c r="Y1021" s="122"/>
      <c r="Z1021" s="122"/>
      <c r="AA1021" s="122"/>
      <c r="AB1021" s="122"/>
      <c r="AC1021" s="122"/>
      <c r="AD1021" s="122"/>
      <c r="AE1021" s="122"/>
      <c r="AF1021" s="122"/>
      <c r="AG1021" s="122"/>
      <c r="AH1021" s="122"/>
      <c r="AI1021" s="122"/>
      <c r="AJ1021" s="122"/>
      <c r="AK1021" s="122"/>
      <c r="AL1021" s="122"/>
      <c r="AM1021" s="122"/>
      <c r="AN1021" s="122"/>
      <c r="AO1021" s="122"/>
      <c r="AP1021" s="122"/>
      <c r="AQ1021" s="122"/>
      <c r="AR1021" s="122"/>
      <c r="AS1021" s="122"/>
      <c r="AT1021" s="122"/>
      <c r="AU1021" s="122"/>
      <c r="AV1021" s="122"/>
      <c r="AW1021" s="122"/>
      <c r="AX1021" s="122"/>
      <c r="AY1021" s="122"/>
      <c r="AZ1021" s="122"/>
      <c r="BA1021" s="122"/>
      <c r="BB1021" s="122"/>
      <c r="BC1021" s="122"/>
      <c r="BD1021" s="122"/>
      <c r="BE1021" s="122"/>
      <c r="BF1021" s="122"/>
      <c r="BG1021" s="122"/>
    </row>
    <row r="1022" spans="1:59" ht="12.75">
      <c r="A1022" s="195"/>
      <c r="B1022" s="197"/>
      <c r="C1022" s="197" t="s">
        <v>214</v>
      </c>
      <c r="D1022" s="197"/>
      <c r="E1022" s="181">
        <v>708319.9909999999</v>
      </c>
      <c r="F1022" s="181">
        <v>114902.766</v>
      </c>
      <c r="G1022" s="181">
        <v>114655.79</v>
      </c>
      <c r="H1022" s="181">
        <v>102600.37</v>
      </c>
      <c r="I1022" s="181">
        <v>45692.125</v>
      </c>
      <c r="J1022" s="181">
        <v>14167.075</v>
      </c>
      <c r="K1022" s="181">
        <v>13478.419</v>
      </c>
      <c r="L1022" s="181">
        <v>15364.072</v>
      </c>
      <c r="M1022" s="181">
        <v>14532.507</v>
      </c>
      <c r="N1022" s="181">
        <v>14019.764</v>
      </c>
      <c r="O1022" s="181">
        <v>38129.137</v>
      </c>
      <c r="P1022" s="181">
        <v>109345.086</v>
      </c>
      <c r="Q1022" s="181">
        <v>111432.88</v>
      </c>
      <c r="S1022" s="122"/>
      <c r="T1022" s="123"/>
      <c r="U1022" s="122"/>
      <c r="V1022" s="122"/>
      <c r="W1022" s="122"/>
      <c r="X1022" s="122"/>
      <c r="Y1022" s="122"/>
      <c r="Z1022" s="122"/>
      <c r="AA1022" s="122"/>
      <c r="AB1022" s="122"/>
      <c r="AC1022" s="122"/>
      <c r="AD1022" s="122"/>
      <c r="AE1022" s="122"/>
      <c r="AF1022" s="122"/>
      <c r="AG1022" s="122"/>
      <c r="AH1022" s="122"/>
      <c r="AI1022" s="122"/>
      <c r="AJ1022" s="122"/>
      <c r="AK1022" s="122"/>
      <c r="AL1022" s="122"/>
      <c r="AM1022" s="122"/>
      <c r="AN1022" s="122"/>
      <c r="AO1022" s="122"/>
      <c r="AP1022" s="122"/>
      <c r="AQ1022" s="122"/>
      <c r="AR1022" s="122"/>
      <c r="AS1022" s="122"/>
      <c r="AT1022" s="122"/>
      <c r="AU1022" s="122"/>
      <c r="AV1022" s="122"/>
      <c r="AW1022" s="122"/>
      <c r="AX1022" s="122"/>
      <c r="AY1022" s="122"/>
      <c r="AZ1022" s="122"/>
      <c r="BA1022" s="122"/>
      <c r="BB1022" s="122"/>
      <c r="BC1022" s="122"/>
      <c r="BD1022" s="122"/>
      <c r="BE1022" s="122"/>
      <c r="BF1022" s="122"/>
      <c r="BG1022" s="122"/>
    </row>
    <row r="1023" spans="1:59" ht="12.75">
      <c r="A1023" s="165"/>
      <c r="B1023" s="175" t="e">
        <v>#REF!</v>
      </c>
      <c r="C1023" s="197"/>
      <c r="D1023" s="175"/>
      <c r="E1023" s="227"/>
      <c r="F1023" s="181"/>
      <c r="G1023" s="181"/>
      <c r="H1023" s="181"/>
      <c r="I1023" s="181"/>
      <c r="J1023" s="181"/>
      <c r="K1023" s="181"/>
      <c r="L1023" s="181"/>
      <c r="M1023" s="181"/>
      <c r="N1023" s="181"/>
      <c r="O1023" s="181"/>
      <c r="P1023" s="181"/>
      <c r="Q1023" s="181"/>
      <c r="S1023" s="122"/>
      <c r="T1023" s="123"/>
      <c r="U1023" s="122"/>
      <c r="V1023" s="122"/>
      <c r="W1023" s="122"/>
      <c r="X1023" s="122"/>
      <c r="Y1023" s="122"/>
      <c r="Z1023" s="122"/>
      <c r="AA1023" s="122"/>
      <c r="AB1023" s="122"/>
      <c r="AC1023" s="122"/>
      <c r="AD1023" s="122"/>
      <c r="AE1023" s="122"/>
      <c r="AF1023" s="122"/>
      <c r="AG1023" s="122"/>
      <c r="AH1023" s="122"/>
      <c r="AI1023" s="122"/>
      <c r="AJ1023" s="122"/>
      <c r="AK1023" s="122"/>
      <c r="AL1023" s="122"/>
      <c r="AM1023" s="122"/>
      <c r="AN1023" s="122"/>
      <c r="AO1023" s="122"/>
      <c r="AP1023" s="122"/>
      <c r="AQ1023" s="122"/>
      <c r="AR1023" s="122"/>
      <c r="AS1023" s="122"/>
      <c r="AT1023" s="122"/>
      <c r="AU1023" s="122"/>
      <c r="AV1023" s="122"/>
      <c r="AW1023" s="122"/>
      <c r="AX1023" s="122"/>
      <c r="AY1023" s="122"/>
      <c r="AZ1023" s="122"/>
      <c r="BA1023" s="122"/>
      <c r="BB1023" s="122"/>
      <c r="BC1023" s="122"/>
      <c r="BD1023" s="122"/>
      <c r="BE1023" s="122"/>
      <c r="BF1023" s="122"/>
      <c r="BG1023" s="122"/>
    </row>
    <row r="1024" spans="1:59" ht="12.75">
      <c r="A1024" s="195" t="s">
        <v>379</v>
      </c>
      <c r="B1024" s="180"/>
      <c r="C1024" s="197"/>
      <c r="D1024" s="175"/>
      <c r="E1024" s="181"/>
      <c r="F1024" s="181"/>
      <c r="G1024" s="181"/>
      <c r="H1024" s="181"/>
      <c r="I1024" s="181"/>
      <c r="J1024" s="181"/>
      <c r="K1024" s="181"/>
      <c r="L1024" s="181"/>
      <c r="M1024" s="181"/>
      <c r="N1024" s="181"/>
      <c r="O1024" s="181"/>
      <c r="P1024" s="181"/>
      <c r="Q1024" s="181"/>
      <c r="S1024" s="122"/>
      <c r="T1024" s="123"/>
      <c r="U1024" s="122"/>
      <c r="V1024" s="122"/>
      <c r="W1024" s="122"/>
      <c r="X1024" s="122"/>
      <c r="Y1024" s="122"/>
      <c r="Z1024" s="122"/>
      <c r="AA1024" s="122"/>
      <c r="AB1024" s="122"/>
      <c r="AC1024" s="122"/>
      <c r="AD1024" s="122"/>
      <c r="AE1024" s="122"/>
      <c r="AF1024" s="122"/>
      <c r="AG1024" s="122"/>
      <c r="AH1024" s="122"/>
      <c r="AI1024" s="122"/>
      <c r="AJ1024" s="122"/>
      <c r="AK1024" s="122"/>
      <c r="AL1024" s="122"/>
      <c r="AM1024" s="122"/>
      <c r="AN1024" s="122"/>
      <c r="AO1024" s="122"/>
      <c r="AP1024" s="122"/>
      <c r="AQ1024" s="122"/>
      <c r="AR1024" s="122"/>
      <c r="AS1024" s="122"/>
      <c r="AT1024" s="122"/>
      <c r="AU1024" s="122"/>
      <c r="AV1024" s="122"/>
      <c r="AW1024" s="122"/>
      <c r="AX1024" s="122"/>
      <c r="AY1024" s="122"/>
      <c r="AZ1024" s="122"/>
      <c r="BA1024" s="122"/>
      <c r="BB1024" s="122"/>
      <c r="BC1024" s="122"/>
      <c r="BD1024" s="122"/>
      <c r="BE1024" s="122"/>
      <c r="BF1024" s="122"/>
      <c r="BG1024" s="122"/>
    </row>
    <row r="1025" spans="1:59" ht="12.75">
      <c r="A1025" s="165"/>
      <c r="B1025" s="196"/>
      <c r="C1025" s="197" t="s">
        <v>209</v>
      </c>
      <c r="D1025" s="175"/>
      <c r="E1025" s="181">
        <v>33980.001102</v>
      </c>
      <c r="F1025" s="181">
        <v>1263.0000408</v>
      </c>
      <c r="G1025" s="181">
        <v>577.9999848</v>
      </c>
      <c r="H1025" s="181">
        <v>474.0000192</v>
      </c>
      <c r="I1025" s="181">
        <v>442.0000212</v>
      </c>
      <c r="J1025" s="181">
        <v>705.9999816</v>
      </c>
      <c r="K1025" s="181">
        <v>1758.9999912</v>
      </c>
      <c r="L1025" s="181">
        <v>3297.000288</v>
      </c>
      <c r="M1025" s="181">
        <v>4001.999904</v>
      </c>
      <c r="N1025" s="181">
        <v>4560.9999672</v>
      </c>
      <c r="O1025" s="181">
        <v>6189.00048</v>
      </c>
      <c r="P1025" s="181">
        <v>6236.000424</v>
      </c>
      <c r="Q1025" s="181">
        <v>4473</v>
      </c>
      <c r="S1025" s="122"/>
      <c r="T1025" s="123"/>
      <c r="U1025" s="122"/>
      <c r="V1025" s="122"/>
      <c r="W1025" s="122"/>
      <c r="X1025" s="122"/>
      <c r="Y1025" s="122"/>
      <c r="Z1025" s="122"/>
      <c r="AA1025" s="122"/>
      <c r="AB1025" s="122"/>
      <c r="AC1025" s="122"/>
      <c r="AD1025" s="122"/>
      <c r="AE1025" s="122"/>
      <c r="AF1025" s="122"/>
      <c r="AG1025" s="122"/>
      <c r="AH1025" s="122"/>
      <c r="AI1025" s="122"/>
      <c r="AJ1025" s="122"/>
      <c r="AK1025" s="122"/>
      <c r="AL1025" s="122"/>
      <c r="AM1025" s="122"/>
      <c r="AN1025" s="122"/>
      <c r="AO1025" s="122"/>
      <c r="AP1025" s="122"/>
      <c r="AQ1025" s="122"/>
      <c r="AR1025" s="122"/>
      <c r="AS1025" s="122"/>
      <c r="AT1025" s="122"/>
      <c r="AU1025" s="122"/>
      <c r="AV1025" s="122"/>
      <c r="AW1025" s="122"/>
      <c r="AX1025" s="122"/>
      <c r="AY1025" s="122"/>
      <c r="AZ1025" s="122"/>
      <c r="BA1025" s="122"/>
      <c r="BB1025" s="122"/>
      <c r="BC1025" s="122"/>
      <c r="BD1025" s="122"/>
      <c r="BE1025" s="122"/>
      <c r="BF1025" s="122"/>
      <c r="BG1025" s="122"/>
    </row>
    <row r="1026" spans="1:59" ht="12.75">
      <c r="A1026" s="165"/>
      <c r="B1026" s="196"/>
      <c r="C1026" s="197" t="s">
        <v>210</v>
      </c>
      <c r="D1026" s="175"/>
      <c r="E1026" s="181">
        <v>76372.7295624</v>
      </c>
      <c r="F1026" s="181">
        <v>7263.410112</v>
      </c>
      <c r="G1026" s="181">
        <v>5681.890056</v>
      </c>
      <c r="H1026" s="181">
        <v>5440.319856</v>
      </c>
      <c r="I1026" s="181">
        <v>5904.529824</v>
      </c>
      <c r="J1026" s="181">
        <v>5810.74056</v>
      </c>
      <c r="K1026" s="181">
        <v>5476.3299984</v>
      </c>
      <c r="L1026" s="181">
        <v>5271.93006</v>
      </c>
      <c r="M1026" s="181">
        <v>4767.39984</v>
      </c>
      <c r="N1026" s="181">
        <v>6069.429984</v>
      </c>
      <c r="O1026" s="181">
        <v>6669.1296</v>
      </c>
      <c r="P1026" s="181">
        <v>8639.129352</v>
      </c>
      <c r="Q1026" s="181">
        <v>9378.49032</v>
      </c>
      <c r="S1026" s="122"/>
      <c r="T1026" s="123"/>
      <c r="U1026" s="122"/>
      <c r="V1026" s="122"/>
      <c r="W1026" s="122"/>
      <c r="X1026" s="122"/>
      <c r="Y1026" s="122"/>
      <c r="Z1026" s="122"/>
      <c r="AA1026" s="122"/>
      <c r="AB1026" s="122"/>
      <c r="AC1026" s="122"/>
      <c r="AD1026" s="122"/>
      <c r="AE1026" s="122"/>
      <c r="AF1026" s="122"/>
      <c r="AG1026" s="122"/>
      <c r="AH1026" s="122"/>
      <c r="AI1026" s="122"/>
      <c r="AJ1026" s="122"/>
      <c r="AK1026" s="122"/>
      <c r="AL1026" s="122"/>
      <c r="AM1026" s="122"/>
      <c r="AN1026" s="122"/>
      <c r="AO1026" s="122"/>
      <c r="AP1026" s="122"/>
      <c r="AQ1026" s="122"/>
      <c r="AR1026" s="122"/>
      <c r="AS1026" s="122"/>
      <c r="AT1026" s="122"/>
      <c r="AU1026" s="122"/>
      <c r="AV1026" s="122"/>
      <c r="AW1026" s="122"/>
      <c r="AX1026" s="122"/>
      <c r="AY1026" s="122"/>
      <c r="AZ1026" s="122"/>
      <c r="BA1026" s="122"/>
      <c r="BB1026" s="122"/>
      <c r="BC1026" s="122"/>
      <c r="BD1026" s="122"/>
      <c r="BE1026" s="122"/>
      <c r="BF1026" s="122"/>
      <c r="BG1026" s="122"/>
    </row>
    <row r="1027" spans="1:59" ht="12.75">
      <c r="A1027" s="165"/>
      <c r="B1027" s="196"/>
      <c r="C1027" s="197" t="s">
        <v>211</v>
      </c>
      <c r="D1027" s="175"/>
      <c r="E1027" s="181">
        <v>134016.86198400002</v>
      </c>
      <c r="F1027" s="181">
        <v>7971.869976</v>
      </c>
      <c r="G1027" s="181">
        <v>6901.259928</v>
      </c>
      <c r="H1027" s="181">
        <v>7313.8104</v>
      </c>
      <c r="I1027" s="181">
        <v>7221.049728</v>
      </c>
      <c r="J1027" s="181">
        <v>8828.03016</v>
      </c>
      <c r="K1027" s="181">
        <v>12113.489568</v>
      </c>
      <c r="L1027" s="181">
        <v>13738.399704</v>
      </c>
      <c r="M1027" s="181">
        <v>13156.730496</v>
      </c>
      <c r="N1027" s="181">
        <v>14498.019984</v>
      </c>
      <c r="O1027" s="181">
        <v>15903.61056</v>
      </c>
      <c r="P1027" s="181">
        <v>14837.90076</v>
      </c>
      <c r="Q1027" s="181">
        <v>11532.69072</v>
      </c>
      <c r="S1027" s="122"/>
      <c r="T1027" s="123"/>
      <c r="U1027" s="122"/>
      <c r="V1027" s="122"/>
      <c r="W1027" s="122"/>
      <c r="X1027" s="122"/>
      <c r="Y1027" s="122"/>
      <c r="Z1027" s="122"/>
      <c r="AA1027" s="122"/>
      <c r="AB1027" s="122"/>
      <c r="AC1027" s="122"/>
      <c r="AD1027" s="122"/>
      <c r="AE1027" s="122"/>
      <c r="AF1027" s="122"/>
      <c r="AG1027" s="122"/>
      <c r="AH1027" s="122"/>
      <c r="AI1027" s="122"/>
      <c r="AJ1027" s="122"/>
      <c r="AK1027" s="122"/>
      <c r="AL1027" s="122"/>
      <c r="AM1027" s="122"/>
      <c r="AN1027" s="122"/>
      <c r="AO1027" s="122"/>
      <c r="AP1027" s="122"/>
      <c r="AQ1027" s="122"/>
      <c r="AR1027" s="122"/>
      <c r="AS1027" s="122"/>
      <c r="AT1027" s="122"/>
      <c r="AU1027" s="122"/>
      <c r="AV1027" s="122"/>
      <c r="AW1027" s="122"/>
      <c r="AX1027" s="122"/>
      <c r="AY1027" s="122"/>
      <c r="AZ1027" s="122"/>
      <c r="BA1027" s="122"/>
      <c r="BB1027" s="122"/>
      <c r="BC1027" s="122"/>
      <c r="BD1027" s="122"/>
      <c r="BE1027" s="122"/>
      <c r="BF1027" s="122"/>
      <c r="BG1027" s="122"/>
    </row>
    <row r="1028" spans="1:59" ht="12.75">
      <c r="A1028" s="165"/>
      <c r="B1028" s="196"/>
      <c r="C1028" s="197" t="s">
        <v>212</v>
      </c>
      <c r="D1028" s="175"/>
      <c r="E1028" s="181">
        <v>3069.9999513599996</v>
      </c>
      <c r="F1028" s="181">
        <v>194.99998944</v>
      </c>
      <c r="G1028" s="181">
        <v>176.00000016</v>
      </c>
      <c r="H1028" s="181">
        <v>243.9999936</v>
      </c>
      <c r="I1028" s="181">
        <v>307.99998912</v>
      </c>
      <c r="J1028" s="181">
        <v>306.9999936</v>
      </c>
      <c r="K1028" s="181">
        <v>209.99999664</v>
      </c>
      <c r="L1028" s="181">
        <v>258.0000048</v>
      </c>
      <c r="M1028" s="181">
        <v>268.9999872</v>
      </c>
      <c r="N1028" s="181">
        <v>325.99999776</v>
      </c>
      <c r="O1028" s="181">
        <v>301.0000032</v>
      </c>
      <c r="P1028" s="181">
        <v>259.99999584</v>
      </c>
      <c r="Q1028" s="181">
        <v>216</v>
      </c>
      <c r="S1028" s="122"/>
      <c r="T1028" s="123"/>
      <c r="U1028" s="122"/>
      <c r="V1028" s="122"/>
      <c r="W1028" s="122"/>
      <c r="X1028" s="122"/>
      <c r="Y1028" s="122"/>
      <c r="Z1028" s="122"/>
      <c r="AA1028" s="122"/>
      <c r="AB1028" s="122"/>
      <c r="AC1028" s="122"/>
      <c r="AD1028" s="122"/>
      <c r="AE1028" s="122"/>
      <c r="AF1028" s="122"/>
      <c r="AG1028" s="122"/>
      <c r="AH1028" s="122"/>
      <c r="AI1028" s="122"/>
      <c r="AJ1028" s="122"/>
      <c r="AK1028" s="122"/>
      <c r="AL1028" s="122"/>
      <c r="AM1028" s="122"/>
      <c r="AN1028" s="122"/>
      <c r="AO1028" s="122"/>
      <c r="AP1028" s="122"/>
      <c r="AQ1028" s="122"/>
      <c r="AR1028" s="122"/>
      <c r="AS1028" s="122"/>
      <c r="AT1028" s="122"/>
      <c r="AU1028" s="122"/>
      <c r="AV1028" s="122"/>
      <c r="AW1028" s="122"/>
      <c r="AX1028" s="122"/>
      <c r="AY1028" s="122"/>
      <c r="AZ1028" s="122"/>
      <c r="BA1028" s="122"/>
      <c r="BB1028" s="122"/>
      <c r="BC1028" s="122"/>
      <c r="BD1028" s="122"/>
      <c r="BE1028" s="122"/>
      <c r="BF1028" s="122"/>
      <c r="BG1028" s="122"/>
    </row>
    <row r="1029" spans="1:59" ht="12.75">
      <c r="A1029" s="165"/>
      <c r="B1029" s="196"/>
      <c r="C1029" s="197" t="s">
        <v>213</v>
      </c>
      <c r="D1029" s="175"/>
      <c r="E1029" s="181">
        <v>13188.999979199996</v>
      </c>
      <c r="F1029" s="181">
        <v>1214.999988</v>
      </c>
      <c r="G1029" s="181">
        <v>1124.0000088</v>
      </c>
      <c r="H1029" s="181">
        <v>1082.000016</v>
      </c>
      <c r="I1029" s="181">
        <v>1031.0000088</v>
      </c>
      <c r="J1029" s="181">
        <v>1059.999984</v>
      </c>
      <c r="K1029" s="181">
        <v>995.0000064</v>
      </c>
      <c r="L1029" s="181">
        <v>1086.999996</v>
      </c>
      <c r="M1029" s="181">
        <v>999.0000384</v>
      </c>
      <c r="N1029" s="181">
        <v>1047.9999624</v>
      </c>
      <c r="O1029" s="181">
        <v>1099.000008</v>
      </c>
      <c r="P1029" s="181">
        <v>1268.0000184</v>
      </c>
      <c r="Q1029" s="181">
        <v>1180.999944</v>
      </c>
      <c r="S1029" s="122"/>
      <c r="T1029" s="123"/>
      <c r="U1029" s="122"/>
      <c r="V1029" s="122"/>
      <c r="W1029" s="122"/>
      <c r="X1029" s="122"/>
      <c r="Y1029" s="122"/>
      <c r="Z1029" s="122"/>
      <c r="AA1029" s="122"/>
      <c r="AB1029" s="122"/>
      <c r="AC1029" s="122"/>
      <c r="AD1029" s="122"/>
      <c r="AE1029" s="122"/>
      <c r="AF1029" s="122"/>
      <c r="AG1029" s="122"/>
      <c r="AH1029" s="122"/>
      <c r="AI1029" s="122"/>
      <c r="AJ1029" s="122"/>
      <c r="AK1029" s="122"/>
      <c r="AL1029" s="122"/>
      <c r="AM1029" s="122"/>
      <c r="AN1029" s="122"/>
      <c r="AO1029" s="122"/>
      <c r="AP1029" s="122"/>
      <c r="AQ1029" s="122"/>
      <c r="AR1029" s="122"/>
      <c r="AS1029" s="122"/>
      <c r="AT1029" s="122"/>
      <c r="AU1029" s="122"/>
      <c r="AV1029" s="122"/>
      <c r="AW1029" s="122"/>
      <c r="AX1029" s="122"/>
      <c r="AY1029" s="122"/>
      <c r="AZ1029" s="122"/>
      <c r="BA1029" s="122"/>
      <c r="BB1029" s="122"/>
      <c r="BC1029" s="122"/>
      <c r="BD1029" s="122"/>
      <c r="BE1029" s="122"/>
      <c r="BF1029" s="122"/>
      <c r="BG1029" s="122"/>
    </row>
    <row r="1030" spans="1:59" ht="12.75">
      <c r="A1030" s="165"/>
      <c r="B1030" s="196"/>
      <c r="C1030" s="197" t="s">
        <v>214</v>
      </c>
      <c r="D1030" s="175"/>
      <c r="E1030" s="181">
        <v>11389.9998912</v>
      </c>
      <c r="F1030" s="181">
        <v>1976.999952</v>
      </c>
      <c r="G1030" s="181">
        <v>1969.0000176</v>
      </c>
      <c r="H1030" s="181">
        <v>1738.999944</v>
      </c>
      <c r="I1030" s="181">
        <v>739.0000224</v>
      </c>
      <c r="J1030" s="181">
        <v>155.0000016</v>
      </c>
      <c r="K1030" s="181">
        <v>148.00000656</v>
      </c>
      <c r="L1030" s="181">
        <v>159.00000192</v>
      </c>
      <c r="M1030" s="181">
        <v>147</v>
      </c>
      <c r="N1030" s="181">
        <v>143.99999472</v>
      </c>
      <c r="O1030" s="181">
        <v>559.000008</v>
      </c>
      <c r="P1030" s="181">
        <v>1820.0000304</v>
      </c>
      <c r="Q1030" s="181">
        <v>1833.999912</v>
      </c>
      <c r="S1030" s="122"/>
      <c r="T1030" s="123"/>
      <c r="U1030" s="122"/>
      <c r="V1030" s="122"/>
      <c r="W1030" s="122"/>
      <c r="X1030" s="122"/>
      <c r="Y1030" s="122"/>
      <c r="Z1030" s="122"/>
      <c r="AA1030" s="122"/>
      <c r="AB1030" s="122"/>
      <c r="AC1030" s="122"/>
      <c r="AD1030" s="122"/>
      <c r="AE1030" s="122"/>
      <c r="AF1030" s="122"/>
      <c r="AG1030" s="122"/>
      <c r="AH1030" s="122"/>
      <c r="AI1030" s="122"/>
      <c r="AJ1030" s="122"/>
      <c r="AK1030" s="122"/>
      <c r="AL1030" s="122"/>
      <c r="AM1030" s="122"/>
      <c r="AN1030" s="122"/>
      <c r="AO1030" s="122"/>
      <c r="AP1030" s="122"/>
      <c r="AQ1030" s="122"/>
      <c r="AR1030" s="122"/>
      <c r="AS1030" s="122"/>
      <c r="AT1030" s="122"/>
      <c r="AU1030" s="122"/>
      <c r="AV1030" s="122"/>
      <c r="AW1030" s="122"/>
      <c r="AX1030" s="122"/>
      <c r="AY1030" s="122"/>
      <c r="AZ1030" s="122"/>
      <c r="BA1030" s="122"/>
      <c r="BB1030" s="122"/>
      <c r="BC1030" s="122"/>
      <c r="BD1030" s="122"/>
      <c r="BE1030" s="122"/>
      <c r="BF1030" s="122"/>
      <c r="BG1030" s="122"/>
    </row>
    <row r="1031" spans="19:59" ht="12.75">
      <c r="S1031" s="122"/>
      <c r="T1031" s="123"/>
      <c r="U1031" s="122"/>
      <c r="V1031" s="122"/>
      <c r="W1031" s="122"/>
      <c r="X1031" s="122"/>
      <c r="Y1031" s="122"/>
      <c r="Z1031" s="122"/>
      <c r="AA1031" s="122"/>
      <c r="AB1031" s="122"/>
      <c r="AC1031" s="122"/>
      <c r="AD1031" s="122"/>
      <c r="AE1031" s="122"/>
      <c r="AF1031" s="122"/>
      <c r="AG1031" s="122"/>
      <c r="AH1031" s="122"/>
      <c r="AI1031" s="122"/>
      <c r="AJ1031" s="122"/>
      <c r="AK1031" s="122"/>
      <c r="AL1031" s="122"/>
      <c r="AM1031" s="122"/>
      <c r="AN1031" s="122"/>
      <c r="AO1031" s="122"/>
      <c r="AP1031" s="122"/>
      <c r="AQ1031" s="122"/>
      <c r="AR1031" s="122"/>
      <c r="AS1031" s="122"/>
      <c r="AT1031" s="122"/>
      <c r="AU1031" s="122"/>
      <c r="AV1031" s="122"/>
      <c r="AW1031" s="122"/>
      <c r="AX1031" s="122"/>
      <c r="AY1031" s="122"/>
      <c r="AZ1031" s="122"/>
      <c r="BA1031" s="122"/>
      <c r="BB1031" s="122"/>
      <c r="BC1031" s="122"/>
      <c r="BD1031" s="122"/>
      <c r="BE1031" s="122"/>
      <c r="BF1031" s="122"/>
      <c r="BG1031" s="122"/>
    </row>
    <row r="1032" spans="19:59" ht="12.75">
      <c r="S1032" s="122"/>
      <c r="T1032" s="123"/>
      <c r="U1032" s="122"/>
      <c r="V1032" s="122"/>
      <c r="W1032" s="122"/>
      <c r="X1032" s="122"/>
      <c r="Y1032" s="122"/>
      <c r="Z1032" s="122"/>
      <c r="AA1032" s="122"/>
      <c r="AB1032" s="122"/>
      <c r="AC1032" s="122"/>
      <c r="AD1032" s="122"/>
      <c r="AE1032" s="122"/>
      <c r="AF1032" s="122"/>
      <c r="AG1032" s="122"/>
      <c r="AH1032" s="122"/>
      <c r="AI1032" s="122"/>
      <c r="AJ1032" s="122"/>
      <c r="AK1032" s="122"/>
      <c r="AL1032" s="122"/>
      <c r="AM1032" s="122"/>
      <c r="AN1032" s="122"/>
      <c r="AO1032" s="122"/>
      <c r="AP1032" s="122"/>
      <c r="AQ1032" s="122"/>
      <c r="AR1032" s="122"/>
      <c r="AS1032" s="122"/>
      <c r="AT1032" s="122"/>
      <c r="AU1032" s="122"/>
      <c r="AV1032" s="122"/>
      <c r="AW1032" s="122"/>
      <c r="AX1032" s="122"/>
      <c r="AY1032" s="122"/>
      <c r="AZ1032" s="122"/>
      <c r="BA1032" s="122"/>
      <c r="BB1032" s="122"/>
      <c r="BC1032" s="122"/>
      <c r="BD1032" s="122"/>
      <c r="BE1032" s="122"/>
      <c r="BF1032" s="122"/>
      <c r="BG1032" s="122"/>
    </row>
    <row r="1033" spans="19:59" ht="12.75">
      <c r="S1033" s="122"/>
      <c r="T1033" s="123"/>
      <c r="U1033" s="122"/>
      <c r="V1033" s="122"/>
      <c r="W1033" s="122"/>
      <c r="X1033" s="122"/>
      <c r="Y1033" s="122"/>
      <c r="Z1033" s="122"/>
      <c r="AA1033" s="122"/>
      <c r="AB1033" s="122"/>
      <c r="AC1033" s="122"/>
      <c r="AD1033" s="122"/>
      <c r="AE1033" s="122"/>
      <c r="AF1033" s="122"/>
      <c r="AG1033" s="122"/>
      <c r="AH1033" s="122"/>
      <c r="AI1033" s="122"/>
      <c r="AJ1033" s="122"/>
      <c r="AK1033" s="122"/>
      <c r="AL1033" s="122"/>
      <c r="AM1033" s="122"/>
      <c r="AN1033" s="122"/>
      <c r="AO1033" s="122"/>
      <c r="AP1033" s="122"/>
      <c r="AQ1033" s="122"/>
      <c r="AR1033" s="122"/>
      <c r="AS1033" s="122"/>
      <c r="AT1033" s="122"/>
      <c r="AU1033" s="122"/>
      <c r="AV1033" s="122"/>
      <c r="AW1033" s="122"/>
      <c r="AX1033" s="122"/>
      <c r="AY1033" s="122"/>
      <c r="AZ1033" s="122"/>
      <c r="BA1033" s="122"/>
      <c r="BB1033" s="122"/>
      <c r="BC1033" s="122"/>
      <c r="BD1033" s="122"/>
      <c r="BE1033" s="122"/>
      <c r="BF1033" s="122"/>
      <c r="BG1033" s="122"/>
    </row>
    <row r="1034" spans="19:59" ht="12.75">
      <c r="S1034" s="122"/>
      <c r="T1034" s="123"/>
      <c r="U1034" s="122"/>
      <c r="V1034" s="122"/>
      <c r="W1034" s="122"/>
      <c r="X1034" s="122"/>
      <c r="Y1034" s="122"/>
      <c r="Z1034" s="122"/>
      <c r="AA1034" s="122"/>
      <c r="AB1034" s="122"/>
      <c r="AC1034" s="122"/>
      <c r="AD1034" s="122"/>
      <c r="AE1034" s="122"/>
      <c r="AF1034" s="122"/>
      <c r="AG1034" s="122"/>
      <c r="AH1034" s="122"/>
      <c r="AI1034" s="122"/>
      <c r="AJ1034" s="122"/>
      <c r="AK1034" s="122"/>
      <c r="AL1034" s="122"/>
      <c r="AM1034" s="122"/>
      <c r="AN1034" s="122"/>
      <c r="AO1034" s="122"/>
      <c r="AP1034" s="122"/>
      <c r="AQ1034" s="122"/>
      <c r="AR1034" s="122"/>
      <c r="AS1034" s="122"/>
      <c r="AT1034" s="122"/>
      <c r="AU1034" s="122"/>
      <c r="AV1034" s="122"/>
      <c r="AW1034" s="122"/>
      <c r="AX1034" s="122"/>
      <c r="AY1034" s="122"/>
      <c r="AZ1034" s="122"/>
      <c r="BA1034" s="122"/>
      <c r="BB1034" s="122"/>
      <c r="BC1034" s="122"/>
      <c r="BD1034" s="122"/>
      <c r="BE1034" s="122"/>
      <c r="BF1034" s="122"/>
      <c r="BG1034" s="122"/>
    </row>
    <row r="1035" spans="19:59" ht="12.75">
      <c r="S1035" s="122"/>
      <c r="T1035" s="123"/>
      <c r="U1035" s="122"/>
      <c r="V1035" s="122"/>
      <c r="W1035" s="122"/>
      <c r="X1035" s="122"/>
      <c r="Y1035" s="122"/>
      <c r="Z1035" s="122"/>
      <c r="AA1035" s="122"/>
      <c r="AB1035" s="122"/>
      <c r="AC1035" s="122"/>
      <c r="AD1035" s="122"/>
      <c r="AE1035" s="122"/>
      <c r="AF1035" s="122"/>
      <c r="AG1035" s="122"/>
      <c r="AH1035" s="122"/>
      <c r="AI1035" s="122"/>
      <c r="AJ1035" s="122"/>
      <c r="AK1035" s="122"/>
      <c r="AL1035" s="122"/>
      <c r="AM1035" s="122"/>
      <c r="AN1035" s="122"/>
      <c r="AO1035" s="122"/>
      <c r="AP1035" s="122"/>
      <c r="AQ1035" s="122"/>
      <c r="AR1035" s="122"/>
      <c r="AS1035" s="122"/>
      <c r="AT1035" s="122"/>
      <c r="AU1035" s="122"/>
      <c r="AV1035" s="122"/>
      <c r="AW1035" s="122"/>
      <c r="AX1035" s="122"/>
      <c r="AY1035" s="122"/>
      <c r="AZ1035" s="122"/>
      <c r="BA1035" s="122"/>
      <c r="BB1035" s="122"/>
      <c r="BC1035" s="122"/>
      <c r="BD1035" s="122"/>
      <c r="BE1035" s="122"/>
      <c r="BF1035" s="122"/>
      <c r="BG1035" s="122"/>
    </row>
    <row r="1036" spans="19:59" ht="12.75">
      <c r="S1036" s="122"/>
      <c r="T1036" s="123"/>
      <c r="U1036" s="122"/>
      <c r="V1036" s="122"/>
      <c r="W1036" s="122"/>
      <c r="X1036" s="122"/>
      <c r="Y1036" s="122"/>
      <c r="Z1036" s="122"/>
      <c r="AA1036" s="122"/>
      <c r="AB1036" s="122"/>
      <c r="AC1036" s="122"/>
      <c r="AD1036" s="122"/>
      <c r="AE1036" s="122"/>
      <c r="AF1036" s="122"/>
      <c r="AG1036" s="122"/>
      <c r="AH1036" s="122"/>
      <c r="AI1036" s="122"/>
      <c r="AJ1036" s="122"/>
      <c r="AK1036" s="122"/>
      <c r="AL1036" s="122"/>
      <c r="AM1036" s="122"/>
      <c r="AN1036" s="122"/>
      <c r="AO1036" s="122"/>
      <c r="AP1036" s="122"/>
      <c r="AQ1036" s="122"/>
      <c r="AR1036" s="122"/>
      <c r="AS1036" s="122"/>
      <c r="AT1036" s="122"/>
      <c r="AU1036" s="122"/>
      <c r="AV1036" s="122"/>
      <c r="AW1036" s="122"/>
      <c r="AX1036" s="122"/>
      <c r="AY1036" s="122"/>
      <c r="AZ1036" s="122"/>
      <c r="BA1036" s="122"/>
      <c r="BB1036" s="122"/>
      <c r="BC1036" s="122"/>
      <c r="BD1036" s="122"/>
      <c r="BE1036" s="122"/>
      <c r="BF1036" s="122"/>
      <c r="BG1036" s="122"/>
    </row>
    <row r="1037" spans="19:59" ht="12.75">
      <c r="S1037" s="122"/>
      <c r="T1037" s="123"/>
      <c r="U1037" s="122"/>
      <c r="V1037" s="122"/>
      <c r="W1037" s="122"/>
      <c r="X1037" s="122"/>
      <c r="Y1037" s="122"/>
      <c r="Z1037" s="122"/>
      <c r="AA1037" s="122"/>
      <c r="AB1037" s="122"/>
      <c r="AC1037" s="122"/>
      <c r="AD1037" s="122"/>
      <c r="AE1037" s="122"/>
      <c r="AF1037" s="122"/>
      <c r="AG1037" s="122"/>
      <c r="AH1037" s="122"/>
      <c r="AI1037" s="122"/>
      <c r="AJ1037" s="122"/>
      <c r="AK1037" s="122"/>
      <c r="AL1037" s="122"/>
      <c r="AM1037" s="122"/>
      <c r="AN1037" s="122"/>
      <c r="AO1037" s="122"/>
      <c r="AP1037" s="122"/>
      <c r="AQ1037" s="122"/>
      <c r="AR1037" s="122"/>
      <c r="AS1037" s="122"/>
      <c r="AT1037" s="122"/>
      <c r="AU1037" s="122"/>
      <c r="AV1037" s="122"/>
      <c r="AW1037" s="122"/>
      <c r="AX1037" s="122"/>
      <c r="AY1037" s="122"/>
      <c r="AZ1037" s="122"/>
      <c r="BA1037" s="122"/>
      <c r="BB1037" s="122"/>
      <c r="BC1037" s="122"/>
      <c r="BD1037" s="122"/>
      <c r="BE1037" s="122"/>
      <c r="BF1037" s="122"/>
      <c r="BG1037" s="122"/>
    </row>
    <row r="1038" spans="19:59" ht="12.75">
      <c r="S1038" s="122"/>
      <c r="T1038" s="123"/>
      <c r="U1038" s="122"/>
      <c r="V1038" s="122"/>
      <c r="W1038" s="122"/>
      <c r="X1038" s="122"/>
      <c r="Y1038" s="122"/>
      <c r="Z1038" s="122"/>
      <c r="AA1038" s="122"/>
      <c r="AB1038" s="122"/>
      <c r="AC1038" s="122"/>
      <c r="AD1038" s="122"/>
      <c r="AE1038" s="122"/>
      <c r="AF1038" s="122"/>
      <c r="AG1038" s="122"/>
      <c r="AH1038" s="122"/>
      <c r="AI1038" s="122"/>
      <c r="AJ1038" s="122"/>
      <c r="AK1038" s="122"/>
      <c r="AL1038" s="122"/>
      <c r="AM1038" s="122"/>
      <c r="AN1038" s="122"/>
      <c r="AO1038" s="122"/>
      <c r="AP1038" s="122"/>
      <c r="AQ1038" s="122"/>
      <c r="AR1038" s="122"/>
      <c r="AS1038" s="122"/>
      <c r="AT1038" s="122"/>
      <c r="AU1038" s="122"/>
      <c r="AV1038" s="122"/>
      <c r="AW1038" s="122"/>
      <c r="AX1038" s="122"/>
      <c r="AY1038" s="122"/>
      <c r="AZ1038" s="122"/>
      <c r="BA1038" s="122"/>
      <c r="BB1038" s="122"/>
      <c r="BC1038" s="122"/>
      <c r="BD1038" s="122"/>
      <c r="BE1038" s="122"/>
      <c r="BF1038" s="122"/>
      <c r="BG1038" s="122"/>
    </row>
    <row r="1039" spans="19:59" ht="12.75">
      <c r="S1039" s="122"/>
      <c r="T1039" s="123"/>
      <c r="U1039" s="122"/>
      <c r="V1039" s="122"/>
      <c r="W1039" s="122"/>
      <c r="X1039" s="122"/>
      <c r="Y1039" s="122"/>
      <c r="Z1039" s="122"/>
      <c r="AA1039" s="122"/>
      <c r="AB1039" s="122"/>
      <c r="AC1039" s="122"/>
      <c r="AD1039" s="122"/>
      <c r="AE1039" s="122"/>
      <c r="AF1039" s="122"/>
      <c r="AG1039" s="122"/>
      <c r="AH1039" s="122"/>
      <c r="AI1039" s="122"/>
      <c r="AJ1039" s="122"/>
      <c r="AK1039" s="122"/>
      <c r="AL1039" s="122"/>
      <c r="AM1039" s="122"/>
      <c r="AN1039" s="122"/>
      <c r="AO1039" s="122"/>
      <c r="AP1039" s="122"/>
      <c r="AQ1039" s="122"/>
      <c r="AR1039" s="122"/>
      <c r="AS1039" s="122"/>
      <c r="AT1039" s="122"/>
      <c r="AU1039" s="122"/>
      <c r="AV1039" s="122"/>
      <c r="AW1039" s="122"/>
      <c r="AX1039" s="122"/>
      <c r="AY1039" s="122"/>
      <c r="AZ1039" s="122"/>
      <c r="BA1039" s="122"/>
      <c r="BB1039" s="122"/>
      <c r="BC1039" s="122"/>
      <c r="BD1039" s="122"/>
      <c r="BE1039" s="122"/>
      <c r="BF1039" s="122"/>
      <c r="BG1039" s="122"/>
    </row>
    <row r="1040" spans="19:59" ht="12.75">
      <c r="S1040" s="122"/>
      <c r="T1040" s="123"/>
      <c r="U1040" s="122"/>
      <c r="V1040" s="122"/>
      <c r="W1040" s="122"/>
      <c r="X1040" s="122"/>
      <c r="Y1040" s="122"/>
      <c r="Z1040" s="122"/>
      <c r="AA1040" s="122"/>
      <c r="AB1040" s="122"/>
      <c r="AC1040" s="122"/>
      <c r="AD1040" s="122"/>
      <c r="AE1040" s="122"/>
      <c r="AF1040" s="122"/>
      <c r="AG1040" s="122"/>
      <c r="AH1040" s="122"/>
      <c r="AI1040" s="122"/>
      <c r="AJ1040" s="122"/>
      <c r="AK1040" s="122"/>
      <c r="AL1040" s="122"/>
      <c r="AM1040" s="122"/>
      <c r="AN1040" s="122"/>
      <c r="AO1040" s="122"/>
      <c r="AP1040" s="122"/>
      <c r="AQ1040" s="122"/>
      <c r="AR1040" s="122"/>
      <c r="AS1040" s="122"/>
      <c r="AT1040" s="122"/>
      <c r="AU1040" s="122"/>
      <c r="AV1040" s="122"/>
      <c r="AW1040" s="122"/>
      <c r="AX1040" s="122"/>
      <c r="AY1040" s="122"/>
      <c r="AZ1040" s="122"/>
      <c r="BA1040" s="122"/>
      <c r="BB1040" s="122"/>
      <c r="BC1040" s="122"/>
      <c r="BD1040" s="122"/>
      <c r="BE1040" s="122"/>
      <c r="BF1040" s="122"/>
      <c r="BG1040" s="122"/>
    </row>
    <row r="1041" spans="19:59" ht="12.75">
      <c r="S1041" s="122"/>
      <c r="T1041" s="123"/>
      <c r="U1041" s="122"/>
      <c r="V1041" s="122"/>
      <c r="W1041" s="122"/>
      <c r="X1041" s="122"/>
      <c r="Y1041" s="122"/>
      <c r="Z1041" s="122"/>
      <c r="AA1041" s="122"/>
      <c r="AB1041" s="122"/>
      <c r="AC1041" s="122"/>
      <c r="AD1041" s="122"/>
      <c r="AE1041" s="122"/>
      <c r="AF1041" s="122"/>
      <c r="AG1041" s="122"/>
      <c r="AH1041" s="122"/>
      <c r="AI1041" s="122"/>
      <c r="AJ1041" s="122"/>
      <c r="AK1041" s="122"/>
      <c r="AL1041" s="122"/>
      <c r="AM1041" s="122"/>
      <c r="AN1041" s="122"/>
      <c r="AO1041" s="122"/>
      <c r="AP1041" s="122"/>
      <c r="AQ1041" s="122"/>
      <c r="AR1041" s="122"/>
      <c r="AS1041" s="122"/>
      <c r="AT1041" s="122"/>
      <c r="AU1041" s="122"/>
      <c r="AV1041" s="122"/>
      <c r="AW1041" s="122"/>
      <c r="AX1041" s="122"/>
      <c r="AY1041" s="122"/>
      <c r="AZ1041" s="122"/>
      <c r="BA1041" s="122"/>
      <c r="BB1041" s="122"/>
      <c r="BC1041" s="122"/>
      <c r="BD1041" s="122"/>
      <c r="BE1041" s="122"/>
      <c r="BF1041" s="122"/>
      <c r="BG1041" s="122"/>
    </row>
    <row r="1042" spans="19:59" ht="12.75">
      <c r="S1042" s="122"/>
      <c r="T1042" s="123"/>
      <c r="U1042" s="122"/>
      <c r="V1042" s="122"/>
      <c r="W1042" s="122"/>
      <c r="X1042" s="122"/>
      <c r="Y1042" s="122"/>
      <c r="Z1042" s="122"/>
      <c r="AA1042" s="122"/>
      <c r="AB1042" s="122"/>
      <c r="AC1042" s="122"/>
      <c r="AD1042" s="122"/>
      <c r="AE1042" s="122"/>
      <c r="AF1042" s="122"/>
      <c r="AG1042" s="122"/>
      <c r="AH1042" s="122"/>
      <c r="AI1042" s="122"/>
      <c r="AJ1042" s="122"/>
      <c r="AK1042" s="122"/>
      <c r="AL1042" s="122"/>
      <c r="AM1042" s="122"/>
      <c r="AN1042" s="122"/>
      <c r="AO1042" s="122"/>
      <c r="AP1042" s="122"/>
      <c r="AQ1042" s="122"/>
      <c r="AR1042" s="122"/>
      <c r="AS1042" s="122"/>
      <c r="AT1042" s="122"/>
      <c r="AU1042" s="122"/>
      <c r="AV1042" s="122"/>
      <c r="AW1042" s="122"/>
      <c r="AX1042" s="122"/>
      <c r="AY1042" s="122"/>
      <c r="AZ1042" s="122"/>
      <c r="BA1042" s="122"/>
      <c r="BB1042" s="122"/>
      <c r="BC1042" s="122"/>
      <c r="BD1042" s="122"/>
      <c r="BE1042" s="122"/>
      <c r="BF1042" s="122"/>
      <c r="BG1042" s="122"/>
    </row>
    <row r="1043" spans="19:59" ht="12.75">
      <c r="S1043" s="122"/>
      <c r="T1043" s="123"/>
      <c r="U1043" s="122"/>
      <c r="V1043" s="122"/>
      <c r="W1043" s="122"/>
      <c r="X1043" s="122"/>
      <c r="Y1043" s="122"/>
      <c r="Z1043" s="122"/>
      <c r="AA1043" s="122"/>
      <c r="AB1043" s="122"/>
      <c r="AC1043" s="122"/>
      <c r="AD1043" s="122"/>
      <c r="AE1043" s="122"/>
      <c r="AF1043" s="122"/>
      <c r="AG1043" s="122"/>
      <c r="AH1043" s="122"/>
      <c r="AI1043" s="122"/>
      <c r="AJ1043" s="122"/>
      <c r="AK1043" s="122"/>
      <c r="AL1043" s="122"/>
      <c r="AM1043" s="122"/>
      <c r="AN1043" s="122"/>
      <c r="AO1043" s="122"/>
      <c r="AP1043" s="122"/>
      <c r="AQ1043" s="122"/>
      <c r="AR1043" s="122"/>
      <c r="AS1043" s="122"/>
      <c r="AT1043" s="122"/>
      <c r="AU1043" s="122"/>
      <c r="AV1043" s="122"/>
      <c r="AW1043" s="122"/>
      <c r="AX1043" s="122"/>
      <c r="AY1043" s="122"/>
      <c r="AZ1043" s="122"/>
      <c r="BA1043" s="122"/>
      <c r="BB1043" s="122"/>
      <c r="BC1043" s="122"/>
      <c r="BD1043" s="122"/>
      <c r="BE1043" s="122"/>
      <c r="BF1043" s="122"/>
      <c r="BG1043" s="122"/>
    </row>
    <row r="1044" spans="19:59" ht="12.75">
      <c r="S1044" s="122"/>
      <c r="T1044" s="123"/>
      <c r="U1044" s="122"/>
      <c r="V1044" s="122"/>
      <c r="W1044" s="122"/>
      <c r="X1044" s="122"/>
      <c r="Y1044" s="122"/>
      <c r="Z1044" s="122"/>
      <c r="AA1044" s="122"/>
      <c r="AB1044" s="122"/>
      <c r="AC1044" s="122"/>
      <c r="AD1044" s="122"/>
      <c r="AE1044" s="122"/>
      <c r="AF1044" s="122"/>
      <c r="AG1044" s="122"/>
      <c r="AH1044" s="122"/>
      <c r="AI1044" s="122"/>
      <c r="AJ1044" s="122"/>
      <c r="AK1044" s="122"/>
      <c r="AL1044" s="122"/>
      <c r="AM1044" s="122"/>
      <c r="AN1044" s="122"/>
      <c r="AO1044" s="122"/>
      <c r="AP1044" s="122"/>
      <c r="AQ1044" s="122"/>
      <c r="AR1044" s="122"/>
      <c r="AS1044" s="122"/>
      <c r="AT1044" s="122"/>
      <c r="AU1044" s="122"/>
      <c r="AV1044" s="122"/>
      <c r="AW1044" s="122"/>
      <c r="AX1044" s="122"/>
      <c r="AY1044" s="122"/>
      <c r="AZ1044" s="122"/>
      <c r="BA1044" s="122"/>
      <c r="BB1044" s="122"/>
      <c r="BC1044" s="122"/>
      <c r="BD1044" s="122"/>
      <c r="BE1044" s="122"/>
      <c r="BF1044" s="122"/>
      <c r="BG1044" s="122"/>
    </row>
    <row r="1045" spans="19:59" ht="12.75">
      <c r="S1045" s="122"/>
      <c r="T1045" s="123"/>
      <c r="U1045" s="122"/>
      <c r="V1045" s="122"/>
      <c r="W1045" s="122"/>
      <c r="X1045" s="122"/>
      <c r="Y1045" s="122"/>
      <c r="Z1045" s="122"/>
      <c r="AA1045" s="122"/>
      <c r="AB1045" s="122"/>
      <c r="AC1045" s="122"/>
      <c r="AD1045" s="122"/>
      <c r="AE1045" s="122"/>
      <c r="AF1045" s="122"/>
      <c r="AG1045" s="122"/>
      <c r="AH1045" s="122"/>
      <c r="AI1045" s="122"/>
      <c r="AJ1045" s="122"/>
      <c r="AK1045" s="122"/>
      <c r="AL1045" s="122"/>
      <c r="AM1045" s="122"/>
      <c r="AN1045" s="122"/>
      <c r="AO1045" s="122"/>
      <c r="AP1045" s="122"/>
      <c r="AQ1045" s="122"/>
      <c r="AR1045" s="122"/>
      <c r="AS1045" s="122"/>
      <c r="AT1045" s="122"/>
      <c r="AU1045" s="122"/>
      <c r="AV1045" s="122"/>
      <c r="AW1045" s="122"/>
      <c r="AX1045" s="122"/>
      <c r="AY1045" s="122"/>
      <c r="AZ1045" s="122"/>
      <c r="BA1045" s="122"/>
      <c r="BB1045" s="122"/>
      <c r="BC1045" s="122"/>
      <c r="BD1045" s="122"/>
      <c r="BE1045" s="122"/>
      <c r="BF1045" s="122"/>
      <c r="BG1045" s="122"/>
    </row>
    <row r="1046" spans="19:59" ht="12.75">
      <c r="S1046" s="122"/>
      <c r="T1046" s="123"/>
      <c r="U1046" s="122"/>
      <c r="V1046" s="122"/>
      <c r="W1046" s="122"/>
      <c r="X1046" s="122"/>
      <c r="Y1046" s="122"/>
      <c r="Z1046" s="122"/>
      <c r="AA1046" s="122"/>
      <c r="AB1046" s="122"/>
      <c r="AC1046" s="122"/>
      <c r="AD1046" s="122"/>
      <c r="AE1046" s="122"/>
      <c r="AF1046" s="122"/>
      <c r="AG1046" s="122"/>
      <c r="AH1046" s="122"/>
      <c r="AI1046" s="122"/>
      <c r="AJ1046" s="122"/>
      <c r="AK1046" s="122"/>
      <c r="AL1046" s="122"/>
      <c r="AM1046" s="122"/>
      <c r="AN1046" s="122"/>
      <c r="AO1046" s="122"/>
      <c r="AP1046" s="122"/>
      <c r="AQ1046" s="122"/>
      <c r="AR1046" s="122"/>
      <c r="AS1046" s="122"/>
      <c r="AT1046" s="122"/>
      <c r="AU1046" s="122"/>
      <c r="AV1046" s="122"/>
      <c r="AW1046" s="122"/>
      <c r="AX1046" s="122"/>
      <c r="AY1046" s="122"/>
      <c r="AZ1046" s="122"/>
      <c r="BA1046" s="122"/>
      <c r="BB1046" s="122"/>
      <c r="BC1046" s="122"/>
      <c r="BD1046" s="122"/>
      <c r="BE1046" s="122"/>
      <c r="BF1046" s="122"/>
      <c r="BG1046" s="122"/>
    </row>
    <row r="1047" spans="19:59" ht="12.75">
      <c r="S1047" s="122"/>
      <c r="T1047" s="123"/>
      <c r="U1047" s="122"/>
      <c r="V1047" s="122"/>
      <c r="W1047" s="122"/>
      <c r="X1047" s="122"/>
      <c r="Y1047" s="122"/>
      <c r="Z1047" s="122"/>
      <c r="AA1047" s="122"/>
      <c r="AB1047" s="122"/>
      <c r="AC1047" s="122"/>
      <c r="AD1047" s="122"/>
      <c r="AE1047" s="122"/>
      <c r="AF1047" s="122"/>
      <c r="AG1047" s="122"/>
      <c r="AH1047" s="122"/>
      <c r="AI1047" s="122"/>
      <c r="AJ1047" s="122"/>
      <c r="AK1047" s="122"/>
      <c r="AL1047" s="122"/>
      <c r="AM1047" s="122"/>
      <c r="AN1047" s="122"/>
      <c r="AO1047" s="122"/>
      <c r="AP1047" s="122"/>
      <c r="AQ1047" s="122"/>
      <c r="AR1047" s="122"/>
      <c r="AS1047" s="122"/>
      <c r="AT1047" s="122"/>
      <c r="AU1047" s="122"/>
      <c r="AV1047" s="122"/>
      <c r="AW1047" s="122"/>
      <c r="AX1047" s="122"/>
      <c r="AY1047" s="122"/>
      <c r="AZ1047" s="122"/>
      <c r="BA1047" s="122"/>
      <c r="BB1047" s="122"/>
      <c r="BC1047" s="122"/>
      <c r="BD1047" s="122"/>
      <c r="BE1047" s="122"/>
      <c r="BF1047" s="122"/>
      <c r="BG1047" s="122"/>
    </row>
    <row r="1048" spans="19:59" ht="12.75">
      <c r="S1048" s="122"/>
      <c r="T1048" s="123"/>
      <c r="U1048" s="122"/>
      <c r="V1048" s="122"/>
      <c r="W1048" s="122"/>
      <c r="X1048" s="122"/>
      <c r="Y1048" s="122"/>
      <c r="Z1048" s="122"/>
      <c r="AA1048" s="122"/>
      <c r="AB1048" s="122"/>
      <c r="AC1048" s="122"/>
      <c r="AD1048" s="122"/>
      <c r="AE1048" s="122"/>
      <c r="AF1048" s="122"/>
      <c r="AG1048" s="122"/>
      <c r="AH1048" s="122"/>
      <c r="AI1048" s="122"/>
      <c r="AJ1048" s="122"/>
      <c r="AK1048" s="122"/>
      <c r="AL1048" s="122"/>
      <c r="AM1048" s="122"/>
      <c r="AN1048" s="122"/>
      <c r="AO1048" s="122"/>
      <c r="AP1048" s="122"/>
      <c r="AQ1048" s="122"/>
      <c r="AR1048" s="122"/>
      <c r="AS1048" s="122"/>
      <c r="AT1048" s="122"/>
      <c r="AU1048" s="122"/>
      <c r="AV1048" s="122"/>
      <c r="AW1048" s="122"/>
      <c r="AX1048" s="122"/>
      <c r="AY1048" s="122"/>
      <c r="AZ1048" s="122"/>
      <c r="BA1048" s="122"/>
      <c r="BB1048" s="122"/>
      <c r="BC1048" s="122"/>
      <c r="BD1048" s="122"/>
      <c r="BE1048" s="122"/>
      <c r="BF1048" s="122"/>
      <c r="BG1048" s="122"/>
    </row>
    <row r="1049" spans="19:59" ht="12.75">
      <c r="S1049" s="122"/>
      <c r="T1049" s="123"/>
      <c r="U1049" s="122"/>
      <c r="V1049" s="122"/>
      <c r="W1049" s="122"/>
      <c r="X1049" s="122"/>
      <c r="Y1049" s="122"/>
      <c r="Z1049" s="122"/>
      <c r="AA1049" s="122"/>
      <c r="AB1049" s="122"/>
      <c r="AC1049" s="122"/>
      <c r="AD1049" s="122"/>
      <c r="AE1049" s="122"/>
      <c r="AF1049" s="122"/>
      <c r="AG1049" s="122"/>
      <c r="AH1049" s="122"/>
      <c r="AI1049" s="122"/>
      <c r="AJ1049" s="122"/>
      <c r="AK1049" s="122"/>
      <c r="AL1049" s="122"/>
      <c r="AM1049" s="122"/>
      <c r="AN1049" s="122"/>
      <c r="AO1049" s="122"/>
      <c r="AP1049" s="122"/>
      <c r="AQ1049" s="122"/>
      <c r="AR1049" s="122"/>
      <c r="AS1049" s="122"/>
      <c r="AT1049" s="122"/>
      <c r="AU1049" s="122"/>
      <c r="AV1049" s="122"/>
      <c r="AW1049" s="122"/>
      <c r="AX1049" s="122"/>
      <c r="AY1049" s="122"/>
      <c r="AZ1049" s="122"/>
      <c r="BA1049" s="122"/>
      <c r="BB1049" s="122"/>
      <c r="BC1049" s="122"/>
      <c r="BD1049" s="122"/>
      <c r="BE1049" s="122"/>
      <c r="BF1049" s="122"/>
      <c r="BG1049" s="122"/>
    </row>
    <row r="1050" spans="19:59" ht="12.75">
      <c r="S1050" s="122"/>
      <c r="T1050" s="123"/>
      <c r="U1050" s="122"/>
      <c r="V1050" s="122"/>
      <c r="W1050" s="122"/>
      <c r="X1050" s="122"/>
      <c r="Y1050" s="122"/>
      <c r="Z1050" s="122"/>
      <c r="AA1050" s="122"/>
      <c r="AB1050" s="122"/>
      <c r="AC1050" s="122"/>
      <c r="AD1050" s="122"/>
      <c r="AE1050" s="122"/>
      <c r="AF1050" s="122"/>
      <c r="AG1050" s="122"/>
      <c r="AH1050" s="122"/>
      <c r="AI1050" s="122"/>
      <c r="AJ1050" s="122"/>
      <c r="AK1050" s="122"/>
      <c r="AL1050" s="122"/>
      <c r="AM1050" s="122"/>
      <c r="AN1050" s="122"/>
      <c r="AO1050" s="122"/>
      <c r="AP1050" s="122"/>
      <c r="AQ1050" s="122"/>
      <c r="AR1050" s="122"/>
      <c r="AS1050" s="122"/>
      <c r="AT1050" s="122"/>
      <c r="AU1050" s="122"/>
      <c r="AV1050" s="122"/>
      <c r="AW1050" s="122"/>
      <c r="AX1050" s="122"/>
      <c r="AY1050" s="122"/>
      <c r="AZ1050" s="122"/>
      <c r="BA1050" s="122"/>
      <c r="BB1050" s="122"/>
      <c r="BC1050" s="122"/>
      <c r="BD1050" s="122"/>
      <c r="BE1050" s="122"/>
      <c r="BF1050" s="122"/>
      <c r="BG1050" s="122"/>
    </row>
    <row r="1051" spans="19:59" ht="12.75">
      <c r="S1051" s="122"/>
      <c r="T1051" s="123"/>
      <c r="U1051" s="122"/>
      <c r="V1051" s="122"/>
      <c r="W1051" s="122"/>
      <c r="X1051" s="122"/>
      <c r="Y1051" s="122"/>
      <c r="Z1051" s="122"/>
      <c r="AA1051" s="122"/>
      <c r="AB1051" s="122"/>
      <c r="AC1051" s="122"/>
      <c r="AD1051" s="122"/>
      <c r="AE1051" s="122"/>
      <c r="AF1051" s="122"/>
      <c r="AG1051" s="122"/>
      <c r="AH1051" s="122"/>
      <c r="AI1051" s="122"/>
      <c r="AJ1051" s="122"/>
      <c r="AK1051" s="122"/>
      <c r="AL1051" s="122"/>
      <c r="AM1051" s="122"/>
      <c r="AN1051" s="122"/>
      <c r="AO1051" s="122"/>
      <c r="AP1051" s="122"/>
      <c r="AQ1051" s="122"/>
      <c r="AR1051" s="122"/>
      <c r="AS1051" s="122"/>
      <c r="AT1051" s="122"/>
      <c r="AU1051" s="122"/>
      <c r="AV1051" s="122"/>
      <c r="AW1051" s="122"/>
      <c r="AX1051" s="122"/>
      <c r="AY1051" s="122"/>
      <c r="AZ1051" s="122"/>
      <c r="BA1051" s="122"/>
      <c r="BB1051" s="122"/>
      <c r="BC1051" s="122"/>
      <c r="BD1051" s="122"/>
      <c r="BE1051" s="122"/>
      <c r="BF1051" s="122"/>
      <c r="BG1051" s="122"/>
    </row>
    <row r="1052" spans="19:59" ht="12.75">
      <c r="S1052" s="122"/>
      <c r="T1052" s="123"/>
      <c r="U1052" s="122"/>
      <c r="V1052" s="122"/>
      <c r="W1052" s="122"/>
      <c r="X1052" s="122"/>
      <c r="Y1052" s="122"/>
      <c r="Z1052" s="122"/>
      <c r="AA1052" s="122"/>
      <c r="AB1052" s="122"/>
      <c r="AC1052" s="122"/>
      <c r="AD1052" s="122"/>
      <c r="AE1052" s="122"/>
      <c r="AF1052" s="122"/>
      <c r="AG1052" s="122"/>
      <c r="AH1052" s="122"/>
      <c r="AI1052" s="122"/>
      <c r="AJ1052" s="122"/>
      <c r="AK1052" s="122"/>
      <c r="AL1052" s="122"/>
      <c r="AM1052" s="122"/>
      <c r="AN1052" s="122"/>
      <c r="AO1052" s="122"/>
      <c r="AP1052" s="122"/>
      <c r="AQ1052" s="122"/>
      <c r="AR1052" s="122"/>
      <c r="AS1052" s="122"/>
      <c r="AT1052" s="122"/>
      <c r="AU1052" s="122"/>
      <c r="AV1052" s="122"/>
      <c r="AW1052" s="122"/>
      <c r="AX1052" s="122"/>
      <c r="AY1052" s="122"/>
      <c r="AZ1052" s="122"/>
      <c r="BA1052" s="122"/>
      <c r="BB1052" s="122"/>
      <c r="BC1052" s="122"/>
      <c r="BD1052" s="122"/>
      <c r="BE1052" s="122"/>
      <c r="BF1052" s="122"/>
      <c r="BG1052" s="122"/>
    </row>
    <row r="1053" spans="19:59" ht="12.75">
      <c r="S1053" s="122"/>
      <c r="T1053" s="123"/>
      <c r="U1053" s="122"/>
      <c r="V1053" s="122"/>
      <c r="W1053" s="122"/>
      <c r="X1053" s="122"/>
      <c r="Y1053" s="122"/>
      <c r="Z1053" s="122"/>
      <c r="AA1053" s="122"/>
      <c r="AB1053" s="122"/>
      <c r="AC1053" s="122"/>
      <c r="AD1053" s="122"/>
      <c r="AE1053" s="122"/>
      <c r="AF1053" s="122"/>
      <c r="AG1053" s="122"/>
      <c r="AH1053" s="122"/>
      <c r="AI1053" s="122"/>
      <c r="AJ1053" s="122"/>
      <c r="AK1053" s="122"/>
      <c r="AL1053" s="122"/>
      <c r="AM1053" s="122"/>
      <c r="AN1053" s="122"/>
      <c r="AO1053" s="122"/>
      <c r="AP1053" s="122"/>
      <c r="AQ1053" s="122"/>
      <c r="AR1053" s="122"/>
      <c r="AS1053" s="122"/>
      <c r="AT1053" s="122"/>
      <c r="AU1053" s="122"/>
      <c r="AV1053" s="122"/>
      <c r="AW1053" s="122"/>
      <c r="AX1053" s="122"/>
      <c r="AY1053" s="122"/>
      <c r="AZ1053" s="122"/>
      <c r="BA1053" s="122"/>
      <c r="BB1053" s="122"/>
      <c r="BC1053" s="122"/>
      <c r="BD1053" s="122"/>
      <c r="BE1053" s="122"/>
      <c r="BF1053" s="122"/>
      <c r="BG1053" s="122"/>
    </row>
    <row r="1054" spans="19:59" ht="12.75">
      <c r="S1054" s="122"/>
      <c r="T1054" s="123"/>
      <c r="U1054" s="122"/>
      <c r="V1054" s="122"/>
      <c r="W1054" s="122"/>
      <c r="X1054" s="122"/>
      <c r="Y1054" s="122"/>
      <c r="Z1054" s="122"/>
      <c r="AA1054" s="122"/>
      <c r="AB1054" s="122"/>
      <c r="AC1054" s="122"/>
      <c r="AD1054" s="122"/>
      <c r="AE1054" s="122"/>
      <c r="AF1054" s="122"/>
      <c r="AG1054" s="122"/>
      <c r="AH1054" s="122"/>
      <c r="AI1054" s="122"/>
      <c r="AJ1054" s="122"/>
      <c r="AK1054" s="122"/>
      <c r="AL1054" s="122"/>
      <c r="AM1054" s="122"/>
      <c r="AN1054" s="122"/>
      <c r="AO1054" s="122"/>
      <c r="AP1054" s="122"/>
      <c r="AQ1054" s="122"/>
      <c r="AR1054" s="122"/>
      <c r="AS1054" s="122"/>
      <c r="AT1054" s="122"/>
      <c r="AU1054" s="122"/>
      <c r="AV1054" s="122"/>
      <c r="AW1054" s="122"/>
      <c r="AX1054" s="122"/>
      <c r="AY1054" s="122"/>
      <c r="AZ1054" s="122"/>
      <c r="BA1054" s="122"/>
      <c r="BB1054" s="122"/>
      <c r="BC1054" s="122"/>
      <c r="BD1054" s="122"/>
      <c r="BE1054" s="122"/>
      <c r="BF1054" s="122"/>
      <c r="BG1054" s="122"/>
    </row>
    <row r="1055" spans="19:59" ht="12.75">
      <c r="S1055" s="122"/>
      <c r="T1055" s="123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  <c r="AF1055" s="122"/>
      <c r="AG1055" s="122"/>
      <c r="AH1055" s="122"/>
      <c r="AI1055" s="122"/>
      <c r="AJ1055" s="122"/>
      <c r="AK1055" s="122"/>
      <c r="AL1055" s="122"/>
      <c r="AM1055" s="122"/>
      <c r="AN1055" s="122"/>
      <c r="AO1055" s="122"/>
      <c r="AP1055" s="122"/>
      <c r="AQ1055" s="122"/>
      <c r="AR1055" s="122"/>
      <c r="AS1055" s="122"/>
      <c r="AT1055" s="122"/>
      <c r="AU1055" s="122"/>
      <c r="AV1055" s="122"/>
      <c r="AW1055" s="122"/>
      <c r="AX1055" s="122"/>
      <c r="AY1055" s="122"/>
      <c r="AZ1055" s="122"/>
      <c r="BA1055" s="122"/>
      <c r="BB1055" s="122"/>
      <c r="BC1055" s="122"/>
      <c r="BD1055" s="122"/>
      <c r="BE1055" s="122"/>
      <c r="BF1055" s="122"/>
      <c r="BG1055" s="122"/>
    </row>
    <row r="1056" spans="19:59" ht="12.75">
      <c r="S1056" s="122"/>
      <c r="T1056" s="123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  <c r="AF1056" s="122"/>
      <c r="AG1056" s="122"/>
      <c r="AH1056" s="122"/>
      <c r="AI1056" s="122"/>
      <c r="AJ1056" s="122"/>
      <c r="AK1056" s="122"/>
      <c r="AL1056" s="122"/>
      <c r="AM1056" s="122"/>
      <c r="AN1056" s="122"/>
      <c r="AO1056" s="122"/>
      <c r="AP1056" s="122"/>
      <c r="AQ1056" s="122"/>
      <c r="AR1056" s="122"/>
      <c r="AS1056" s="122"/>
      <c r="AT1056" s="122"/>
      <c r="AU1056" s="122"/>
      <c r="AV1056" s="122"/>
      <c r="AW1056" s="122"/>
      <c r="AX1056" s="122"/>
      <c r="AY1056" s="122"/>
      <c r="AZ1056" s="122"/>
      <c r="BA1056" s="122"/>
      <c r="BB1056" s="122"/>
      <c r="BC1056" s="122"/>
      <c r="BD1056" s="122"/>
      <c r="BE1056" s="122"/>
      <c r="BF1056" s="122"/>
      <c r="BG1056" s="122"/>
    </row>
    <row r="1057" spans="19:59" ht="12.75">
      <c r="S1057" s="122"/>
      <c r="T1057" s="123"/>
      <c r="U1057" s="122"/>
      <c r="V1057" s="122"/>
      <c r="W1057" s="122"/>
      <c r="X1057" s="122"/>
      <c r="Y1057" s="122"/>
      <c r="Z1057" s="122"/>
      <c r="AA1057" s="122"/>
      <c r="AB1057" s="122"/>
      <c r="AC1057" s="122"/>
      <c r="AD1057" s="122"/>
      <c r="AE1057" s="122"/>
      <c r="AF1057" s="122"/>
      <c r="AG1057" s="122"/>
      <c r="AH1057" s="122"/>
      <c r="AI1057" s="122"/>
      <c r="AJ1057" s="122"/>
      <c r="AK1057" s="122"/>
      <c r="AL1057" s="122"/>
      <c r="AM1057" s="122"/>
      <c r="AN1057" s="122"/>
      <c r="AO1057" s="122"/>
      <c r="AP1057" s="122"/>
      <c r="AQ1057" s="122"/>
      <c r="AR1057" s="122"/>
      <c r="AS1057" s="122"/>
      <c r="AT1057" s="122"/>
      <c r="AU1057" s="122"/>
      <c r="AV1057" s="122"/>
      <c r="AW1057" s="122"/>
      <c r="AX1057" s="122"/>
      <c r="AY1057" s="122"/>
      <c r="AZ1057" s="122"/>
      <c r="BA1057" s="122"/>
      <c r="BB1057" s="122"/>
      <c r="BC1057" s="122"/>
      <c r="BD1057" s="122"/>
      <c r="BE1057" s="122"/>
      <c r="BF1057" s="122"/>
      <c r="BG1057" s="122"/>
    </row>
    <row r="1058" spans="19:59" ht="12.75">
      <c r="S1058" s="122"/>
      <c r="T1058" s="123"/>
      <c r="U1058" s="122"/>
      <c r="V1058" s="122"/>
      <c r="W1058" s="122"/>
      <c r="X1058" s="122"/>
      <c r="Y1058" s="122"/>
      <c r="Z1058" s="122"/>
      <c r="AA1058" s="122"/>
      <c r="AB1058" s="122"/>
      <c r="AC1058" s="122"/>
      <c r="AD1058" s="122"/>
      <c r="AE1058" s="122"/>
      <c r="AF1058" s="122"/>
      <c r="AG1058" s="122"/>
      <c r="AH1058" s="122"/>
      <c r="AI1058" s="122"/>
      <c r="AJ1058" s="122"/>
      <c r="AK1058" s="122"/>
      <c r="AL1058" s="122"/>
      <c r="AM1058" s="122"/>
      <c r="AN1058" s="122"/>
      <c r="AO1058" s="122"/>
      <c r="AP1058" s="122"/>
      <c r="AQ1058" s="122"/>
      <c r="AR1058" s="122"/>
      <c r="AS1058" s="122"/>
      <c r="AT1058" s="122"/>
      <c r="AU1058" s="122"/>
      <c r="AV1058" s="122"/>
      <c r="AW1058" s="122"/>
      <c r="AX1058" s="122"/>
      <c r="AY1058" s="122"/>
      <c r="AZ1058" s="122"/>
      <c r="BA1058" s="122"/>
      <c r="BB1058" s="122"/>
      <c r="BC1058" s="122"/>
      <c r="BD1058" s="122"/>
      <c r="BE1058" s="122"/>
      <c r="BF1058" s="122"/>
      <c r="BG1058" s="122"/>
    </row>
    <row r="1059" spans="19:59" ht="12.75">
      <c r="S1059" s="122"/>
      <c r="T1059" s="123"/>
      <c r="U1059" s="122"/>
      <c r="V1059" s="122"/>
      <c r="W1059" s="122"/>
      <c r="X1059" s="122"/>
      <c r="Y1059" s="122"/>
      <c r="Z1059" s="122"/>
      <c r="AA1059" s="122"/>
      <c r="AB1059" s="122"/>
      <c r="AC1059" s="122"/>
      <c r="AD1059" s="122"/>
      <c r="AE1059" s="122"/>
      <c r="AF1059" s="122"/>
      <c r="AG1059" s="122"/>
      <c r="AH1059" s="122"/>
      <c r="AI1059" s="122"/>
      <c r="AJ1059" s="122"/>
      <c r="AK1059" s="122"/>
      <c r="AL1059" s="122"/>
      <c r="AM1059" s="122"/>
      <c r="AN1059" s="122"/>
      <c r="AO1059" s="122"/>
      <c r="AP1059" s="122"/>
      <c r="AQ1059" s="122"/>
      <c r="AR1059" s="122"/>
      <c r="AS1059" s="122"/>
      <c r="AT1059" s="122"/>
      <c r="AU1059" s="122"/>
      <c r="AV1059" s="122"/>
      <c r="AW1059" s="122"/>
      <c r="AX1059" s="122"/>
      <c r="AY1059" s="122"/>
      <c r="AZ1059" s="122"/>
      <c r="BA1059" s="122"/>
      <c r="BB1059" s="122"/>
      <c r="BC1059" s="122"/>
      <c r="BD1059" s="122"/>
      <c r="BE1059" s="122"/>
      <c r="BF1059" s="122"/>
      <c r="BG1059" s="122"/>
    </row>
    <row r="1060" spans="19:59" ht="12.75">
      <c r="S1060" s="122"/>
      <c r="T1060" s="123"/>
      <c r="U1060" s="122"/>
      <c r="V1060" s="122"/>
      <c r="W1060" s="122"/>
      <c r="X1060" s="122"/>
      <c r="Y1060" s="122"/>
      <c r="Z1060" s="122"/>
      <c r="AA1060" s="122"/>
      <c r="AB1060" s="122"/>
      <c r="AC1060" s="122"/>
      <c r="AD1060" s="122"/>
      <c r="AE1060" s="122"/>
      <c r="AF1060" s="122"/>
      <c r="AG1060" s="122"/>
      <c r="AH1060" s="122"/>
      <c r="AI1060" s="122"/>
      <c r="AJ1060" s="122"/>
      <c r="AK1060" s="122"/>
      <c r="AL1060" s="122"/>
      <c r="AM1060" s="122"/>
      <c r="AN1060" s="122"/>
      <c r="AO1060" s="122"/>
      <c r="AP1060" s="122"/>
      <c r="AQ1060" s="122"/>
      <c r="AR1060" s="122"/>
      <c r="AS1060" s="122"/>
      <c r="AT1060" s="122"/>
      <c r="AU1060" s="122"/>
      <c r="AV1060" s="122"/>
      <c r="AW1060" s="122"/>
      <c r="AX1060" s="122"/>
      <c r="AY1060" s="122"/>
      <c r="AZ1060" s="122"/>
      <c r="BA1060" s="122"/>
      <c r="BB1060" s="122"/>
      <c r="BC1060" s="122"/>
      <c r="BD1060" s="122"/>
      <c r="BE1060" s="122"/>
      <c r="BF1060" s="122"/>
      <c r="BG1060" s="122"/>
    </row>
    <row r="1061" spans="19:59" ht="12.75">
      <c r="S1061" s="122"/>
      <c r="T1061" s="123"/>
      <c r="U1061" s="122"/>
      <c r="V1061" s="122"/>
      <c r="W1061" s="122"/>
      <c r="X1061" s="122"/>
      <c r="Y1061" s="122"/>
      <c r="Z1061" s="122"/>
      <c r="AA1061" s="122"/>
      <c r="AB1061" s="122"/>
      <c r="AC1061" s="122"/>
      <c r="AD1061" s="122"/>
      <c r="AE1061" s="122"/>
      <c r="AF1061" s="122"/>
      <c r="AG1061" s="122"/>
      <c r="AH1061" s="122"/>
      <c r="AI1061" s="122"/>
      <c r="AJ1061" s="122"/>
      <c r="AK1061" s="122"/>
      <c r="AL1061" s="122"/>
      <c r="AM1061" s="122"/>
      <c r="AN1061" s="122"/>
      <c r="AO1061" s="122"/>
      <c r="AP1061" s="122"/>
      <c r="AQ1061" s="122"/>
      <c r="AR1061" s="122"/>
      <c r="AS1061" s="122"/>
      <c r="AT1061" s="122"/>
      <c r="AU1061" s="122"/>
      <c r="AV1061" s="122"/>
      <c r="AW1061" s="122"/>
      <c r="AX1061" s="122"/>
      <c r="AY1061" s="122"/>
      <c r="AZ1061" s="122"/>
      <c r="BA1061" s="122"/>
      <c r="BB1061" s="122"/>
      <c r="BC1061" s="122"/>
      <c r="BD1061" s="122"/>
      <c r="BE1061" s="122"/>
      <c r="BF1061" s="122"/>
      <c r="BG1061" s="122"/>
    </row>
    <row r="1062" spans="19:59" ht="12.75">
      <c r="S1062" s="122"/>
      <c r="T1062" s="123"/>
      <c r="U1062" s="122"/>
      <c r="V1062" s="122"/>
      <c r="W1062" s="122"/>
      <c r="X1062" s="122"/>
      <c r="Y1062" s="122"/>
      <c r="Z1062" s="122"/>
      <c r="AA1062" s="122"/>
      <c r="AB1062" s="122"/>
      <c r="AC1062" s="122"/>
      <c r="AD1062" s="122"/>
      <c r="AE1062" s="122"/>
      <c r="AF1062" s="122"/>
      <c r="AG1062" s="122"/>
      <c r="AH1062" s="122"/>
      <c r="AI1062" s="122"/>
      <c r="AJ1062" s="122"/>
      <c r="AK1062" s="122"/>
      <c r="AL1062" s="122"/>
      <c r="AM1062" s="122"/>
      <c r="AN1062" s="122"/>
      <c r="AO1062" s="122"/>
      <c r="AP1062" s="122"/>
      <c r="AQ1062" s="122"/>
      <c r="AR1062" s="122"/>
      <c r="AS1062" s="122"/>
      <c r="AT1062" s="122"/>
      <c r="AU1062" s="122"/>
      <c r="AV1062" s="122"/>
      <c r="AW1062" s="122"/>
      <c r="AX1062" s="122"/>
      <c r="AY1062" s="122"/>
      <c r="AZ1062" s="122"/>
      <c r="BA1062" s="122"/>
      <c r="BB1062" s="122"/>
      <c r="BC1062" s="122"/>
      <c r="BD1062" s="122"/>
      <c r="BE1062" s="122"/>
      <c r="BF1062" s="122"/>
      <c r="BG1062" s="122"/>
    </row>
    <row r="1063" spans="19:59" ht="12.75">
      <c r="S1063" s="122"/>
      <c r="T1063" s="123"/>
      <c r="U1063" s="122"/>
      <c r="V1063" s="122"/>
      <c r="W1063" s="122"/>
      <c r="X1063" s="122"/>
      <c r="Y1063" s="122"/>
      <c r="Z1063" s="122"/>
      <c r="AA1063" s="122"/>
      <c r="AB1063" s="122"/>
      <c r="AC1063" s="122"/>
      <c r="AD1063" s="122"/>
      <c r="AE1063" s="122"/>
      <c r="AF1063" s="122"/>
      <c r="AG1063" s="122"/>
      <c r="AH1063" s="122"/>
      <c r="AI1063" s="122"/>
      <c r="AJ1063" s="122"/>
      <c r="AK1063" s="122"/>
      <c r="AL1063" s="122"/>
      <c r="AM1063" s="122"/>
      <c r="AN1063" s="122"/>
      <c r="AO1063" s="122"/>
      <c r="AP1063" s="122"/>
      <c r="AQ1063" s="122"/>
      <c r="AR1063" s="122"/>
      <c r="AS1063" s="122"/>
      <c r="AT1063" s="122"/>
      <c r="AU1063" s="122"/>
      <c r="AV1063" s="122"/>
      <c r="AW1063" s="122"/>
      <c r="AX1063" s="122"/>
      <c r="AY1063" s="122"/>
      <c r="AZ1063" s="122"/>
      <c r="BA1063" s="122"/>
      <c r="BB1063" s="122"/>
      <c r="BC1063" s="122"/>
      <c r="BD1063" s="122"/>
      <c r="BE1063" s="122"/>
      <c r="BF1063" s="122"/>
      <c r="BG1063" s="122"/>
    </row>
    <row r="1064" spans="19:59" ht="12.75">
      <c r="S1064" s="122"/>
      <c r="T1064" s="123"/>
      <c r="U1064" s="122"/>
      <c r="V1064" s="122"/>
      <c r="W1064" s="122"/>
      <c r="X1064" s="122"/>
      <c r="Y1064" s="122"/>
      <c r="Z1064" s="122"/>
      <c r="AA1064" s="122"/>
      <c r="AB1064" s="122"/>
      <c r="AC1064" s="122"/>
      <c r="AD1064" s="122"/>
      <c r="AE1064" s="122"/>
      <c r="AF1064" s="122"/>
      <c r="AG1064" s="122"/>
      <c r="AH1064" s="122"/>
      <c r="AI1064" s="122"/>
      <c r="AJ1064" s="122"/>
      <c r="AK1064" s="122"/>
      <c r="AL1064" s="122"/>
      <c r="AM1064" s="122"/>
      <c r="AN1064" s="122"/>
      <c r="AO1064" s="122"/>
      <c r="AP1064" s="122"/>
      <c r="AQ1064" s="122"/>
      <c r="AR1064" s="122"/>
      <c r="AS1064" s="122"/>
      <c r="AT1064" s="122"/>
      <c r="AU1064" s="122"/>
      <c r="AV1064" s="122"/>
      <c r="AW1064" s="122"/>
      <c r="AX1064" s="122"/>
      <c r="AY1064" s="122"/>
      <c r="AZ1064" s="122"/>
      <c r="BA1064" s="122"/>
      <c r="BB1064" s="122"/>
      <c r="BC1064" s="122"/>
      <c r="BD1064" s="122"/>
      <c r="BE1064" s="122"/>
      <c r="BF1064" s="122"/>
      <c r="BG1064" s="122"/>
    </row>
    <row r="1065" spans="19:59" ht="12.75">
      <c r="S1065" s="122"/>
      <c r="T1065" s="123"/>
      <c r="U1065" s="122"/>
      <c r="V1065" s="122"/>
      <c r="W1065" s="122"/>
      <c r="X1065" s="122"/>
      <c r="Y1065" s="122"/>
      <c r="Z1065" s="122"/>
      <c r="AA1065" s="122"/>
      <c r="AB1065" s="122"/>
      <c r="AC1065" s="122"/>
      <c r="AD1065" s="122"/>
      <c r="AE1065" s="122"/>
      <c r="AF1065" s="122"/>
      <c r="AG1065" s="122"/>
      <c r="AH1065" s="122"/>
      <c r="AI1065" s="122"/>
      <c r="AJ1065" s="122"/>
      <c r="AK1065" s="122"/>
      <c r="AL1065" s="122"/>
      <c r="AM1065" s="122"/>
      <c r="AN1065" s="122"/>
      <c r="AO1065" s="122"/>
      <c r="AP1065" s="122"/>
      <c r="AQ1065" s="122"/>
      <c r="AR1065" s="122"/>
      <c r="AS1065" s="122"/>
      <c r="AT1065" s="122"/>
      <c r="AU1065" s="122"/>
      <c r="AV1065" s="122"/>
      <c r="AW1065" s="122"/>
      <c r="AX1065" s="122"/>
      <c r="AY1065" s="122"/>
      <c r="AZ1065" s="122"/>
      <c r="BA1065" s="122"/>
      <c r="BB1065" s="122"/>
      <c r="BC1065" s="122"/>
      <c r="BD1065" s="122"/>
      <c r="BE1065" s="122"/>
      <c r="BF1065" s="122"/>
      <c r="BG1065" s="122"/>
    </row>
    <row r="1066" spans="19:59" ht="12.75">
      <c r="S1066" s="122"/>
      <c r="T1066" s="123"/>
      <c r="U1066" s="122"/>
      <c r="V1066" s="122"/>
      <c r="W1066" s="122"/>
      <c r="X1066" s="122"/>
      <c r="Y1066" s="122"/>
      <c r="Z1066" s="122"/>
      <c r="AA1066" s="122"/>
      <c r="AB1066" s="122"/>
      <c r="AC1066" s="122"/>
      <c r="AD1066" s="122"/>
      <c r="AE1066" s="122"/>
      <c r="AF1066" s="122"/>
      <c r="AG1066" s="122"/>
      <c r="AH1066" s="122"/>
      <c r="AI1066" s="122"/>
      <c r="AJ1066" s="122"/>
      <c r="AK1066" s="122"/>
      <c r="AL1066" s="122"/>
      <c r="AM1066" s="122"/>
      <c r="AN1066" s="122"/>
      <c r="AO1066" s="122"/>
      <c r="AP1066" s="122"/>
      <c r="AQ1066" s="122"/>
      <c r="AR1066" s="122"/>
      <c r="AS1066" s="122"/>
      <c r="AT1066" s="122"/>
      <c r="AU1066" s="122"/>
      <c r="AV1066" s="122"/>
      <c r="AW1066" s="122"/>
      <c r="AX1066" s="122"/>
      <c r="AY1066" s="122"/>
      <c r="AZ1066" s="122"/>
      <c r="BA1066" s="122"/>
      <c r="BB1066" s="122"/>
      <c r="BC1066" s="122"/>
      <c r="BD1066" s="122"/>
      <c r="BE1066" s="122"/>
      <c r="BF1066" s="122"/>
      <c r="BG1066" s="122"/>
    </row>
    <row r="1067" spans="19:59" ht="12.75">
      <c r="S1067" s="122"/>
      <c r="T1067" s="123"/>
      <c r="U1067" s="122"/>
      <c r="V1067" s="122"/>
      <c r="W1067" s="122"/>
      <c r="X1067" s="122"/>
      <c r="Y1067" s="122"/>
      <c r="Z1067" s="122"/>
      <c r="AA1067" s="122"/>
      <c r="AB1067" s="122"/>
      <c r="AC1067" s="122"/>
      <c r="AD1067" s="122"/>
      <c r="AE1067" s="122"/>
      <c r="AF1067" s="122"/>
      <c r="AG1067" s="122"/>
      <c r="AH1067" s="122"/>
      <c r="AI1067" s="122"/>
      <c r="AJ1067" s="122"/>
      <c r="AK1067" s="122"/>
      <c r="AL1067" s="122"/>
      <c r="AM1067" s="122"/>
      <c r="AN1067" s="122"/>
      <c r="AO1067" s="122"/>
      <c r="AP1067" s="122"/>
      <c r="AQ1067" s="122"/>
      <c r="AR1067" s="122"/>
      <c r="AS1067" s="122"/>
      <c r="AT1067" s="122"/>
      <c r="AU1067" s="122"/>
      <c r="AV1067" s="122"/>
      <c r="AW1067" s="122"/>
      <c r="AX1067" s="122"/>
      <c r="AY1067" s="122"/>
      <c r="AZ1067" s="122"/>
      <c r="BA1067" s="122"/>
      <c r="BB1067" s="122"/>
      <c r="BC1067" s="122"/>
      <c r="BD1067" s="122"/>
      <c r="BE1067" s="122"/>
      <c r="BF1067" s="122"/>
      <c r="BG1067" s="122"/>
    </row>
    <row r="1068" spans="19:59" ht="12.75">
      <c r="S1068" s="122"/>
      <c r="T1068" s="123"/>
      <c r="U1068" s="122"/>
      <c r="V1068" s="122"/>
      <c r="W1068" s="122"/>
      <c r="X1068" s="122"/>
      <c r="Y1068" s="122"/>
      <c r="Z1068" s="122"/>
      <c r="AA1068" s="122"/>
      <c r="AB1068" s="122"/>
      <c r="AC1068" s="122"/>
      <c r="AD1068" s="122"/>
      <c r="AE1068" s="122"/>
      <c r="AF1068" s="122"/>
      <c r="AG1068" s="122"/>
      <c r="AH1068" s="122"/>
      <c r="AI1068" s="122"/>
      <c r="AJ1068" s="122"/>
      <c r="AK1068" s="122"/>
      <c r="AL1068" s="122"/>
      <c r="AM1068" s="122"/>
      <c r="AN1068" s="122"/>
      <c r="AO1068" s="122"/>
      <c r="AP1068" s="122"/>
      <c r="AQ1068" s="122"/>
      <c r="AR1068" s="122"/>
      <c r="AS1068" s="122"/>
      <c r="AT1068" s="122"/>
      <c r="AU1068" s="122"/>
      <c r="AV1068" s="122"/>
      <c r="AW1068" s="122"/>
      <c r="AX1068" s="122"/>
      <c r="AY1068" s="122"/>
      <c r="AZ1068" s="122"/>
      <c r="BA1068" s="122"/>
      <c r="BB1068" s="122"/>
      <c r="BC1068" s="122"/>
      <c r="BD1068" s="122"/>
      <c r="BE1068" s="122"/>
      <c r="BF1068" s="122"/>
      <c r="BG1068" s="122"/>
    </row>
    <row r="1069" spans="19:59" ht="12.75">
      <c r="S1069" s="122"/>
      <c r="T1069" s="123"/>
      <c r="U1069" s="122"/>
      <c r="V1069" s="122"/>
      <c r="W1069" s="122"/>
      <c r="X1069" s="122"/>
      <c r="Y1069" s="122"/>
      <c r="Z1069" s="122"/>
      <c r="AA1069" s="122"/>
      <c r="AB1069" s="122"/>
      <c r="AC1069" s="122"/>
      <c r="AD1069" s="122"/>
      <c r="AE1069" s="122"/>
      <c r="AF1069" s="122"/>
      <c r="AG1069" s="122"/>
      <c r="AH1069" s="122"/>
      <c r="AI1069" s="122"/>
      <c r="AJ1069" s="122"/>
      <c r="AK1069" s="122"/>
      <c r="AL1069" s="122"/>
      <c r="AM1069" s="122"/>
      <c r="AN1069" s="122"/>
      <c r="AO1069" s="122"/>
      <c r="AP1069" s="122"/>
      <c r="AQ1069" s="122"/>
      <c r="AR1069" s="122"/>
      <c r="AS1069" s="122"/>
      <c r="AT1069" s="122"/>
      <c r="AU1069" s="122"/>
      <c r="AV1069" s="122"/>
      <c r="AW1069" s="122"/>
      <c r="AX1069" s="122"/>
      <c r="AY1069" s="122"/>
      <c r="AZ1069" s="122"/>
      <c r="BA1069" s="122"/>
      <c r="BB1069" s="122"/>
      <c r="BC1069" s="122"/>
      <c r="BD1069" s="122"/>
      <c r="BE1069" s="122"/>
      <c r="BF1069" s="122"/>
      <c r="BG1069" s="122"/>
    </row>
    <row r="1070" spans="19:59" ht="12.75">
      <c r="S1070" s="122"/>
      <c r="T1070" s="123"/>
      <c r="U1070" s="122"/>
      <c r="V1070" s="122"/>
      <c r="W1070" s="122"/>
      <c r="X1070" s="122"/>
      <c r="Y1070" s="122"/>
      <c r="Z1070" s="122"/>
      <c r="AA1070" s="122"/>
      <c r="AB1070" s="122"/>
      <c r="AC1070" s="122"/>
      <c r="AD1070" s="122"/>
      <c r="AE1070" s="122"/>
      <c r="AF1070" s="122"/>
      <c r="AG1070" s="122"/>
      <c r="AH1070" s="122"/>
      <c r="AI1070" s="122"/>
      <c r="AJ1070" s="122"/>
      <c r="AK1070" s="122"/>
      <c r="AL1070" s="122"/>
      <c r="AM1070" s="122"/>
      <c r="AN1070" s="122"/>
      <c r="AO1070" s="122"/>
      <c r="AP1070" s="122"/>
      <c r="AQ1070" s="122"/>
      <c r="AR1070" s="122"/>
      <c r="AS1070" s="122"/>
      <c r="AT1070" s="122"/>
      <c r="AU1070" s="122"/>
      <c r="AV1070" s="122"/>
      <c r="AW1070" s="122"/>
      <c r="AX1070" s="122"/>
      <c r="AY1070" s="122"/>
      <c r="AZ1070" s="122"/>
      <c r="BA1070" s="122"/>
      <c r="BB1070" s="122"/>
      <c r="BC1070" s="122"/>
      <c r="BD1070" s="122"/>
      <c r="BE1070" s="122"/>
      <c r="BF1070" s="122"/>
      <c r="BG1070" s="122"/>
    </row>
    <row r="1071" spans="19:59" ht="12.75">
      <c r="S1071" s="122"/>
      <c r="T1071" s="123"/>
      <c r="U1071" s="122"/>
      <c r="V1071" s="122"/>
      <c r="W1071" s="122"/>
      <c r="X1071" s="122"/>
      <c r="Y1071" s="122"/>
      <c r="Z1071" s="122"/>
      <c r="AA1071" s="122"/>
      <c r="AB1071" s="122"/>
      <c r="AC1071" s="122"/>
      <c r="AD1071" s="122"/>
      <c r="AE1071" s="122"/>
      <c r="AF1071" s="122"/>
      <c r="AG1071" s="122"/>
      <c r="AH1071" s="122"/>
      <c r="AI1071" s="122"/>
      <c r="AJ1071" s="122"/>
      <c r="AK1071" s="122"/>
      <c r="AL1071" s="122"/>
      <c r="AM1071" s="122"/>
      <c r="AN1071" s="122"/>
      <c r="AO1071" s="122"/>
      <c r="AP1071" s="122"/>
      <c r="AQ1071" s="122"/>
      <c r="AR1071" s="122"/>
      <c r="AS1071" s="122"/>
      <c r="AT1071" s="122"/>
      <c r="AU1071" s="122"/>
      <c r="AV1071" s="122"/>
      <c r="AW1071" s="122"/>
      <c r="AX1071" s="122"/>
      <c r="AY1071" s="122"/>
      <c r="AZ1071" s="122"/>
      <c r="BA1071" s="122"/>
      <c r="BB1071" s="122"/>
      <c r="BC1071" s="122"/>
      <c r="BD1071" s="122"/>
      <c r="BE1071" s="122"/>
      <c r="BF1071" s="122"/>
      <c r="BG1071" s="122"/>
    </row>
    <row r="1072" spans="19:59" ht="12.75">
      <c r="S1072" s="122"/>
      <c r="T1072" s="123"/>
      <c r="U1072" s="122"/>
      <c r="V1072" s="122"/>
      <c r="W1072" s="122"/>
      <c r="X1072" s="122"/>
      <c r="Y1072" s="122"/>
      <c r="Z1072" s="122"/>
      <c r="AA1072" s="122"/>
      <c r="AB1072" s="122"/>
      <c r="AC1072" s="122"/>
      <c r="AD1072" s="122"/>
      <c r="AE1072" s="122"/>
      <c r="AF1072" s="122"/>
      <c r="AG1072" s="122"/>
      <c r="AH1072" s="122"/>
      <c r="AI1072" s="122"/>
      <c r="AJ1072" s="122"/>
      <c r="AK1072" s="122"/>
      <c r="AL1072" s="122"/>
      <c r="AM1072" s="122"/>
      <c r="AN1072" s="122"/>
      <c r="AO1072" s="122"/>
      <c r="AP1072" s="122"/>
      <c r="AQ1072" s="122"/>
      <c r="AR1072" s="122"/>
      <c r="AS1072" s="122"/>
      <c r="AT1072" s="122"/>
      <c r="AU1072" s="122"/>
      <c r="AV1072" s="122"/>
      <c r="AW1072" s="122"/>
      <c r="AX1072" s="122"/>
      <c r="AY1072" s="122"/>
      <c r="AZ1072" s="122"/>
      <c r="BA1072" s="122"/>
      <c r="BB1072" s="122"/>
      <c r="BC1072" s="122"/>
      <c r="BD1072" s="122"/>
      <c r="BE1072" s="122"/>
      <c r="BF1072" s="122"/>
      <c r="BG1072" s="122"/>
    </row>
    <row r="1073" spans="19:59" ht="12.75">
      <c r="S1073" s="122"/>
      <c r="T1073" s="123"/>
      <c r="U1073" s="122"/>
      <c r="V1073" s="122"/>
      <c r="W1073" s="122"/>
      <c r="X1073" s="122"/>
      <c r="Y1073" s="122"/>
      <c r="Z1073" s="122"/>
      <c r="AA1073" s="122"/>
      <c r="AB1073" s="122"/>
      <c r="AC1073" s="122"/>
      <c r="AD1073" s="122"/>
      <c r="AE1073" s="122"/>
      <c r="AF1073" s="122"/>
      <c r="AG1073" s="122"/>
      <c r="AH1073" s="122"/>
      <c r="AI1073" s="122"/>
      <c r="AJ1073" s="122"/>
      <c r="AK1073" s="122"/>
      <c r="AL1073" s="122"/>
      <c r="AM1073" s="122"/>
      <c r="AN1073" s="122"/>
      <c r="AO1073" s="122"/>
      <c r="AP1073" s="122"/>
      <c r="AQ1073" s="122"/>
      <c r="AR1073" s="122"/>
      <c r="AS1073" s="122"/>
      <c r="AT1073" s="122"/>
      <c r="AU1073" s="122"/>
      <c r="AV1073" s="122"/>
      <c r="AW1073" s="122"/>
      <c r="AX1073" s="122"/>
      <c r="AY1073" s="122"/>
      <c r="AZ1073" s="122"/>
      <c r="BA1073" s="122"/>
      <c r="BB1073" s="122"/>
      <c r="BC1073" s="122"/>
      <c r="BD1073" s="122"/>
      <c r="BE1073" s="122"/>
      <c r="BF1073" s="122"/>
      <c r="BG1073" s="122"/>
    </row>
    <row r="1074" spans="19:59" ht="12.75">
      <c r="S1074" s="122"/>
      <c r="T1074" s="123"/>
      <c r="U1074" s="122"/>
      <c r="V1074" s="122"/>
      <c r="W1074" s="122"/>
      <c r="X1074" s="122"/>
      <c r="Y1074" s="122"/>
      <c r="Z1074" s="122"/>
      <c r="AA1074" s="122"/>
      <c r="AB1074" s="122"/>
      <c r="AC1074" s="122"/>
      <c r="AD1074" s="122"/>
      <c r="AE1074" s="122"/>
      <c r="AF1074" s="122"/>
      <c r="AG1074" s="122"/>
      <c r="AH1074" s="122"/>
      <c r="AI1074" s="122"/>
      <c r="AJ1074" s="122"/>
      <c r="AK1074" s="122"/>
      <c r="AL1074" s="122"/>
      <c r="AM1074" s="122"/>
      <c r="AN1074" s="122"/>
      <c r="AO1074" s="122"/>
      <c r="AP1074" s="122"/>
      <c r="AQ1074" s="122"/>
      <c r="AR1074" s="122"/>
      <c r="AS1074" s="122"/>
      <c r="AT1074" s="122"/>
      <c r="AU1074" s="122"/>
      <c r="AV1074" s="122"/>
      <c r="AW1074" s="122"/>
      <c r="AX1074" s="122"/>
      <c r="AY1074" s="122"/>
      <c r="AZ1074" s="122"/>
      <c r="BA1074" s="122"/>
      <c r="BB1074" s="122"/>
      <c r="BC1074" s="122"/>
      <c r="BD1074" s="122"/>
      <c r="BE1074" s="122"/>
      <c r="BF1074" s="122"/>
      <c r="BG1074" s="122"/>
    </row>
    <row r="1075" spans="19:59" ht="12.75">
      <c r="S1075" s="122"/>
      <c r="T1075" s="123"/>
      <c r="U1075" s="122"/>
      <c r="V1075" s="122"/>
      <c r="W1075" s="122"/>
      <c r="X1075" s="122"/>
      <c r="Y1075" s="122"/>
      <c r="Z1075" s="122"/>
      <c r="AA1075" s="122"/>
      <c r="AB1075" s="122"/>
      <c r="AC1075" s="122"/>
      <c r="AD1075" s="122"/>
      <c r="AE1075" s="122"/>
      <c r="AF1075" s="122"/>
      <c r="AG1075" s="122"/>
      <c r="AH1075" s="122"/>
      <c r="AI1075" s="122"/>
      <c r="AJ1075" s="122"/>
      <c r="AK1075" s="122"/>
      <c r="AL1075" s="122"/>
      <c r="AM1075" s="122"/>
      <c r="AN1075" s="122"/>
      <c r="AO1075" s="122"/>
      <c r="AP1075" s="122"/>
      <c r="AQ1075" s="122"/>
      <c r="AR1075" s="122"/>
      <c r="AS1075" s="122"/>
      <c r="AT1075" s="122"/>
      <c r="AU1075" s="122"/>
      <c r="AV1075" s="122"/>
      <c r="AW1075" s="122"/>
      <c r="AX1075" s="122"/>
      <c r="AY1075" s="122"/>
      <c r="AZ1075" s="122"/>
      <c r="BA1075" s="122"/>
      <c r="BB1075" s="122"/>
      <c r="BC1075" s="122"/>
      <c r="BD1075" s="122"/>
      <c r="BE1075" s="122"/>
      <c r="BF1075" s="122"/>
      <c r="BG1075" s="122"/>
    </row>
    <row r="1076" spans="19:59" ht="12.75">
      <c r="S1076" s="122"/>
      <c r="T1076" s="123"/>
      <c r="U1076" s="122"/>
      <c r="V1076" s="122"/>
      <c r="W1076" s="122"/>
      <c r="X1076" s="122"/>
      <c r="Y1076" s="122"/>
      <c r="Z1076" s="122"/>
      <c r="AA1076" s="122"/>
      <c r="AB1076" s="122"/>
      <c r="AC1076" s="122"/>
      <c r="AD1076" s="122"/>
      <c r="AE1076" s="122"/>
      <c r="AF1076" s="122"/>
      <c r="AG1076" s="122"/>
      <c r="AH1076" s="122"/>
      <c r="AI1076" s="122"/>
      <c r="AJ1076" s="122"/>
      <c r="AK1076" s="122"/>
      <c r="AL1076" s="122"/>
      <c r="AM1076" s="122"/>
      <c r="AN1076" s="122"/>
      <c r="AO1076" s="122"/>
      <c r="AP1076" s="122"/>
      <c r="AQ1076" s="122"/>
      <c r="AR1076" s="122"/>
      <c r="AS1076" s="122"/>
      <c r="AT1076" s="122"/>
      <c r="AU1076" s="122"/>
      <c r="AV1076" s="122"/>
      <c r="AW1076" s="122"/>
      <c r="AX1076" s="122"/>
      <c r="AY1076" s="122"/>
      <c r="AZ1076" s="122"/>
      <c r="BA1076" s="122"/>
      <c r="BB1076" s="122"/>
      <c r="BC1076" s="122"/>
      <c r="BD1076" s="122"/>
      <c r="BE1076" s="122"/>
      <c r="BF1076" s="122"/>
      <c r="BG1076" s="122"/>
    </row>
    <row r="1077" spans="19:59" ht="12.75">
      <c r="S1077" s="122"/>
      <c r="T1077" s="123"/>
      <c r="U1077" s="122"/>
      <c r="V1077" s="122"/>
      <c r="W1077" s="122"/>
      <c r="X1077" s="122"/>
      <c r="Y1077" s="122"/>
      <c r="Z1077" s="122"/>
      <c r="AA1077" s="122"/>
      <c r="AB1077" s="122"/>
      <c r="AC1077" s="122"/>
      <c r="AD1077" s="122"/>
      <c r="AE1077" s="122"/>
      <c r="AF1077" s="122"/>
      <c r="AG1077" s="122"/>
      <c r="AH1077" s="122"/>
      <c r="AI1077" s="122"/>
      <c r="AJ1077" s="122"/>
      <c r="AK1077" s="122"/>
      <c r="AL1077" s="122"/>
      <c r="AM1077" s="122"/>
      <c r="AN1077" s="122"/>
      <c r="AO1077" s="122"/>
      <c r="AP1077" s="122"/>
      <c r="AQ1077" s="122"/>
      <c r="AR1077" s="122"/>
      <c r="AS1077" s="122"/>
      <c r="AT1077" s="122"/>
      <c r="AU1077" s="122"/>
      <c r="AV1077" s="122"/>
      <c r="AW1077" s="122"/>
      <c r="AX1077" s="122"/>
      <c r="AY1077" s="122"/>
      <c r="AZ1077" s="122"/>
      <c r="BA1077" s="122"/>
      <c r="BB1077" s="122"/>
      <c r="BC1077" s="122"/>
      <c r="BD1077" s="122"/>
      <c r="BE1077" s="122"/>
      <c r="BF1077" s="122"/>
      <c r="BG1077" s="122"/>
    </row>
    <row r="1078" spans="19:59" ht="12.75">
      <c r="S1078" s="122"/>
      <c r="T1078" s="123"/>
      <c r="U1078" s="122"/>
      <c r="V1078" s="122"/>
      <c r="W1078" s="122"/>
      <c r="X1078" s="122"/>
      <c r="Y1078" s="122"/>
      <c r="Z1078" s="122"/>
      <c r="AA1078" s="122"/>
      <c r="AB1078" s="122"/>
      <c r="AC1078" s="122"/>
      <c r="AD1078" s="122"/>
      <c r="AE1078" s="122"/>
      <c r="AF1078" s="122"/>
      <c r="AG1078" s="122"/>
      <c r="AH1078" s="122"/>
      <c r="AI1078" s="122"/>
      <c r="AJ1078" s="122"/>
      <c r="AK1078" s="122"/>
      <c r="AL1078" s="122"/>
      <c r="AM1078" s="122"/>
      <c r="AN1078" s="122"/>
      <c r="AO1078" s="122"/>
      <c r="AP1078" s="122"/>
      <c r="AQ1078" s="122"/>
      <c r="AR1078" s="122"/>
      <c r="AS1078" s="122"/>
      <c r="AT1078" s="122"/>
      <c r="AU1078" s="122"/>
      <c r="AV1078" s="122"/>
      <c r="AW1078" s="122"/>
      <c r="AX1078" s="122"/>
      <c r="AY1078" s="122"/>
      <c r="AZ1078" s="122"/>
      <c r="BA1078" s="122"/>
      <c r="BB1078" s="122"/>
      <c r="BC1078" s="122"/>
      <c r="BD1078" s="122"/>
      <c r="BE1078" s="122"/>
      <c r="BF1078" s="122"/>
      <c r="BG1078" s="122"/>
    </row>
    <row r="1079" spans="19:59" ht="12.75">
      <c r="S1079" s="122"/>
      <c r="T1079" s="123"/>
      <c r="U1079" s="122"/>
      <c r="V1079" s="122"/>
      <c r="W1079" s="122"/>
      <c r="X1079" s="122"/>
      <c r="Y1079" s="122"/>
      <c r="Z1079" s="122"/>
      <c r="AA1079" s="122"/>
      <c r="AB1079" s="122"/>
      <c r="AC1079" s="122"/>
      <c r="AD1079" s="122"/>
      <c r="AE1079" s="122"/>
      <c r="AF1079" s="122"/>
      <c r="AG1079" s="122"/>
      <c r="AH1079" s="122"/>
      <c r="AI1079" s="122"/>
      <c r="AJ1079" s="122"/>
      <c r="AK1079" s="122"/>
      <c r="AL1079" s="122"/>
      <c r="AM1079" s="122"/>
      <c r="AN1079" s="122"/>
      <c r="AO1079" s="122"/>
      <c r="AP1079" s="122"/>
      <c r="AQ1079" s="122"/>
      <c r="AR1079" s="122"/>
      <c r="AS1079" s="122"/>
      <c r="AT1079" s="122"/>
      <c r="AU1079" s="122"/>
      <c r="AV1079" s="122"/>
      <c r="AW1079" s="122"/>
      <c r="AX1079" s="122"/>
      <c r="AY1079" s="122"/>
      <c r="AZ1079" s="122"/>
      <c r="BA1079" s="122"/>
      <c r="BB1079" s="122"/>
      <c r="BC1079" s="122"/>
      <c r="BD1079" s="122"/>
      <c r="BE1079" s="122"/>
      <c r="BF1079" s="122"/>
      <c r="BG1079" s="122"/>
    </row>
    <row r="1080" spans="19:59" ht="12.75">
      <c r="S1080" s="122"/>
      <c r="T1080" s="123"/>
      <c r="U1080" s="122"/>
      <c r="V1080" s="122"/>
      <c r="W1080" s="122"/>
      <c r="X1080" s="122"/>
      <c r="Y1080" s="122"/>
      <c r="Z1080" s="122"/>
      <c r="AA1080" s="122"/>
      <c r="AB1080" s="122"/>
      <c r="AC1080" s="122"/>
      <c r="AD1080" s="122"/>
      <c r="AE1080" s="122"/>
      <c r="AF1080" s="122"/>
      <c r="AG1080" s="122"/>
      <c r="AH1080" s="122"/>
      <c r="AI1080" s="122"/>
      <c r="AJ1080" s="122"/>
      <c r="AK1080" s="122"/>
      <c r="AL1080" s="122"/>
      <c r="AM1080" s="122"/>
      <c r="AN1080" s="122"/>
      <c r="AO1080" s="122"/>
      <c r="AP1080" s="122"/>
      <c r="AQ1080" s="122"/>
      <c r="AR1080" s="122"/>
      <c r="AS1080" s="122"/>
      <c r="AT1080" s="122"/>
      <c r="AU1080" s="122"/>
      <c r="AV1080" s="122"/>
      <c r="AW1080" s="122"/>
      <c r="AX1080" s="122"/>
      <c r="AY1080" s="122"/>
      <c r="AZ1080" s="122"/>
      <c r="BA1080" s="122"/>
      <c r="BB1080" s="122"/>
      <c r="BC1080" s="122"/>
      <c r="BD1080" s="122"/>
      <c r="BE1080" s="122"/>
      <c r="BF1080" s="122"/>
      <c r="BG1080" s="122"/>
    </row>
    <row r="1081" spans="19:59" ht="12.75">
      <c r="S1081" s="122"/>
      <c r="T1081" s="123"/>
      <c r="U1081" s="122"/>
      <c r="V1081" s="122"/>
      <c r="W1081" s="122"/>
      <c r="X1081" s="122"/>
      <c r="Y1081" s="122"/>
      <c r="Z1081" s="122"/>
      <c r="AA1081" s="122"/>
      <c r="AB1081" s="122"/>
      <c r="AC1081" s="122"/>
      <c r="AD1081" s="122"/>
      <c r="AE1081" s="122"/>
      <c r="AF1081" s="122"/>
      <c r="AG1081" s="122"/>
      <c r="AH1081" s="122"/>
      <c r="AI1081" s="122"/>
      <c r="AJ1081" s="122"/>
      <c r="AK1081" s="122"/>
      <c r="AL1081" s="122"/>
      <c r="AM1081" s="122"/>
      <c r="AN1081" s="122"/>
      <c r="AO1081" s="122"/>
      <c r="AP1081" s="122"/>
      <c r="AQ1081" s="122"/>
      <c r="AR1081" s="122"/>
      <c r="AS1081" s="122"/>
      <c r="AT1081" s="122"/>
      <c r="AU1081" s="122"/>
      <c r="AV1081" s="122"/>
      <c r="AW1081" s="122"/>
      <c r="AX1081" s="122"/>
      <c r="AY1081" s="122"/>
      <c r="AZ1081" s="122"/>
      <c r="BA1081" s="122"/>
      <c r="BB1081" s="122"/>
      <c r="BC1081" s="122"/>
      <c r="BD1081" s="122"/>
      <c r="BE1081" s="122"/>
      <c r="BF1081" s="122"/>
      <c r="BG1081" s="122"/>
    </row>
    <row r="1082" spans="19:59" ht="12.75">
      <c r="S1082" s="122"/>
      <c r="T1082" s="123"/>
      <c r="U1082" s="122"/>
      <c r="V1082" s="122"/>
      <c r="W1082" s="122"/>
      <c r="X1082" s="122"/>
      <c r="Y1082" s="122"/>
      <c r="Z1082" s="122"/>
      <c r="AA1082" s="122"/>
      <c r="AB1082" s="122"/>
      <c r="AC1082" s="122"/>
      <c r="AD1082" s="122"/>
      <c r="AE1082" s="122"/>
      <c r="AF1082" s="122"/>
      <c r="AG1082" s="122"/>
      <c r="AH1082" s="122"/>
      <c r="AI1082" s="122"/>
      <c r="AJ1082" s="122"/>
      <c r="AK1082" s="122"/>
      <c r="AL1082" s="122"/>
      <c r="AM1082" s="122"/>
      <c r="AN1082" s="122"/>
      <c r="AO1082" s="122"/>
      <c r="AP1082" s="122"/>
      <c r="AQ1082" s="122"/>
      <c r="AR1082" s="122"/>
      <c r="AS1082" s="122"/>
      <c r="AT1082" s="122"/>
      <c r="AU1082" s="122"/>
      <c r="AV1082" s="122"/>
      <c r="AW1082" s="122"/>
      <c r="AX1082" s="122"/>
      <c r="AY1082" s="122"/>
      <c r="AZ1082" s="122"/>
      <c r="BA1082" s="122"/>
      <c r="BB1082" s="122"/>
      <c r="BC1082" s="122"/>
      <c r="BD1082" s="122"/>
      <c r="BE1082" s="122"/>
      <c r="BF1082" s="122"/>
      <c r="BG1082" s="122"/>
    </row>
    <row r="1083" spans="19:59" ht="12.75">
      <c r="S1083" s="122"/>
      <c r="T1083" s="123"/>
      <c r="U1083" s="122"/>
      <c r="V1083" s="122"/>
      <c r="W1083" s="122"/>
      <c r="X1083" s="122"/>
      <c r="Y1083" s="122"/>
      <c r="Z1083" s="122"/>
      <c r="AA1083" s="122"/>
      <c r="AB1083" s="122"/>
      <c r="AC1083" s="122"/>
      <c r="AD1083" s="122"/>
      <c r="AE1083" s="122"/>
      <c r="AF1083" s="122"/>
      <c r="AG1083" s="122"/>
      <c r="AH1083" s="122"/>
      <c r="AI1083" s="122"/>
      <c r="AJ1083" s="122"/>
      <c r="AK1083" s="122"/>
      <c r="AL1083" s="122"/>
      <c r="AM1083" s="122"/>
      <c r="AN1083" s="122"/>
      <c r="AO1083" s="122"/>
      <c r="AP1083" s="122"/>
      <c r="AQ1083" s="122"/>
      <c r="AR1083" s="122"/>
      <c r="AS1083" s="122"/>
      <c r="AT1083" s="122"/>
      <c r="AU1083" s="122"/>
      <c r="AV1083" s="122"/>
      <c r="AW1083" s="122"/>
      <c r="AX1083" s="122"/>
      <c r="AY1083" s="122"/>
      <c r="AZ1083" s="122"/>
      <c r="BA1083" s="122"/>
      <c r="BB1083" s="122"/>
      <c r="BC1083" s="122"/>
      <c r="BD1083" s="122"/>
      <c r="BE1083" s="122"/>
      <c r="BF1083" s="122"/>
      <c r="BG1083" s="122"/>
    </row>
    <row r="1084" spans="19:59" ht="12.75">
      <c r="S1084" s="122"/>
      <c r="T1084" s="123"/>
      <c r="U1084" s="122"/>
      <c r="V1084" s="122"/>
      <c r="W1084" s="122"/>
      <c r="X1084" s="122"/>
      <c r="Y1084" s="122"/>
      <c r="Z1084" s="122"/>
      <c r="AA1084" s="122"/>
      <c r="AB1084" s="122"/>
      <c r="AC1084" s="122"/>
      <c r="AD1084" s="122"/>
      <c r="AE1084" s="122"/>
      <c r="AF1084" s="122"/>
      <c r="AG1084" s="122"/>
      <c r="AH1084" s="122"/>
      <c r="AI1084" s="122"/>
      <c r="AJ1084" s="122"/>
      <c r="AK1084" s="122"/>
      <c r="AL1084" s="122"/>
      <c r="AM1084" s="122"/>
      <c r="AN1084" s="122"/>
      <c r="AO1084" s="122"/>
      <c r="AP1084" s="122"/>
      <c r="AQ1084" s="122"/>
      <c r="AR1084" s="122"/>
      <c r="AS1084" s="122"/>
      <c r="AT1084" s="122"/>
      <c r="AU1084" s="122"/>
      <c r="AV1084" s="122"/>
      <c r="AW1084" s="122"/>
      <c r="AX1084" s="122"/>
      <c r="AY1084" s="122"/>
      <c r="AZ1084" s="122"/>
      <c r="BA1084" s="122"/>
      <c r="BB1084" s="122"/>
      <c r="BC1084" s="122"/>
      <c r="BD1084" s="122"/>
      <c r="BE1084" s="122"/>
      <c r="BF1084" s="122"/>
      <c r="BG1084" s="122"/>
    </row>
    <row r="1085" spans="19:59" ht="12.75">
      <c r="S1085" s="122"/>
      <c r="T1085" s="123"/>
      <c r="U1085" s="122"/>
      <c r="V1085" s="122"/>
      <c r="W1085" s="122"/>
      <c r="X1085" s="122"/>
      <c r="Y1085" s="122"/>
      <c r="Z1085" s="122"/>
      <c r="AA1085" s="122"/>
      <c r="AB1085" s="122"/>
      <c r="AC1085" s="122"/>
      <c r="AD1085" s="122"/>
      <c r="AE1085" s="122"/>
      <c r="AF1085" s="122"/>
      <c r="AG1085" s="122"/>
      <c r="AH1085" s="122"/>
      <c r="AI1085" s="122"/>
      <c r="AJ1085" s="122"/>
      <c r="AK1085" s="122"/>
      <c r="AL1085" s="122"/>
      <c r="AM1085" s="122"/>
      <c r="AN1085" s="122"/>
      <c r="AO1085" s="122"/>
      <c r="AP1085" s="122"/>
      <c r="AQ1085" s="122"/>
      <c r="AR1085" s="122"/>
      <c r="AS1085" s="122"/>
      <c r="AT1085" s="122"/>
      <c r="AU1085" s="122"/>
      <c r="AV1085" s="122"/>
      <c r="AW1085" s="122"/>
      <c r="AX1085" s="122"/>
      <c r="AY1085" s="122"/>
      <c r="AZ1085" s="122"/>
      <c r="BA1085" s="122"/>
      <c r="BB1085" s="122"/>
      <c r="BC1085" s="122"/>
      <c r="BD1085" s="122"/>
      <c r="BE1085" s="122"/>
      <c r="BF1085" s="122"/>
      <c r="BG1085" s="122"/>
    </row>
    <row r="1086" spans="19:59" ht="12.75">
      <c r="S1086" s="122"/>
      <c r="T1086" s="123"/>
      <c r="U1086" s="122"/>
      <c r="V1086" s="122"/>
      <c r="W1086" s="122"/>
      <c r="X1086" s="122"/>
      <c r="Y1086" s="122"/>
      <c r="Z1086" s="122"/>
      <c r="AA1086" s="122"/>
      <c r="AB1086" s="122"/>
      <c r="AC1086" s="122"/>
      <c r="AD1086" s="122"/>
      <c r="AE1086" s="122"/>
      <c r="AF1086" s="122"/>
      <c r="AG1086" s="122"/>
      <c r="AH1086" s="122"/>
      <c r="AI1086" s="122"/>
      <c r="AJ1086" s="122"/>
      <c r="AK1086" s="122"/>
      <c r="AL1086" s="122"/>
      <c r="AM1086" s="122"/>
      <c r="AN1086" s="122"/>
      <c r="AO1086" s="122"/>
      <c r="AP1086" s="122"/>
      <c r="AQ1086" s="122"/>
      <c r="AR1086" s="122"/>
      <c r="AS1086" s="122"/>
      <c r="AT1086" s="122"/>
      <c r="AU1086" s="122"/>
      <c r="AV1086" s="122"/>
      <c r="AW1086" s="122"/>
      <c r="AX1086" s="122"/>
      <c r="AY1086" s="122"/>
      <c r="AZ1086" s="122"/>
      <c r="BA1086" s="122"/>
      <c r="BB1086" s="122"/>
      <c r="BC1086" s="122"/>
      <c r="BD1086" s="122"/>
      <c r="BE1086" s="122"/>
      <c r="BF1086" s="122"/>
      <c r="BG1086" s="122"/>
    </row>
    <row r="1087" spans="19:59" ht="12.75">
      <c r="S1087" s="122"/>
      <c r="T1087" s="123"/>
      <c r="U1087" s="122"/>
      <c r="V1087" s="122"/>
      <c r="W1087" s="122"/>
      <c r="X1087" s="122"/>
      <c r="Y1087" s="122"/>
      <c r="Z1087" s="122"/>
      <c r="AA1087" s="122"/>
      <c r="AB1087" s="122"/>
      <c r="AC1087" s="122"/>
      <c r="AD1087" s="122"/>
      <c r="AE1087" s="122"/>
      <c r="AF1087" s="122"/>
      <c r="AG1087" s="122"/>
      <c r="AH1087" s="122"/>
      <c r="AI1087" s="122"/>
      <c r="AJ1087" s="122"/>
      <c r="AK1087" s="122"/>
      <c r="AL1087" s="122"/>
      <c r="AM1087" s="122"/>
      <c r="AN1087" s="122"/>
      <c r="AO1087" s="122"/>
      <c r="AP1087" s="122"/>
      <c r="AQ1087" s="122"/>
      <c r="AR1087" s="122"/>
      <c r="AS1087" s="122"/>
      <c r="AT1087" s="122"/>
      <c r="AU1087" s="122"/>
      <c r="AV1087" s="122"/>
      <c r="AW1087" s="122"/>
      <c r="AX1087" s="122"/>
      <c r="AY1087" s="122"/>
      <c r="AZ1087" s="122"/>
      <c r="BA1087" s="122"/>
      <c r="BB1087" s="122"/>
      <c r="BC1087" s="122"/>
      <c r="BD1087" s="122"/>
      <c r="BE1087" s="122"/>
      <c r="BF1087" s="122"/>
      <c r="BG1087" s="122"/>
    </row>
    <row r="1088" spans="19:59" ht="12.75">
      <c r="S1088" s="122"/>
      <c r="T1088" s="123"/>
      <c r="U1088" s="122"/>
      <c r="V1088" s="122"/>
      <c r="W1088" s="122"/>
      <c r="X1088" s="122"/>
      <c r="Y1088" s="122"/>
      <c r="Z1088" s="122"/>
      <c r="AA1088" s="122"/>
      <c r="AB1088" s="122"/>
      <c r="AC1088" s="122"/>
      <c r="AD1088" s="122"/>
      <c r="AE1088" s="122"/>
      <c r="AF1088" s="122"/>
      <c r="AG1088" s="122"/>
      <c r="AH1088" s="122"/>
      <c r="AI1088" s="122"/>
      <c r="AJ1088" s="122"/>
      <c r="AK1088" s="122"/>
      <c r="AL1088" s="122"/>
      <c r="AM1088" s="122"/>
      <c r="AN1088" s="122"/>
      <c r="AO1088" s="122"/>
      <c r="AP1088" s="122"/>
      <c r="AQ1088" s="122"/>
      <c r="AR1088" s="122"/>
      <c r="AS1088" s="122"/>
      <c r="AT1088" s="122"/>
      <c r="AU1088" s="122"/>
      <c r="AV1088" s="122"/>
      <c r="AW1088" s="122"/>
      <c r="AX1088" s="122"/>
      <c r="AY1088" s="122"/>
      <c r="AZ1088" s="122"/>
      <c r="BA1088" s="122"/>
      <c r="BB1088" s="122"/>
      <c r="BC1088" s="122"/>
      <c r="BD1088" s="122"/>
      <c r="BE1088" s="122"/>
      <c r="BF1088" s="122"/>
      <c r="BG1088" s="122"/>
    </row>
    <row r="1089" spans="19:59" ht="12.75">
      <c r="S1089" s="122"/>
      <c r="T1089" s="123"/>
      <c r="U1089" s="122"/>
      <c r="V1089" s="122"/>
      <c r="W1089" s="122"/>
      <c r="X1089" s="122"/>
      <c r="Y1089" s="122"/>
      <c r="Z1089" s="122"/>
      <c r="AA1089" s="122"/>
      <c r="AB1089" s="122"/>
      <c r="AC1089" s="122"/>
      <c r="AD1089" s="122"/>
      <c r="AE1089" s="122"/>
      <c r="AF1089" s="122"/>
      <c r="AG1089" s="122"/>
      <c r="AH1089" s="122"/>
      <c r="AI1089" s="122"/>
      <c r="AJ1089" s="122"/>
      <c r="AK1089" s="122"/>
      <c r="AL1089" s="122"/>
      <c r="AM1089" s="122"/>
      <c r="AN1089" s="122"/>
      <c r="AO1089" s="122"/>
      <c r="AP1089" s="122"/>
      <c r="AQ1089" s="122"/>
      <c r="AR1089" s="122"/>
      <c r="AS1089" s="122"/>
      <c r="AT1089" s="122"/>
      <c r="AU1089" s="122"/>
      <c r="AV1089" s="122"/>
      <c r="AW1089" s="122"/>
      <c r="AX1089" s="122"/>
      <c r="AY1089" s="122"/>
      <c r="AZ1089" s="122"/>
      <c r="BA1089" s="122"/>
      <c r="BB1089" s="122"/>
      <c r="BC1089" s="122"/>
      <c r="BD1089" s="122"/>
      <c r="BE1089" s="122"/>
      <c r="BF1089" s="122"/>
      <c r="BG1089" s="122"/>
    </row>
    <row r="1090" spans="19:59" ht="12.75">
      <c r="S1090" s="122"/>
      <c r="T1090" s="123"/>
      <c r="U1090" s="122"/>
      <c r="V1090" s="122"/>
      <c r="W1090" s="122"/>
      <c r="X1090" s="122"/>
      <c r="Y1090" s="122"/>
      <c r="Z1090" s="122"/>
      <c r="AA1090" s="122"/>
      <c r="AB1090" s="122"/>
      <c r="AC1090" s="122"/>
      <c r="AD1090" s="122"/>
      <c r="AE1090" s="122"/>
      <c r="AF1090" s="122"/>
      <c r="AG1090" s="122"/>
      <c r="AH1090" s="122"/>
      <c r="AI1090" s="122"/>
      <c r="AJ1090" s="122"/>
      <c r="AK1090" s="122"/>
      <c r="AL1090" s="122"/>
      <c r="AM1090" s="122"/>
      <c r="AN1090" s="122"/>
      <c r="AO1090" s="122"/>
      <c r="AP1090" s="122"/>
      <c r="AQ1090" s="122"/>
      <c r="AR1090" s="122"/>
      <c r="AS1090" s="122"/>
      <c r="AT1090" s="122"/>
      <c r="AU1090" s="122"/>
      <c r="AV1090" s="122"/>
      <c r="AW1090" s="122"/>
      <c r="AX1090" s="122"/>
      <c r="AY1090" s="122"/>
      <c r="AZ1090" s="122"/>
      <c r="BA1090" s="122"/>
      <c r="BB1090" s="122"/>
      <c r="BC1090" s="122"/>
      <c r="BD1090" s="122"/>
      <c r="BE1090" s="122"/>
      <c r="BF1090" s="122"/>
      <c r="BG1090" s="122"/>
    </row>
    <row r="1091" spans="19:59" ht="12.75">
      <c r="S1091" s="122"/>
      <c r="T1091" s="123"/>
      <c r="U1091" s="122"/>
      <c r="V1091" s="122"/>
      <c r="W1091" s="122"/>
      <c r="X1091" s="122"/>
      <c r="Y1091" s="122"/>
      <c r="Z1091" s="122"/>
      <c r="AA1091" s="122"/>
      <c r="AB1091" s="122"/>
      <c r="AC1091" s="122"/>
      <c r="AD1091" s="122"/>
      <c r="AE1091" s="122"/>
      <c r="AF1091" s="122"/>
      <c r="AG1091" s="122"/>
      <c r="AH1091" s="122"/>
      <c r="AI1091" s="122"/>
      <c r="AJ1091" s="122"/>
      <c r="AK1091" s="122"/>
      <c r="AL1091" s="122"/>
      <c r="AM1091" s="122"/>
      <c r="AN1091" s="122"/>
      <c r="AO1091" s="122"/>
      <c r="AP1091" s="122"/>
      <c r="AQ1091" s="122"/>
      <c r="AR1091" s="122"/>
      <c r="AS1091" s="122"/>
      <c r="AT1091" s="122"/>
      <c r="AU1091" s="122"/>
      <c r="AV1091" s="122"/>
      <c r="AW1091" s="122"/>
      <c r="AX1091" s="122"/>
      <c r="AY1091" s="122"/>
      <c r="AZ1091" s="122"/>
      <c r="BA1091" s="122"/>
      <c r="BB1091" s="122"/>
      <c r="BC1091" s="122"/>
      <c r="BD1091" s="122"/>
      <c r="BE1091" s="122"/>
      <c r="BF1091" s="122"/>
      <c r="BG1091" s="122"/>
    </row>
    <row r="1092" spans="19:59" ht="12.75">
      <c r="S1092" s="122"/>
      <c r="T1092" s="123"/>
      <c r="U1092" s="122"/>
      <c r="V1092" s="122"/>
      <c r="W1092" s="122"/>
      <c r="X1092" s="122"/>
      <c r="Y1092" s="122"/>
      <c r="Z1092" s="122"/>
      <c r="AA1092" s="122"/>
      <c r="AB1092" s="122"/>
      <c r="AC1092" s="122"/>
      <c r="AD1092" s="122"/>
      <c r="AE1092" s="122"/>
      <c r="AF1092" s="122"/>
      <c r="AG1092" s="122"/>
      <c r="AH1092" s="122"/>
      <c r="AI1092" s="122"/>
      <c r="AJ1092" s="122"/>
      <c r="AK1092" s="122"/>
      <c r="AL1092" s="122"/>
      <c r="AM1092" s="122"/>
      <c r="AN1092" s="122"/>
      <c r="AO1092" s="122"/>
      <c r="AP1092" s="122"/>
      <c r="AQ1092" s="122"/>
      <c r="AR1092" s="122"/>
      <c r="AS1092" s="122"/>
      <c r="AT1092" s="122"/>
      <c r="AU1092" s="122"/>
      <c r="AV1092" s="122"/>
      <c r="AW1092" s="122"/>
      <c r="AX1092" s="122"/>
      <c r="AY1092" s="122"/>
      <c r="AZ1092" s="122"/>
      <c r="BA1092" s="122"/>
      <c r="BB1092" s="122"/>
      <c r="BC1092" s="122"/>
      <c r="BD1092" s="122"/>
      <c r="BE1092" s="122"/>
      <c r="BF1092" s="122"/>
      <c r="BG1092" s="122"/>
    </row>
    <row r="1093" spans="19:59" ht="12.75">
      <c r="S1093" s="122"/>
      <c r="T1093" s="123"/>
      <c r="U1093" s="122"/>
      <c r="V1093" s="122"/>
      <c r="W1093" s="122"/>
      <c r="X1093" s="122"/>
      <c r="Y1093" s="122"/>
      <c r="Z1093" s="122"/>
      <c r="AA1093" s="122"/>
      <c r="AB1093" s="122"/>
      <c r="AC1093" s="122"/>
      <c r="AD1093" s="122"/>
      <c r="AE1093" s="122"/>
      <c r="AF1093" s="122"/>
      <c r="AG1093" s="122"/>
      <c r="AH1093" s="122"/>
      <c r="AI1093" s="122"/>
      <c r="AJ1093" s="122"/>
      <c r="AK1093" s="122"/>
      <c r="AL1093" s="122"/>
      <c r="AM1093" s="122"/>
      <c r="AN1093" s="122"/>
      <c r="AO1093" s="122"/>
      <c r="AP1093" s="122"/>
      <c r="AQ1093" s="122"/>
      <c r="AR1093" s="122"/>
      <c r="AS1093" s="122"/>
      <c r="AT1093" s="122"/>
      <c r="AU1093" s="122"/>
      <c r="AV1093" s="122"/>
      <c r="AW1093" s="122"/>
      <c r="AX1093" s="122"/>
      <c r="AY1093" s="122"/>
      <c r="AZ1093" s="122"/>
      <c r="BA1093" s="122"/>
      <c r="BB1093" s="122"/>
      <c r="BC1093" s="122"/>
      <c r="BD1093" s="122"/>
      <c r="BE1093" s="122"/>
      <c r="BF1093" s="122"/>
      <c r="BG1093" s="122"/>
    </row>
    <row r="1094" spans="19:59" ht="12.75">
      <c r="S1094" s="122"/>
      <c r="T1094" s="123"/>
      <c r="U1094" s="122"/>
      <c r="V1094" s="122"/>
      <c r="W1094" s="122"/>
      <c r="X1094" s="122"/>
      <c r="Y1094" s="122"/>
      <c r="Z1094" s="122"/>
      <c r="AA1094" s="122"/>
      <c r="AB1094" s="122"/>
      <c r="AC1094" s="122"/>
      <c r="AD1094" s="122"/>
      <c r="AE1094" s="122"/>
      <c r="AF1094" s="122"/>
      <c r="AG1094" s="122"/>
      <c r="AH1094" s="122"/>
      <c r="AI1094" s="122"/>
      <c r="AJ1094" s="122"/>
      <c r="AK1094" s="122"/>
      <c r="AL1094" s="122"/>
      <c r="AM1094" s="122"/>
      <c r="AN1094" s="122"/>
      <c r="AO1094" s="122"/>
      <c r="AP1094" s="122"/>
      <c r="AQ1094" s="122"/>
      <c r="AR1094" s="122"/>
      <c r="AS1094" s="122"/>
      <c r="AT1094" s="122"/>
      <c r="AU1094" s="122"/>
      <c r="AV1094" s="122"/>
      <c r="AW1094" s="122"/>
      <c r="AX1094" s="122"/>
      <c r="AY1094" s="122"/>
      <c r="AZ1094" s="122"/>
      <c r="BA1094" s="122"/>
      <c r="BB1094" s="122"/>
      <c r="BC1094" s="122"/>
      <c r="BD1094" s="122"/>
      <c r="BE1094" s="122"/>
      <c r="BF1094" s="122"/>
      <c r="BG1094" s="122"/>
    </row>
    <row r="1095" spans="19:59" ht="12.75">
      <c r="S1095" s="122"/>
      <c r="T1095" s="123"/>
      <c r="U1095" s="122"/>
      <c r="V1095" s="122"/>
      <c r="W1095" s="122"/>
      <c r="X1095" s="122"/>
      <c r="Y1095" s="122"/>
      <c r="Z1095" s="122"/>
      <c r="AA1095" s="122"/>
      <c r="AB1095" s="122"/>
      <c r="AC1095" s="122"/>
      <c r="AD1095" s="122"/>
      <c r="AE1095" s="122"/>
      <c r="AF1095" s="122"/>
      <c r="AG1095" s="122"/>
      <c r="AH1095" s="122"/>
      <c r="AI1095" s="122"/>
      <c r="AJ1095" s="122"/>
      <c r="AK1095" s="122"/>
      <c r="AL1095" s="122"/>
      <c r="AM1095" s="122"/>
      <c r="AN1095" s="122"/>
      <c r="AO1095" s="122"/>
      <c r="AP1095" s="122"/>
      <c r="AQ1095" s="122"/>
      <c r="AR1095" s="122"/>
      <c r="AS1095" s="122"/>
      <c r="AT1095" s="122"/>
      <c r="AU1095" s="122"/>
      <c r="AV1095" s="122"/>
      <c r="AW1095" s="122"/>
      <c r="AX1095" s="122"/>
      <c r="AY1095" s="122"/>
      <c r="AZ1095" s="122"/>
      <c r="BA1095" s="122"/>
      <c r="BB1095" s="122"/>
      <c r="BC1095" s="122"/>
      <c r="BD1095" s="122"/>
      <c r="BE1095" s="122"/>
      <c r="BF1095" s="122"/>
      <c r="BG1095" s="122"/>
    </row>
    <row r="1096" spans="19:59" ht="12.75">
      <c r="S1096" s="122"/>
      <c r="T1096" s="123"/>
      <c r="U1096" s="122"/>
      <c r="V1096" s="122"/>
      <c r="W1096" s="122"/>
      <c r="X1096" s="122"/>
      <c r="Y1096" s="122"/>
      <c r="Z1096" s="122"/>
      <c r="AA1096" s="122"/>
      <c r="AB1096" s="122"/>
      <c r="AC1096" s="122"/>
      <c r="AD1096" s="122"/>
      <c r="AE1096" s="122"/>
      <c r="AF1096" s="122"/>
      <c r="AG1096" s="122"/>
      <c r="AH1096" s="122"/>
      <c r="AI1096" s="122"/>
      <c r="AJ1096" s="122"/>
      <c r="AK1096" s="122"/>
      <c r="AL1096" s="122"/>
      <c r="AM1096" s="122"/>
      <c r="AN1096" s="122"/>
      <c r="AO1096" s="122"/>
      <c r="AP1096" s="122"/>
      <c r="AQ1096" s="122"/>
      <c r="AR1096" s="122"/>
      <c r="AS1096" s="122"/>
      <c r="AT1096" s="122"/>
      <c r="AU1096" s="122"/>
      <c r="AV1096" s="122"/>
      <c r="AW1096" s="122"/>
      <c r="AX1096" s="122"/>
      <c r="AY1096" s="122"/>
      <c r="AZ1096" s="122"/>
      <c r="BA1096" s="122"/>
      <c r="BB1096" s="122"/>
      <c r="BC1096" s="122"/>
      <c r="BD1096" s="122"/>
      <c r="BE1096" s="122"/>
      <c r="BF1096" s="122"/>
      <c r="BG1096" s="122"/>
    </row>
    <row r="1097" spans="19:59" ht="12.75">
      <c r="S1097" s="122"/>
      <c r="T1097" s="123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  <c r="AF1097" s="122"/>
      <c r="AG1097" s="122"/>
      <c r="AH1097" s="122"/>
      <c r="AI1097" s="122"/>
      <c r="AJ1097" s="122"/>
      <c r="AK1097" s="122"/>
      <c r="AL1097" s="122"/>
      <c r="AM1097" s="122"/>
      <c r="AN1097" s="122"/>
      <c r="AO1097" s="122"/>
      <c r="AP1097" s="122"/>
      <c r="AQ1097" s="122"/>
      <c r="AR1097" s="122"/>
      <c r="AS1097" s="122"/>
      <c r="AT1097" s="122"/>
      <c r="AU1097" s="122"/>
      <c r="AV1097" s="122"/>
      <c r="AW1097" s="122"/>
      <c r="AX1097" s="122"/>
      <c r="AY1097" s="122"/>
      <c r="AZ1097" s="122"/>
      <c r="BA1097" s="122"/>
      <c r="BB1097" s="122"/>
      <c r="BC1097" s="122"/>
      <c r="BD1097" s="122"/>
      <c r="BE1097" s="122"/>
      <c r="BF1097" s="122"/>
      <c r="BG1097" s="122"/>
    </row>
    <row r="1098" spans="19:59" ht="12.75">
      <c r="S1098" s="122"/>
      <c r="T1098" s="123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  <c r="AF1098" s="122"/>
      <c r="AG1098" s="122"/>
      <c r="AH1098" s="122"/>
      <c r="AI1098" s="122"/>
      <c r="AJ1098" s="122"/>
      <c r="AK1098" s="122"/>
      <c r="AL1098" s="122"/>
      <c r="AM1098" s="122"/>
      <c r="AN1098" s="122"/>
      <c r="AO1098" s="122"/>
      <c r="AP1098" s="122"/>
      <c r="AQ1098" s="122"/>
      <c r="AR1098" s="122"/>
      <c r="AS1098" s="122"/>
      <c r="AT1098" s="122"/>
      <c r="AU1098" s="122"/>
      <c r="AV1098" s="122"/>
      <c r="AW1098" s="122"/>
      <c r="AX1098" s="122"/>
      <c r="AY1098" s="122"/>
      <c r="AZ1098" s="122"/>
      <c r="BA1098" s="122"/>
      <c r="BB1098" s="122"/>
      <c r="BC1098" s="122"/>
      <c r="BD1098" s="122"/>
      <c r="BE1098" s="122"/>
      <c r="BF1098" s="122"/>
      <c r="BG1098" s="122"/>
    </row>
    <row r="1099" spans="19:59" ht="12.75">
      <c r="S1099" s="122"/>
      <c r="T1099" s="123"/>
      <c r="U1099" s="122"/>
      <c r="V1099" s="122"/>
      <c r="W1099" s="122"/>
      <c r="X1099" s="122"/>
      <c r="Y1099" s="122"/>
      <c r="Z1099" s="122"/>
      <c r="AA1099" s="122"/>
      <c r="AB1099" s="122"/>
      <c r="AC1099" s="122"/>
      <c r="AD1099" s="122"/>
      <c r="AE1099" s="122"/>
      <c r="AF1099" s="122"/>
      <c r="AG1099" s="122"/>
      <c r="AH1099" s="122"/>
      <c r="AI1099" s="122"/>
      <c r="AJ1099" s="122"/>
      <c r="AK1099" s="122"/>
      <c r="AL1099" s="122"/>
      <c r="AM1099" s="122"/>
      <c r="AN1099" s="122"/>
      <c r="AO1099" s="122"/>
      <c r="AP1099" s="122"/>
      <c r="AQ1099" s="122"/>
      <c r="AR1099" s="122"/>
      <c r="AS1099" s="122"/>
      <c r="AT1099" s="122"/>
      <c r="AU1099" s="122"/>
      <c r="AV1099" s="122"/>
      <c r="AW1099" s="122"/>
      <c r="AX1099" s="122"/>
      <c r="AY1099" s="122"/>
      <c r="AZ1099" s="122"/>
      <c r="BA1099" s="122"/>
      <c r="BB1099" s="122"/>
      <c r="BC1099" s="122"/>
      <c r="BD1099" s="122"/>
      <c r="BE1099" s="122"/>
      <c r="BF1099" s="122"/>
      <c r="BG1099" s="122"/>
    </row>
    <row r="1100" spans="19:59" ht="12.75">
      <c r="S1100" s="122"/>
      <c r="T1100" s="123"/>
      <c r="U1100" s="122"/>
      <c r="V1100" s="122"/>
      <c r="W1100" s="122"/>
      <c r="X1100" s="122"/>
      <c r="Y1100" s="122"/>
      <c r="Z1100" s="122"/>
      <c r="AA1100" s="122"/>
      <c r="AB1100" s="122"/>
      <c r="AC1100" s="122"/>
      <c r="AD1100" s="122"/>
      <c r="AE1100" s="122"/>
      <c r="AF1100" s="122"/>
      <c r="AG1100" s="122"/>
      <c r="AH1100" s="122"/>
      <c r="AI1100" s="122"/>
      <c r="AJ1100" s="122"/>
      <c r="AK1100" s="122"/>
      <c r="AL1100" s="122"/>
      <c r="AM1100" s="122"/>
      <c r="AN1100" s="122"/>
      <c r="AO1100" s="122"/>
      <c r="AP1100" s="122"/>
      <c r="AQ1100" s="122"/>
      <c r="AR1100" s="122"/>
      <c r="AS1100" s="122"/>
      <c r="AT1100" s="122"/>
      <c r="AU1100" s="122"/>
      <c r="AV1100" s="122"/>
      <c r="AW1100" s="122"/>
      <c r="AX1100" s="122"/>
      <c r="AY1100" s="122"/>
      <c r="AZ1100" s="122"/>
      <c r="BA1100" s="122"/>
      <c r="BB1100" s="122"/>
      <c r="BC1100" s="122"/>
      <c r="BD1100" s="122"/>
      <c r="BE1100" s="122"/>
      <c r="BF1100" s="122"/>
      <c r="BG1100" s="122"/>
    </row>
    <row r="1101" spans="19:59" ht="12.75">
      <c r="S1101" s="122"/>
      <c r="T1101" s="123"/>
      <c r="U1101" s="122"/>
      <c r="V1101" s="122"/>
      <c r="W1101" s="122"/>
      <c r="X1101" s="122"/>
      <c r="Y1101" s="122"/>
      <c r="Z1101" s="122"/>
      <c r="AA1101" s="122"/>
      <c r="AB1101" s="122"/>
      <c r="AC1101" s="122"/>
      <c r="AD1101" s="122"/>
      <c r="AE1101" s="122"/>
      <c r="AF1101" s="122"/>
      <c r="AG1101" s="122"/>
      <c r="AH1101" s="122"/>
      <c r="AI1101" s="122"/>
      <c r="AJ1101" s="122"/>
      <c r="AK1101" s="122"/>
      <c r="AL1101" s="122"/>
      <c r="AM1101" s="122"/>
      <c r="AN1101" s="122"/>
      <c r="AO1101" s="122"/>
      <c r="AP1101" s="122"/>
      <c r="AQ1101" s="122"/>
      <c r="AR1101" s="122"/>
      <c r="AS1101" s="122"/>
      <c r="AT1101" s="122"/>
      <c r="AU1101" s="122"/>
      <c r="AV1101" s="122"/>
      <c r="AW1101" s="122"/>
      <c r="AX1101" s="122"/>
      <c r="AY1101" s="122"/>
      <c r="AZ1101" s="122"/>
      <c r="BA1101" s="122"/>
      <c r="BB1101" s="122"/>
      <c r="BC1101" s="122"/>
      <c r="BD1101" s="122"/>
      <c r="BE1101" s="122"/>
      <c r="BF1101" s="122"/>
      <c r="BG1101" s="122"/>
    </row>
    <row r="1102" spans="19:59" ht="12.75">
      <c r="S1102" s="122"/>
      <c r="T1102" s="123"/>
      <c r="U1102" s="122"/>
      <c r="V1102" s="122"/>
      <c r="W1102" s="122"/>
      <c r="X1102" s="122"/>
      <c r="Y1102" s="122"/>
      <c r="Z1102" s="122"/>
      <c r="AA1102" s="122"/>
      <c r="AB1102" s="122"/>
      <c r="AC1102" s="122"/>
      <c r="AD1102" s="122"/>
      <c r="AE1102" s="122"/>
      <c r="AF1102" s="122"/>
      <c r="AG1102" s="122"/>
      <c r="AH1102" s="122"/>
      <c r="AI1102" s="122"/>
      <c r="AJ1102" s="122"/>
      <c r="AK1102" s="122"/>
      <c r="AL1102" s="122"/>
      <c r="AM1102" s="122"/>
      <c r="AN1102" s="122"/>
      <c r="AO1102" s="122"/>
      <c r="AP1102" s="122"/>
      <c r="AQ1102" s="122"/>
      <c r="AR1102" s="122"/>
      <c r="AS1102" s="122"/>
      <c r="AT1102" s="122"/>
      <c r="AU1102" s="122"/>
      <c r="AV1102" s="122"/>
      <c r="AW1102" s="122"/>
      <c r="AX1102" s="122"/>
      <c r="AY1102" s="122"/>
      <c r="AZ1102" s="122"/>
      <c r="BA1102" s="122"/>
      <c r="BB1102" s="122"/>
      <c r="BC1102" s="122"/>
      <c r="BD1102" s="122"/>
      <c r="BE1102" s="122"/>
      <c r="BF1102" s="122"/>
      <c r="BG1102" s="122"/>
    </row>
    <row r="1103" spans="19:59" ht="12.75">
      <c r="S1103" s="122"/>
      <c r="T1103" s="123"/>
      <c r="U1103" s="122"/>
      <c r="V1103" s="122"/>
      <c r="W1103" s="122"/>
      <c r="X1103" s="122"/>
      <c r="Y1103" s="122"/>
      <c r="Z1103" s="122"/>
      <c r="AA1103" s="122"/>
      <c r="AB1103" s="122"/>
      <c r="AC1103" s="122"/>
      <c r="AD1103" s="122"/>
      <c r="AE1103" s="122"/>
      <c r="AF1103" s="122"/>
      <c r="AG1103" s="122"/>
      <c r="AH1103" s="122"/>
      <c r="AI1103" s="122"/>
      <c r="AJ1103" s="122"/>
      <c r="AK1103" s="122"/>
      <c r="AL1103" s="122"/>
      <c r="AM1103" s="122"/>
      <c r="AN1103" s="122"/>
      <c r="AO1103" s="122"/>
      <c r="AP1103" s="122"/>
      <c r="AQ1103" s="122"/>
      <c r="AR1103" s="122"/>
      <c r="AS1103" s="122"/>
      <c r="AT1103" s="122"/>
      <c r="AU1103" s="122"/>
      <c r="AV1103" s="122"/>
      <c r="AW1103" s="122"/>
      <c r="AX1103" s="122"/>
      <c r="AY1103" s="122"/>
      <c r="AZ1103" s="122"/>
      <c r="BA1103" s="122"/>
      <c r="BB1103" s="122"/>
      <c r="BC1103" s="122"/>
      <c r="BD1103" s="122"/>
      <c r="BE1103" s="122"/>
      <c r="BF1103" s="122"/>
      <c r="BG1103" s="122"/>
    </row>
    <row r="1104" spans="19:59" ht="12.75">
      <c r="S1104" s="122"/>
      <c r="T1104" s="123"/>
      <c r="U1104" s="122"/>
      <c r="V1104" s="122"/>
      <c r="W1104" s="122"/>
      <c r="X1104" s="122"/>
      <c r="Y1104" s="122"/>
      <c r="Z1104" s="122"/>
      <c r="AA1104" s="122"/>
      <c r="AB1104" s="122"/>
      <c r="AC1104" s="122"/>
      <c r="AD1104" s="122"/>
      <c r="AE1104" s="122"/>
      <c r="AF1104" s="122"/>
      <c r="AG1104" s="122"/>
      <c r="AH1104" s="122"/>
      <c r="AI1104" s="122"/>
      <c r="AJ1104" s="122"/>
      <c r="AK1104" s="122"/>
      <c r="AL1104" s="122"/>
      <c r="AM1104" s="122"/>
      <c r="AN1104" s="122"/>
      <c r="AO1104" s="122"/>
      <c r="AP1104" s="122"/>
      <c r="AQ1104" s="122"/>
      <c r="AR1104" s="122"/>
      <c r="AS1104" s="122"/>
      <c r="AT1104" s="122"/>
      <c r="AU1104" s="122"/>
      <c r="AV1104" s="122"/>
      <c r="AW1104" s="122"/>
      <c r="AX1104" s="122"/>
      <c r="AY1104" s="122"/>
      <c r="AZ1104" s="122"/>
      <c r="BA1104" s="122"/>
      <c r="BB1104" s="122"/>
      <c r="BC1104" s="122"/>
      <c r="BD1104" s="122"/>
      <c r="BE1104" s="122"/>
      <c r="BF1104" s="122"/>
      <c r="BG1104" s="122"/>
    </row>
    <row r="1105" spans="19:59" ht="12.75">
      <c r="S1105" s="122"/>
      <c r="T1105" s="123"/>
      <c r="U1105" s="122"/>
      <c r="V1105" s="122"/>
      <c r="W1105" s="122"/>
      <c r="X1105" s="122"/>
      <c r="Y1105" s="122"/>
      <c r="Z1105" s="122"/>
      <c r="AA1105" s="122"/>
      <c r="AB1105" s="122"/>
      <c r="AC1105" s="122"/>
      <c r="AD1105" s="122"/>
      <c r="AE1105" s="122"/>
      <c r="AF1105" s="122"/>
      <c r="AG1105" s="122"/>
      <c r="AH1105" s="122"/>
      <c r="AI1105" s="122"/>
      <c r="AJ1105" s="122"/>
      <c r="AK1105" s="122"/>
      <c r="AL1105" s="122"/>
      <c r="AM1105" s="122"/>
      <c r="AN1105" s="122"/>
      <c r="AO1105" s="122"/>
      <c r="AP1105" s="122"/>
      <c r="AQ1105" s="122"/>
      <c r="AR1105" s="122"/>
      <c r="AS1105" s="122"/>
      <c r="AT1105" s="122"/>
      <c r="AU1105" s="122"/>
      <c r="AV1105" s="122"/>
      <c r="AW1105" s="122"/>
      <c r="AX1105" s="122"/>
      <c r="AY1105" s="122"/>
      <c r="AZ1105" s="122"/>
      <c r="BA1105" s="122"/>
      <c r="BB1105" s="122"/>
      <c r="BC1105" s="122"/>
      <c r="BD1105" s="122"/>
      <c r="BE1105" s="122"/>
      <c r="BF1105" s="122"/>
      <c r="BG1105" s="122"/>
    </row>
    <row r="1106" spans="19:59" ht="12.75">
      <c r="S1106" s="122"/>
      <c r="T1106" s="123"/>
      <c r="U1106" s="122"/>
      <c r="V1106" s="122"/>
      <c r="W1106" s="122"/>
      <c r="X1106" s="122"/>
      <c r="Y1106" s="122"/>
      <c r="Z1106" s="122"/>
      <c r="AA1106" s="122"/>
      <c r="AB1106" s="122"/>
      <c r="AC1106" s="122"/>
      <c r="AD1106" s="122"/>
      <c r="AE1106" s="122"/>
      <c r="AF1106" s="122"/>
      <c r="AG1106" s="122"/>
      <c r="AH1106" s="122"/>
      <c r="AI1106" s="122"/>
      <c r="AJ1106" s="122"/>
      <c r="AK1106" s="122"/>
      <c r="AL1106" s="122"/>
      <c r="AM1106" s="122"/>
      <c r="AN1106" s="122"/>
      <c r="AO1106" s="122"/>
      <c r="AP1106" s="122"/>
      <c r="AQ1106" s="122"/>
      <c r="AR1106" s="122"/>
      <c r="AS1106" s="122"/>
      <c r="AT1106" s="122"/>
      <c r="AU1106" s="122"/>
      <c r="AV1106" s="122"/>
      <c r="AW1106" s="122"/>
      <c r="AX1106" s="122"/>
      <c r="AY1106" s="122"/>
      <c r="AZ1106" s="122"/>
      <c r="BA1106" s="122"/>
      <c r="BB1106" s="122"/>
      <c r="BC1106" s="122"/>
      <c r="BD1106" s="122"/>
      <c r="BE1106" s="122"/>
      <c r="BF1106" s="122"/>
      <c r="BG1106" s="122"/>
    </row>
    <row r="1107" spans="19:59" ht="12.75">
      <c r="S1107" s="122"/>
      <c r="T1107" s="123"/>
      <c r="U1107" s="122"/>
      <c r="V1107" s="122"/>
      <c r="W1107" s="122"/>
      <c r="X1107" s="122"/>
      <c r="Y1107" s="122"/>
      <c r="Z1107" s="122"/>
      <c r="AA1107" s="122"/>
      <c r="AB1107" s="122"/>
      <c r="AC1107" s="122"/>
      <c r="AD1107" s="122"/>
      <c r="AE1107" s="122"/>
      <c r="AF1107" s="122"/>
      <c r="AG1107" s="122"/>
      <c r="AH1107" s="122"/>
      <c r="AI1107" s="122"/>
      <c r="AJ1107" s="122"/>
      <c r="AK1107" s="122"/>
      <c r="AL1107" s="122"/>
      <c r="AM1107" s="122"/>
      <c r="AN1107" s="122"/>
      <c r="AO1107" s="122"/>
      <c r="AP1107" s="122"/>
      <c r="AQ1107" s="122"/>
      <c r="AR1107" s="122"/>
      <c r="AS1107" s="122"/>
      <c r="AT1107" s="122"/>
      <c r="AU1107" s="122"/>
      <c r="AV1107" s="122"/>
      <c r="AW1107" s="122"/>
      <c r="AX1107" s="122"/>
      <c r="AY1107" s="122"/>
      <c r="AZ1107" s="122"/>
      <c r="BA1107" s="122"/>
      <c r="BB1107" s="122"/>
      <c r="BC1107" s="122"/>
      <c r="BD1107" s="122"/>
      <c r="BE1107" s="122"/>
      <c r="BF1107" s="122"/>
      <c r="BG1107" s="122"/>
    </row>
    <row r="1108" spans="19:59" ht="12.75">
      <c r="S1108" s="122"/>
      <c r="T1108" s="123"/>
      <c r="U1108" s="122"/>
      <c r="V1108" s="122"/>
      <c r="W1108" s="122"/>
      <c r="X1108" s="122"/>
      <c r="Y1108" s="122"/>
      <c r="Z1108" s="122"/>
      <c r="AA1108" s="122"/>
      <c r="AB1108" s="122"/>
      <c r="AC1108" s="122"/>
      <c r="AD1108" s="122"/>
      <c r="AE1108" s="122"/>
      <c r="AF1108" s="122"/>
      <c r="AG1108" s="122"/>
      <c r="AH1108" s="122"/>
      <c r="AI1108" s="122"/>
      <c r="AJ1108" s="122"/>
      <c r="AK1108" s="122"/>
      <c r="AL1108" s="122"/>
      <c r="AM1108" s="122"/>
      <c r="AN1108" s="122"/>
      <c r="AO1108" s="122"/>
      <c r="AP1108" s="122"/>
      <c r="AQ1108" s="122"/>
      <c r="AR1108" s="122"/>
      <c r="AS1108" s="122"/>
      <c r="AT1108" s="122"/>
      <c r="AU1108" s="122"/>
      <c r="AV1108" s="122"/>
      <c r="AW1108" s="122"/>
      <c r="AX1108" s="122"/>
      <c r="AY1108" s="122"/>
      <c r="AZ1108" s="122"/>
      <c r="BA1108" s="122"/>
      <c r="BB1108" s="122"/>
      <c r="BC1108" s="122"/>
      <c r="BD1108" s="122"/>
      <c r="BE1108" s="122"/>
      <c r="BF1108" s="122"/>
      <c r="BG1108" s="122"/>
    </row>
    <row r="1109" spans="19:59" ht="12.75">
      <c r="S1109" s="122"/>
      <c r="T1109" s="123"/>
      <c r="U1109" s="122"/>
      <c r="V1109" s="122"/>
      <c r="W1109" s="122"/>
      <c r="X1109" s="122"/>
      <c r="Y1109" s="122"/>
      <c r="Z1109" s="122"/>
      <c r="AA1109" s="122"/>
      <c r="AB1109" s="122"/>
      <c r="AC1109" s="122"/>
      <c r="AD1109" s="122"/>
      <c r="AE1109" s="122"/>
      <c r="AF1109" s="122"/>
      <c r="AG1109" s="122"/>
      <c r="AH1109" s="122"/>
      <c r="AI1109" s="122"/>
      <c r="AJ1109" s="122"/>
      <c r="AK1109" s="122"/>
      <c r="AL1109" s="122"/>
      <c r="AM1109" s="122"/>
      <c r="AN1109" s="122"/>
      <c r="AO1109" s="122"/>
      <c r="AP1109" s="122"/>
      <c r="AQ1109" s="122"/>
      <c r="AR1109" s="122"/>
      <c r="AS1109" s="122"/>
      <c r="AT1109" s="122"/>
      <c r="AU1109" s="122"/>
      <c r="AV1109" s="122"/>
      <c r="AW1109" s="122"/>
      <c r="AX1109" s="122"/>
      <c r="AY1109" s="122"/>
      <c r="AZ1109" s="122"/>
      <c r="BA1109" s="122"/>
      <c r="BB1109" s="122"/>
      <c r="BC1109" s="122"/>
      <c r="BD1109" s="122"/>
      <c r="BE1109" s="122"/>
      <c r="BF1109" s="122"/>
      <c r="BG1109" s="122"/>
    </row>
    <row r="1110" spans="19:59" ht="12.75">
      <c r="S1110" s="122"/>
      <c r="T1110" s="123"/>
      <c r="U1110" s="122"/>
      <c r="V1110" s="122"/>
      <c r="W1110" s="122"/>
      <c r="X1110" s="122"/>
      <c r="Y1110" s="122"/>
      <c r="Z1110" s="122"/>
      <c r="AA1110" s="122"/>
      <c r="AB1110" s="122"/>
      <c r="AC1110" s="122"/>
      <c r="AD1110" s="122"/>
      <c r="AE1110" s="122"/>
      <c r="AF1110" s="122"/>
      <c r="AG1110" s="122"/>
      <c r="AH1110" s="122"/>
      <c r="AI1110" s="122"/>
      <c r="AJ1110" s="122"/>
      <c r="AK1110" s="122"/>
      <c r="AL1110" s="122"/>
      <c r="AM1110" s="122"/>
      <c r="AN1110" s="122"/>
      <c r="AO1110" s="122"/>
      <c r="AP1110" s="122"/>
      <c r="AQ1110" s="122"/>
      <c r="AR1110" s="122"/>
      <c r="AS1110" s="122"/>
      <c r="AT1110" s="122"/>
      <c r="AU1110" s="122"/>
      <c r="AV1110" s="122"/>
      <c r="AW1110" s="122"/>
      <c r="AX1110" s="122"/>
      <c r="AY1110" s="122"/>
      <c r="AZ1110" s="122"/>
      <c r="BA1110" s="122"/>
      <c r="BB1110" s="122"/>
      <c r="BC1110" s="122"/>
      <c r="BD1110" s="122"/>
      <c r="BE1110" s="122"/>
      <c r="BF1110" s="122"/>
      <c r="BG1110" s="122"/>
    </row>
    <row r="1111" spans="19:59" ht="12.75">
      <c r="S1111" s="122"/>
      <c r="T1111" s="123"/>
      <c r="U1111" s="122"/>
      <c r="V1111" s="122"/>
      <c r="W1111" s="122"/>
      <c r="X1111" s="122"/>
      <c r="Y1111" s="122"/>
      <c r="Z1111" s="122"/>
      <c r="AA1111" s="122"/>
      <c r="AB1111" s="122"/>
      <c r="AC1111" s="122"/>
      <c r="AD1111" s="122"/>
      <c r="AE1111" s="122"/>
      <c r="AF1111" s="122"/>
      <c r="AG1111" s="122"/>
      <c r="AH1111" s="122"/>
      <c r="AI1111" s="122"/>
      <c r="AJ1111" s="122"/>
      <c r="AK1111" s="122"/>
      <c r="AL1111" s="122"/>
      <c r="AM1111" s="122"/>
      <c r="AN1111" s="122"/>
      <c r="AO1111" s="122"/>
      <c r="AP1111" s="122"/>
      <c r="AQ1111" s="122"/>
      <c r="AR1111" s="122"/>
      <c r="AS1111" s="122"/>
      <c r="AT1111" s="122"/>
      <c r="AU1111" s="122"/>
      <c r="AV1111" s="122"/>
      <c r="AW1111" s="122"/>
      <c r="AX1111" s="122"/>
      <c r="AY1111" s="122"/>
      <c r="AZ1111" s="122"/>
      <c r="BA1111" s="122"/>
      <c r="BB1111" s="122"/>
      <c r="BC1111" s="122"/>
      <c r="BD1111" s="122"/>
      <c r="BE1111" s="122"/>
      <c r="BF1111" s="122"/>
      <c r="BG1111" s="122"/>
    </row>
    <row r="1112" spans="19:59" ht="12.75">
      <c r="S1112" s="122"/>
      <c r="T1112" s="123"/>
      <c r="U1112" s="122"/>
      <c r="V1112" s="122"/>
      <c r="W1112" s="122"/>
      <c r="X1112" s="122"/>
      <c r="Y1112" s="122"/>
      <c r="Z1112" s="122"/>
      <c r="AA1112" s="122"/>
      <c r="AB1112" s="122"/>
      <c r="AC1112" s="122"/>
      <c r="AD1112" s="122"/>
      <c r="AE1112" s="122"/>
      <c r="AF1112" s="122"/>
      <c r="AG1112" s="122"/>
      <c r="AH1112" s="122"/>
      <c r="AI1112" s="122"/>
      <c r="AJ1112" s="122"/>
      <c r="AK1112" s="122"/>
      <c r="AL1112" s="122"/>
      <c r="AM1112" s="122"/>
      <c r="AN1112" s="122"/>
      <c r="AO1112" s="122"/>
      <c r="AP1112" s="122"/>
      <c r="AQ1112" s="122"/>
      <c r="AR1112" s="122"/>
      <c r="AS1112" s="122"/>
      <c r="AT1112" s="122"/>
      <c r="AU1112" s="122"/>
      <c r="AV1112" s="122"/>
      <c r="AW1112" s="122"/>
      <c r="AX1112" s="122"/>
      <c r="AY1112" s="122"/>
      <c r="AZ1112" s="122"/>
      <c r="BA1112" s="122"/>
      <c r="BB1112" s="122"/>
      <c r="BC1112" s="122"/>
      <c r="BD1112" s="122"/>
      <c r="BE1112" s="122"/>
      <c r="BF1112" s="122"/>
      <c r="BG1112" s="122"/>
    </row>
    <row r="1113" spans="19:59" ht="12.75">
      <c r="S1113" s="122"/>
      <c r="T1113" s="123"/>
      <c r="U1113" s="122"/>
      <c r="V1113" s="122"/>
      <c r="W1113" s="122"/>
      <c r="X1113" s="122"/>
      <c r="Y1113" s="122"/>
      <c r="Z1113" s="122"/>
      <c r="AA1113" s="122"/>
      <c r="AB1113" s="122"/>
      <c r="AC1113" s="122"/>
      <c r="AD1113" s="122"/>
      <c r="AE1113" s="122"/>
      <c r="AF1113" s="122"/>
      <c r="AG1113" s="122"/>
      <c r="AH1113" s="122"/>
      <c r="AI1113" s="122"/>
      <c r="AJ1113" s="122"/>
      <c r="AK1113" s="122"/>
      <c r="AL1113" s="122"/>
      <c r="AM1113" s="122"/>
      <c r="AN1113" s="122"/>
      <c r="AO1113" s="122"/>
      <c r="AP1113" s="122"/>
      <c r="AQ1113" s="122"/>
      <c r="AR1113" s="122"/>
      <c r="AS1113" s="122"/>
      <c r="AT1113" s="122"/>
      <c r="AU1113" s="122"/>
      <c r="AV1113" s="122"/>
      <c r="AW1113" s="122"/>
      <c r="AX1113" s="122"/>
      <c r="AY1113" s="122"/>
      <c r="AZ1113" s="122"/>
      <c r="BA1113" s="122"/>
      <c r="BB1113" s="122"/>
      <c r="BC1113" s="122"/>
      <c r="BD1113" s="122"/>
      <c r="BE1113" s="122"/>
      <c r="BF1113" s="122"/>
      <c r="BG1113" s="122"/>
    </row>
    <row r="1114" spans="19:59" ht="12.75">
      <c r="S1114" s="122"/>
      <c r="T1114" s="123"/>
      <c r="U1114" s="122"/>
      <c r="V1114" s="122"/>
      <c r="W1114" s="122"/>
      <c r="X1114" s="122"/>
      <c r="Y1114" s="122"/>
      <c r="Z1114" s="122"/>
      <c r="AA1114" s="122"/>
      <c r="AB1114" s="122"/>
      <c r="AC1114" s="122"/>
      <c r="AD1114" s="122"/>
      <c r="AE1114" s="122"/>
      <c r="AF1114" s="122"/>
      <c r="AG1114" s="122"/>
      <c r="AH1114" s="122"/>
      <c r="AI1114" s="122"/>
      <c r="AJ1114" s="122"/>
      <c r="AK1114" s="122"/>
      <c r="AL1114" s="122"/>
      <c r="AM1114" s="122"/>
      <c r="AN1114" s="122"/>
      <c r="AO1114" s="122"/>
      <c r="AP1114" s="122"/>
      <c r="AQ1114" s="122"/>
      <c r="AR1114" s="122"/>
      <c r="AS1114" s="122"/>
      <c r="AT1114" s="122"/>
      <c r="AU1114" s="122"/>
      <c r="AV1114" s="122"/>
      <c r="AW1114" s="122"/>
      <c r="AX1114" s="122"/>
      <c r="AY1114" s="122"/>
      <c r="AZ1114" s="122"/>
      <c r="BA1114" s="122"/>
      <c r="BB1114" s="122"/>
      <c r="BC1114" s="122"/>
      <c r="BD1114" s="122"/>
      <c r="BE1114" s="122"/>
      <c r="BF1114" s="122"/>
      <c r="BG1114" s="122"/>
    </row>
    <row r="1115" spans="19:59" ht="12.75">
      <c r="S1115" s="122"/>
      <c r="T1115" s="123"/>
      <c r="U1115" s="122"/>
      <c r="V1115" s="122"/>
      <c r="W1115" s="122"/>
      <c r="X1115" s="122"/>
      <c r="Y1115" s="122"/>
      <c r="Z1115" s="122"/>
      <c r="AA1115" s="122"/>
      <c r="AB1115" s="122"/>
      <c r="AC1115" s="122"/>
      <c r="AD1115" s="122"/>
      <c r="AE1115" s="122"/>
      <c r="AF1115" s="122"/>
      <c r="AG1115" s="122"/>
      <c r="AH1115" s="122"/>
      <c r="AI1115" s="122"/>
      <c r="AJ1115" s="122"/>
      <c r="AK1115" s="122"/>
      <c r="AL1115" s="122"/>
      <c r="AM1115" s="122"/>
      <c r="AN1115" s="122"/>
      <c r="AO1115" s="122"/>
      <c r="AP1115" s="122"/>
      <c r="AQ1115" s="122"/>
      <c r="AR1115" s="122"/>
      <c r="AS1115" s="122"/>
      <c r="AT1115" s="122"/>
      <c r="AU1115" s="122"/>
      <c r="AV1115" s="122"/>
      <c r="AW1115" s="122"/>
      <c r="AX1115" s="122"/>
      <c r="AY1115" s="122"/>
      <c r="AZ1115" s="122"/>
      <c r="BA1115" s="122"/>
      <c r="BB1115" s="122"/>
      <c r="BC1115" s="122"/>
      <c r="BD1115" s="122"/>
      <c r="BE1115" s="122"/>
      <c r="BF1115" s="122"/>
      <c r="BG1115" s="122"/>
    </row>
    <row r="1116" spans="19:59" ht="12.75">
      <c r="S1116" s="122"/>
      <c r="T1116" s="123"/>
      <c r="U1116" s="122"/>
      <c r="V1116" s="122"/>
      <c r="W1116" s="122"/>
      <c r="X1116" s="122"/>
      <c r="Y1116" s="122"/>
      <c r="Z1116" s="122"/>
      <c r="AA1116" s="122"/>
      <c r="AB1116" s="122"/>
      <c r="AC1116" s="122"/>
      <c r="AD1116" s="122"/>
      <c r="AE1116" s="122"/>
      <c r="AF1116" s="122"/>
      <c r="AG1116" s="122"/>
      <c r="AH1116" s="122"/>
      <c r="AI1116" s="122"/>
      <c r="AJ1116" s="122"/>
      <c r="AK1116" s="122"/>
      <c r="AL1116" s="122"/>
      <c r="AM1116" s="122"/>
      <c r="AN1116" s="122"/>
      <c r="AO1116" s="122"/>
      <c r="AP1116" s="122"/>
      <c r="AQ1116" s="122"/>
      <c r="AR1116" s="122"/>
      <c r="AS1116" s="122"/>
      <c r="AT1116" s="122"/>
      <c r="AU1116" s="122"/>
      <c r="AV1116" s="122"/>
      <c r="AW1116" s="122"/>
      <c r="AX1116" s="122"/>
      <c r="AY1116" s="122"/>
      <c r="AZ1116" s="122"/>
      <c r="BA1116" s="122"/>
      <c r="BB1116" s="122"/>
      <c r="BC1116" s="122"/>
      <c r="BD1116" s="122"/>
      <c r="BE1116" s="122"/>
      <c r="BF1116" s="122"/>
      <c r="BG1116" s="122"/>
    </row>
    <row r="1117" spans="19:59" ht="12.75">
      <c r="S1117" s="122"/>
      <c r="T1117" s="123"/>
      <c r="U1117" s="122"/>
      <c r="V1117" s="122"/>
      <c r="W1117" s="122"/>
      <c r="X1117" s="122"/>
      <c r="Y1117" s="122"/>
      <c r="Z1117" s="122"/>
      <c r="AA1117" s="122"/>
      <c r="AB1117" s="122"/>
      <c r="AC1117" s="122"/>
      <c r="AD1117" s="122"/>
      <c r="AE1117" s="122"/>
      <c r="AF1117" s="122"/>
      <c r="AG1117" s="122"/>
      <c r="AH1117" s="122"/>
      <c r="AI1117" s="122"/>
      <c r="AJ1117" s="122"/>
      <c r="AK1117" s="122"/>
      <c r="AL1117" s="122"/>
      <c r="AM1117" s="122"/>
      <c r="AN1117" s="122"/>
      <c r="AO1117" s="122"/>
      <c r="AP1117" s="122"/>
      <c r="AQ1117" s="122"/>
      <c r="AR1117" s="122"/>
      <c r="AS1117" s="122"/>
      <c r="AT1117" s="122"/>
      <c r="AU1117" s="122"/>
      <c r="AV1117" s="122"/>
      <c r="AW1117" s="122"/>
      <c r="AX1117" s="122"/>
      <c r="AY1117" s="122"/>
      <c r="AZ1117" s="122"/>
      <c r="BA1117" s="122"/>
      <c r="BB1117" s="122"/>
      <c r="BC1117" s="122"/>
      <c r="BD1117" s="122"/>
      <c r="BE1117" s="122"/>
      <c r="BF1117" s="122"/>
      <c r="BG1117" s="122"/>
    </row>
    <row r="1118" spans="19:59" ht="12.75">
      <c r="S1118" s="122"/>
      <c r="T1118" s="123"/>
      <c r="U1118" s="122"/>
      <c r="V1118" s="122"/>
      <c r="W1118" s="122"/>
      <c r="X1118" s="122"/>
      <c r="Y1118" s="122"/>
      <c r="Z1118" s="122"/>
      <c r="AA1118" s="122"/>
      <c r="AB1118" s="122"/>
      <c r="AC1118" s="122"/>
      <c r="AD1118" s="122"/>
      <c r="AE1118" s="122"/>
      <c r="AF1118" s="122"/>
      <c r="AG1118" s="122"/>
      <c r="AH1118" s="122"/>
      <c r="AI1118" s="122"/>
      <c r="AJ1118" s="122"/>
      <c r="AK1118" s="122"/>
      <c r="AL1118" s="122"/>
      <c r="AM1118" s="122"/>
      <c r="AN1118" s="122"/>
      <c r="AO1118" s="122"/>
      <c r="AP1118" s="122"/>
      <c r="AQ1118" s="122"/>
      <c r="AR1118" s="122"/>
      <c r="AS1118" s="122"/>
      <c r="AT1118" s="122"/>
      <c r="AU1118" s="122"/>
      <c r="AV1118" s="122"/>
      <c r="AW1118" s="122"/>
      <c r="AX1118" s="122"/>
      <c r="AY1118" s="122"/>
      <c r="AZ1118" s="122"/>
      <c r="BA1118" s="122"/>
      <c r="BB1118" s="122"/>
      <c r="BC1118" s="122"/>
      <c r="BD1118" s="122"/>
      <c r="BE1118" s="122"/>
      <c r="BF1118" s="122"/>
      <c r="BG1118" s="122"/>
    </row>
    <row r="1119" spans="19:59" ht="12.75">
      <c r="S1119" s="122"/>
      <c r="T1119" s="123"/>
      <c r="U1119" s="122"/>
      <c r="V1119" s="122"/>
      <c r="W1119" s="122"/>
      <c r="X1119" s="122"/>
      <c r="Y1119" s="122"/>
      <c r="Z1119" s="122"/>
      <c r="AA1119" s="122"/>
      <c r="AB1119" s="122"/>
      <c r="AC1119" s="122"/>
      <c r="AD1119" s="122"/>
      <c r="AE1119" s="122"/>
      <c r="AF1119" s="122"/>
      <c r="AG1119" s="122"/>
      <c r="AH1119" s="122"/>
      <c r="AI1119" s="122"/>
      <c r="AJ1119" s="122"/>
      <c r="AK1119" s="122"/>
      <c r="AL1119" s="122"/>
      <c r="AM1119" s="122"/>
      <c r="AN1119" s="122"/>
      <c r="AO1119" s="122"/>
      <c r="AP1119" s="122"/>
      <c r="AQ1119" s="122"/>
      <c r="AR1119" s="122"/>
      <c r="AS1119" s="122"/>
      <c r="AT1119" s="122"/>
      <c r="AU1119" s="122"/>
      <c r="AV1119" s="122"/>
      <c r="AW1119" s="122"/>
      <c r="AX1119" s="122"/>
      <c r="AY1119" s="122"/>
      <c r="AZ1119" s="122"/>
      <c r="BA1119" s="122"/>
      <c r="BB1119" s="122"/>
      <c r="BC1119" s="122"/>
      <c r="BD1119" s="122"/>
      <c r="BE1119" s="122"/>
      <c r="BF1119" s="122"/>
      <c r="BG1119" s="122"/>
    </row>
    <row r="1120" spans="19:59" ht="12.75">
      <c r="S1120" s="122"/>
      <c r="T1120" s="123"/>
      <c r="U1120" s="122"/>
      <c r="V1120" s="122"/>
      <c r="W1120" s="122"/>
      <c r="X1120" s="122"/>
      <c r="Y1120" s="122"/>
      <c r="Z1120" s="122"/>
      <c r="AA1120" s="122"/>
      <c r="AB1120" s="122"/>
      <c r="AC1120" s="122"/>
      <c r="AD1120" s="122"/>
      <c r="AE1120" s="122"/>
      <c r="AF1120" s="122"/>
      <c r="AG1120" s="122"/>
      <c r="AH1120" s="122"/>
      <c r="AI1120" s="122"/>
      <c r="AJ1120" s="122"/>
      <c r="AK1120" s="122"/>
      <c r="AL1120" s="122"/>
      <c r="AM1120" s="122"/>
      <c r="AN1120" s="122"/>
      <c r="AO1120" s="122"/>
      <c r="AP1120" s="122"/>
      <c r="AQ1120" s="122"/>
      <c r="AR1120" s="122"/>
      <c r="AS1120" s="122"/>
      <c r="AT1120" s="122"/>
      <c r="AU1120" s="122"/>
      <c r="AV1120" s="122"/>
      <c r="AW1120" s="122"/>
      <c r="AX1120" s="122"/>
      <c r="AY1120" s="122"/>
      <c r="AZ1120" s="122"/>
      <c r="BA1120" s="122"/>
      <c r="BB1120" s="122"/>
      <c r="BC1120" s="122"/>
      <c r="BD1120" s="122"/>
      <c r="BE1120" s="122"/>
      <c r="BF1120" s="122"/>
      <c r="BG1120" s="122"/>
    </row>
    <row r="1121" spans="19:59" ht="12.75">
      <c r="S1121" s="122"/>
      <c r="T1121" s="123"/>
      <c r="U1121" s="122"/>
      <c r="V1121" s="122"/>
      <c r="W1121" s="122"/>
      <c r="X1121" s="122"/>
      <c r="Y1121" s="122"/>
      <c r="Z1121" s="122"/>
      <c r="AA1121" s="122"/>
      <c r="AB1121" s="122"/>
      <c r="AC1121" s="122"/>
      <c r="AD1121" s="122"/>
      <c r="AE1121" s="122"/>
      <c r="AF1121" s="122"/>
      <c r="AG1121" s="122"/>
      <c r="AH1121" s="122"/>
      <c r="AI1121" s="122"/>
      <c r="AJ1121" s="122"/>
      <c r="AK1121" s="122"/>
      <c r="AL1121" s="122"/>
      <c r="AM1121" s="122"/>
      <c r="AN1121" s="122"/>
      <c r="AO1121" s="122"/>
      <c r="AP1121" s="122"/>
      <c r="AQ1121" s="122"/>
      <c r="AR1121" s="122"/>
      <c r="AS1121" s="122"/>
      <c r="AT1121" s="122"/>
      <c r="AU1121" s="122"/>
      <c r="AV1121" s="122"/>
      <c r="AW1121" s="122"/>
      <c r="AX1121" s="122"/>
      <c r="AY1121" s="122"/>
      <c r="AZ1121" s="122"/>
      <c r="BA1121" s="122"/>
      <c r="BB1121" s="122"/>
      <c r="BC1121" s="122"/>
      <c r="BD1121" s="122"/>
      <c r="BE1121" s="122"/>
      <c r="BF1121" s="122"/>
      <c r="BG1121" s="122"/>
    </row>
    <row r="1122" spans="19:59" ht="12.75">
      <c r="S1122" s="122"/>
      <c r="T1122" s="123"/>
      <c r="U1122" s="122"/>
      <c r="V1122" s="122"/>
      <c r="W1122" s="122"/>
      <c r="X1122" s="122"/>
      <c r="Y1122" s="122"/>
      <c r="Z1122" s="122"/>
      <c r="AA1122" s="122"/>
      <c r="AB1122" s="122"/>
      <c r="AC1122" s="122"/>
      <c r="AD1122" s="122"/>
      <c r="AE1122" s="122"/>
      <c r="AF1122" s="122"/>
      <c r="AG1122" s="122"/>
      <c r="AH1122" s="122"/>
      <c r="AI1122" s="122"/>
      <c r="AJ1122" s="122"/>
      <c r="AK1122" s="122"/>
      <c r="AL1122" s="122"/>
      <c r="AM1122" s="122"/>
      <c r="AN1122" s="122"/>
      <c r="AO1122" s="122"/>
      <c r="AP1122" s="122"/>
      <c r="AQ1122" s="122"/>
      <c r="AR1122" s="122"/>
      <c r="AS1122" s="122"/>
      <c r="AT1122" s="122"/>
      <c r="AU1122" s="122"/>
      <c r="AV1122" s="122"/>
      <c r="AW1122" s="122"/>
      <c r="AX1122" s="122"/>
      <c r="AY1122" s="122"/>
      <c r="AZ1122" s="122"/>
      <c r="BA1122" s="122"/>
      <c r="BB1122" s="122"/>
      <c r="BC1122" s="122"/>
      <c r="BD1122" s="122"/>
      <c r="BE1122" s="122"/>
      <c r="BF1122" s="122"/>
      <c r="BG1122" s="122"/>
    </row>
    <row r="1123" spans="19:59" ht="12.75">
      <c r="S1123" s="122"/>
      <c r="T1123" s="123"/>
      <c r="U1123" s="122"/>
      <c r="V1123" s="122"/>
      <c r="W1123" s="122"/>
      <c r="X1123" s="122"/>
      <c r="Y1123" s="122"/>
      <c r="Z1123" s="122"/>
      <c r="AA1123" s="122"/>
      <c r="AB1123" s="122"/>
      <c r="AC1123" s="122"/>
      <c r="AD1123" s="122"/>
      <c r="AE1123" s="122"/>
      <c r="AF1123" s="122"/>
      <c r="AG1123" s="122"/>
      <c r="AH1123" s="122"/>
      <c r="AI1123" s="122"/>
      <c r="AJ1123" s="122"/>
      <c r="AK1123" s="122"/>
      <c r="AL1123" s="122"/>
      <c r="AM1123" s="122"/>
      <c r="AN1123" s="122"/>
      <c r="AO1123" s="122"/>
      <c r="AP1123" s="122"/>
      <c r="AQ1123" s="122"/>
      <c r="AR1123" s="122"/>
      <c r="AS1123" s="122"/>
      <c r="AT1123" s="122"/>
      <c r="AU1123" s="122"/>
      <c r="AV1123" s="122"/>
      <c r="AW1123" s="122"/>
      <c r="AX1123" s="122"/>
      <c r="AY1123" s="122"/>
      <c r="AZ1123" s="122"/>
      <c r="BA1123" s="122"/>
      <c r="BB1123" s="122"/>
      <c r="BC1123" s="122"/>
      <c r="BD1123" s="122"/>
      <c r="BE1123" s="122"/>
      <c r="BF1123" s="122"/>
      <c r="BG1123" s="122"/>
    </row>
    <row r="1124" spans="19:59" ht="12.75">
      <c r="S1124" s="122"/>
      <c r="T1124" s="123"/>
      <c r="U1124" s="122"/>
      <c r="V1124" s="122"/>
      <c r="W1124" s="122"/>
      <c r="X1124" s="122"/>
      <c r="Y1124" s="122"/>
      <c r="Z1124" s="122"/>
      <c r="AA1124" s="122"/>
      <c r="AB1124" s="122"/>
      <c r="AC1124" s="122"/>
      <c r="AD1124" s="122"/>
      <c r="AE1124" s="122"/>
      <c r="AF1124" s="122"/>
      <c r="AG1124" s="122"/>
      <c r="AH1124" s="122"/>
      <c r="AI1124" s="122"/>
      <c r="AJ1124" s="122"/>
      <c r="AK1124" s="122"/>
      <c r="AL1124" s="122"/>
      <c r="AM1124" s="122"/>
      <c r="AN1124" s="122"/>
      <c r="AO1124" s="122"/>
      <c r="AP1124" s="122"/>
      <c r="AQ1124" s="122"/>
      <c r="AR1124" s="122"/>
      <c r="AS1124" s="122"/>
      <c r="AT1124" s="122"/>
      <c r="AU1124" s="122"/>
      <c r="AV1124" s="122"/>
      <c r="AW1124" s="122"/>
      <c r="AX1124" s="122"/>
      <c r="AY1124" s="122"/>
      <c r="AZ1124" s="122"/>
      <c r="BA1124" s="122"/>
      <c r="BB1124" s="122"/>
      <c r="BC1124" s="122"/>
      <c r="BD1124" s="122"/>
      <c r="BE1124" s="122"/>
      <c r="BF1124" s="122"/>
      <c r="BG1124" s="122"/>
    </row>
    <row r="1125" spans="19:59" ht="12.75">
      <c r="S1125" s="122"/>
      <c r="T1125" s="123"/>
      <c r="U1125" s="122"/>
      <c r="V1125" s="122"/>
      <c r="W1125" s="122"/>
      <c r="X1125" s="122"/>
      <c r="Y1125" s="122"/>
      <c r="Z1125" s="122"/>
      <c r="AA1125" s="122"/>
      <c r="AB1125" s="122"/>
      <c r="AC1125" s="122"/>
      <c r="AD1125" s="122"/>
      <c r="AE1125" s="122"/>
      <c r="AF1125" s="122"/>
      <c r="AG1125" s="122"/>
      <c r="AH1125" s="122"/>
      <c r="AI1125" s="122"/>
      <c r="AJ1125" s="122"/>
      <c r="AK1125" s="122"/>
      <c r="AL1125" s="122"/>
      <c r="AM1125" s="122"/>
      <c r="AN1125" s="122"/>
      <c r="AO1125" s="122"/>
      <c r="AP1125" s="122"/>
      <c r="AQ1125" s="122"/>
      <c r="AR1125" s="122"/>
      <c r="AS1125" s="122"/>
      <c r="AT1125" s="122"/>
      <c r="AU1125" s="122"/>
      <c r="AV1125" s="122"/>
      <c r="AW1125" s="122"/>
      <c r="AX1125" s="122"/>
      <c r="AY1125" s="122"/>
      <c r="AZ1125" s="122"/>
      <c r="BA1125" s="122"/>
      <c r="BB1125" s="122"/>
      <c r="BC1125" s="122"/>
      <c r="BD1125" s="122"/>
      <c r="BE1125" s="122"/>
      <c r="BF1125" s="122"/>
      <c r="BG1125" s="122"/>
    </row>
    <row r="1126" spans="19:59" ht="12.75">
      <c r="S1126" s="122"/>
      <c r="T1126" s="123"/>
      <c r="U1126" s="122"/>
      <c r="V1126" s="122"/>
      <c r="W1126" s="122"/>
      <c r="X1126" s="122"/>
      <c r="Y1126" s="122"/>
      <c r="Z1126" s="122"/>
      <c r="AA1126" s="122"/>
      <c r="AB1126" s="122"/>
      <c r="AC1126" s="122"/>
      <c r="AD1126" s="122"/>
      <c r="AE1126" s="122"/>
      <c r="AF1126" s="122"/>
      <c r="AG1126" s="122"/>
      <c r="AH1126" s="122"/>
      <c r="AI1126" s="122"/>
      <c r="AJ1126" s="122"/>
      <c r="AK1126" s="122"/>
      <c r="AL1126" s="122"/>
      <c r="AM1126" s="122"/>
      <c r="AN1126" s="122"/>
      <c r="AO1126" s="122"/>
      <c r="AP1126" s="122"/>
      <c r="AQ1126" s="122"/>
      <c r="AR1126" s="122"/>
      <c r="AS1126" s="122"/>
      <c r="AT1126" s="122"/>
      <c r="AU1126" s="122"/>
      <c r="AV1126" s="122"/>
      <c r="AW1126" s="122"/>
      <c r="AX1126" s="122"/>
      <c r="AY1126" s="122"/>
      <c r="AZ1126" s="122"/>
      <c r="BA1126" s="122"/>
      <c r="BB1126" s="122"/>
      <c r="BC1126" s="122"/>
      <c r="BD1126" s="122"/>
      <c r="BE1126" s="122"/>
      <c r="BF1126" s="122"/>
      <c r="BG1126" s="122"/>
    </row>
    <row r="1127" spans="19:59" ht="12.75">
      <c r="S1127" s="122"/>
      <c r="T1127" s="123"/>
      <c r="U1127" s="122"/>
      <c r="V1127" s="122"/>
      <c r="W1127" s="122"/>
      <c r="X1127" s="122"/>
      <c r="Y1127" s="122"/>
      <c r="Z1127" s="122"/>
      <c r="AA1127" s="122"/>
      <c r="AB1127" s="122"/>
      <c r="AC1127" s="122"/>
      <c r="AD1127" s="122"/>
      <c r="AE1127" s="122"/>
      <c r="AF1127" s="122"/>
      <c r="AG1127" s="122"/>
      <c r="AH1127" s="122"/>
      <c r="AI1127" s="122"/>
      <c r="AJ1127" s="122"/>
      <c r="AK1127" s="122"/>
      <c r="AL1127" s="122"/>
      <c r="AM1127" s="122"/>
      <c r="AN1127" s="122"/>
      <c r="AO1127" s="122"/>
      <c r="AP1127" s="122"/>
      <c r="AQ1127" s="122"/>
      <c r="AR1127" s="122"/>
      <c r="AS1127" s="122"/>
      <c r="AT1127" s="122"/>
      <c r="AU1127" s="122"/>
      <c r="AV1127" s="122"/>
      <c r="AW1127" s="122"/>
      <c r="AX1127" s="122"/>
      <c r="AY1127" s="122"/>
      <c r="AZ1127" s="122"/>
      <c r="BA1127" s="122"/>
      <c r="BB1127" s="122"/>
      <c r="BC1127" s="122"/>
      <c r="BD1127" s="122"/>
      <c r="BE1127" s="122"/>
      <c r="BF1127" s="122"/>
      <c r="BG1127" s="122"/>
    </row>
    <row r="1128" spans="19:59" ht="12.75">
      <c r="S1128" s="122"/>
      <c r="T1128" s="123"/>
      <c r="U1128" s="122"/>
      <c r="V1128" s="122"/>
      <c r="W1128" s="122"/>
      <c r="X1128" s="122"/>
      <c r="Y1128" s="122"/>
      <c r="Z1128" s="122"/>
      <c r="AA1128" s="122"/>
      <c r="AB1128" s="122"/>
      <c r="AC1128" s="122"/>
      <c r="AD1128" s="122"/>
      <c r="AE1128" s="122"/>
      <c r="AF1128" s="122"/>
      <c r="AG1128" s="122"/>
      <c r="AH1128" s="122"/>
      <c r="AI1128" s="122"/>
      <c r="AJ1128" s="122"/>
      <c r="AK1128" s="122"/>
      <c r="AL1128" s="122"/>
      <c r="AM1128" s="122"/>
      <c r="AN1128" s="122"/>
      <c r="AO1128" s="122"/>
      <c r="AP1128" s="122"/>
      <c r="AQ1128" s="122"/>
      <c r="AR1128" s="122"/>
      <c r="AS1128" s="122"/>
      <c r="AT1128" s="122"/>
      <c r="AU1128" s="122"/>
      <c r="AV1128" s="122"/>
      <c r="AW1128" s="122"/>
      <c r="AX1128" s="122"/>
      <c r="AY1128" s="122"/>
      <c r="AZ1128" s="122"/>
      <c r="BA1128" s="122"/>
      <c r="BB1128" s="122"/>
      <c r="BC1128" s="122"/>
      <c r="BD1128" s="122"/>
      <c r="BE1128" s="122"/>
      <c r="BF1128" s="122"/>
      <c r="BG1128" s="122"/>
    </row>
    <row r="1129" spans="19:59" ht="12.75">
      <c r="S1129" s="122"/>
      <c r="T1129" s="123"/>
      <c r="U1129" s="122"/>
      <c r="V1129" s="122"/>
      <c r="W1129" s="122"/>
      <c r="X1129" s="122"/>
      <c r="Y1129" s="122"/>
      <c r="Z1129" s="122"/>
      <c r="AA1129" s="122"/>
      <c r="AB1129" s="122"/>
      <c r="AC1129" s="122"/>
      <c r="AD1129" s="122"/>
      <c r="AE1129" s="122"/>
      <c r="AF1129" s="122"/>
      <c r="AG1129" s="122"/>
      <c r="AH1129" s="122"/>
      <c r="AI1129" s="122"/>
      <c r="AJ1129" s="122"/>
      <c r="AK1129" s="122"/>
      <c r="AL1129" s="122"/>
      <c r="AM1129" s="122"/>
      <c r="AN1129" s="122"/>
      <c r="AO1129" s="122"/>
      <c r="AP1129" s="122"/>
      <c r="AQ1129" s="122"/>
      <c r="AR1129" s="122"/>
      <c r="AS1129" s="122"/>
      <c r="AT1129" s="122"/>
      <c r="AU1129" s="122"/>
      <c r="AV1129" s="122"/>
      <c r="AW1129" s="122"/>
      <c r="AX1129" s="122"/>
      <c r="AY1129" s="122"/>
      <c r="AZ1129" s="122"/>
      <c r="BA1129" s="122"/>
      <c r="BB1129" s="122"/>
      <c r="BC1129" s="122"/>
      <c r="BD1129" s="122"/>
      <c r="BE1129" s="122"/>
      <c r="BF1129" s="122"/>
      <c r="BG1129" s="122"/>
    </row>
    <row r="1130" spans="19:59" ht="12.75">
      <c r="S1130" s="122"/>
      <c r="T1130" s="123"/>
      <c r="U1130" s="122"/>
      <c r="V1130" s="122"/>
      <c r="W1130" s="122"/>
      <c r="X1130" s="122"/>
      <c r="Y1130" s="122"/>
      <c r="Z1130" s="122"/>
      <c r="AA1130" s="122"/>
      <c r="AB1130" s="122"/>
      <c r="AC1130" s="122"/>
      <c r="AD1130" s="122"/>
      <c r="AE1130" s="122"/>
      <c r="AF1130" s="122"/>
      <c r="AG1130" s="122"/>
      <c r="AH1130" s="122"/>
      <c r="AI1130" s="122"/>
      <c r="AJ1130" s="122"/>
      <c r="AK1130" s="122"/>
      <c r="AL1130" s="122"/>
      <c r="AM1130" s="122"/>
      <c r="AN1130" s="122"/>
      <c r="AO1130" s="122"/>
      <c r="AP1130" s="122"/>
      <c r="AQ1130" s="122"/>
      <c r="AR1130" s="122"/>
      <c r="AS1130" s="122"/>
      <c r="AT1130" s="122"/>
      <c r="AU1130" s="122"/>
      <c r="AV1130" s="122"/>
      <c r="AW1130" s="122"/>
      <c r="AX1130" s="122"/>
      <c r="AY1130" s="122"/>
      <c r="AZ1130" s="122"/>
      <c r="BA1130" s="122"/>
      <c r="BB1130" s="122"/>
      <c r="BC1130" s="122"/>
      <c r="BD1130" s="122"/>
      <c r="BE1130" s="122"/>
      <c r="BF1130" s="122"/>
      <c r="BG1130" s="122"/>
    </row>
    <row r="1131" spans="19:59" ht="12.75">
      <c r="S1131" s="122"/>
      <c r="T1131" s="123"/>
      <c r="U1131" s="122"/>
      <c r="V1131" s="122"/>
      <c r="W1131" s="122"/>
      <c r="X1131" s="122"/>
      <c r="Y1131" s="122"/>
      <c r="Z1131" s="122"/>
      <c r="AA1131" s="122"/>
      <c r="AB1131" s="122"/>
      <c r="AC1131" s="122"/>
      <c r="AD1131" s="122"/>
      <c r="AE1131" s="122"/>
      <c r="AF1131" s="122"/>
      <c r="AG1131" s="122"/>
      <c r="AH1131" s="122"/>
      <c r="AI1131" s="122"/>
      <c r="AJ1131" s="122"/>
      <c r="AK1131" s="122"/>
      <c r="AL1131" s="122"/>
      <c r="AM1131" s="122"/>
      <c r="AN1131" s="122"/>
      <c r="AO1131" s="122"/>
      <c r="AP1131" s="122"/>
      <c r="AQ1131" s="122"/>
      <c r="AR1131" s="122"/>
      <c r="AS1131" s="122"/>
      <c r="AT1131" s="122"/>
      <c r="AU1131" s="122"/>
      <c r="AV1131" s="122"/>
      <c r="AW1131" s="122"/>
      <c r="AX1131" s="122"/>
      <c r="AY1131" s="122"/>
      <c r="AZ1131" s="122"/>
      <c r="BA1131" s="122"/>
      <c r="BB1131" s="122"/>
      <c r="BC1131" s="122"/>
      <c r="BD1131" s="122"/>
      <c r="BE1131" s="122"/>
      <c r="BF1131" s="122"/>
      <c r="BG1131" s="122"/>
    </row>
    <row r="1132" spans="19:59" ht="12.75">
      <c r="S1132" s="122"/>
      <c r="T1132" s="123"/>
      <c r="U1132" s="122"/>
      <c r="V1132" s="122"/>
      <c r="W1132" s="122"/>
      <c r="X1132" s="122"/>
      <c r="Y1132" s="122"/>
      <c r="Z1132" s="122"/>
      <c r="AA1132" s="122"/>
      <c r="AB1132" s="122"/>
      <c r="AC1132" s="122"/>
      <c r="AD1132" s="122"/>
      <c r="AE1132" s="122"/>
      <c r="AF1132" s="122"/>
      <c r="AG1132" s="122"/>
      <c r="AH1132" s="122"/>
      <c r="AI1132" s="122"/>
      <c r="AJ1132" s="122"/>
      <c r="AK1132" s="122"/>
      <c r="AL1132" s="122"/>
      <c r="AM1132" s="122"/>
      <c r="AN1132" s="122"/>
      <c r="AO1132" s="122"/>
      <c r="AP1132" s="122"/>
      <c r="AQ1132" s="122"/>
      <c r="AR1132" s="122"/>
      <c r="AS1132" s="122"/>
      <c r="AT1132" s="122"/>
      <c r="AU1132" s="122"/>
      <c r="AV1132" s="122"/>
      <c r="AW1132" s="122"/>
      <c r="AX1132" s="122"/>
      <c r="AY1132" s="122"/>
      <c r="AZ1132" s="122"/>
      <c r="BA1132" s="122"/>
      <c r="BB1132" s="122"/>
      <c r="BC1132" s="122"/>
      <c r="BD1132" s="122"/>
      <c r="BE1132" s="122"/>
      <c r="BF1132" s="122"/>
      <c r="BG1132" s="122"/>
    </row>
    <row r="1133" spans="19:59" ht="12.75">
      <c r="S1133" s="122"/>
      <c r="T1133" s="123"/>
      <c r="U1133" s="122"/>
      <c r="V1133" s="122"/>
      <c r="W1133" s="122"/>
      <c r="X1133" s="122"/>
      <c r="Y1133" s="122"/>
      <c r="Z1133" s="122"/>
      <c r="AA1133" s="122"/>
      <c r="AB1133" s="122"/>
      <c r="AC1133" s="122"/>
      <c r="AD1133" s="122"/>
      <c r="AE1133" s="122"/>
      <c r="AF1133" s="122"/>
      <c r="AG1133" s="122"/>
      <c r="AH1133" s="122"/>
      <c r="AI1133" s="122"/>
      <c r="AJ1133" s="122"/>
      <c r="AK1133" s="122"/>
      <c r="AL1133" s="122"/>
      <c r="AM1133" s="122"/>
      <c r="AN1133" s="122"/>
      <c r="AO1133" s="122"/>
      <c r="AP1133" s="122"/>
      <c r="AQ1133" s="122"/>
      <c r="AR1133" s="122"/>
      <c r="AS1133" s="122"/>
      <c r="AT1133" s="122"/>
      <c r="AU1133" s="122"/>
      <c r="AV1133" s="122"/>
      <c r="AW1133" s="122"/>
      <c r="AX1133" s="122"/>
      <c r="AY1133" s="122"/>
      <c r="AZ1133" s="122"/>
      <c r="BA1133" s="122"/>
      <c r="BB1133" s="122"/>
      <c r="BC1133" s="122"/>
      <c r="BD1133" s="122"/>
      <c r="BE1133" s="122"/>
      <c r="BF1133" s="122"/>
      <c r="BG1133" s="122"/>
    </row>
    <row r="1134" spans="19:59" ht="12.75">
      <c r="S1134" s="122"/>
      <c r="T1134" s="123"/>
      <c r="U1134" s="122"/>
      <c r="V1134" s="122"/>
      <c r="W1134" s="122"/>
      <c r="X1134" s="122"/>
      <c r="Y1134" s="122"/>
      <c r="Z1134" s="122"/>
      <c r="AA1134" s="122"/>
      <c r="AB1134" s="122"/>
      <c r="AC1134" s="122"/>
      <c r="AD1134" s="122"/>
      <c r="AE1134" s="122"/>
      <c r="AF1134" s="122"/>
      <c r="AG1134" s="122"/>
      <c r="AH1134" s="122"/>
      <c r="AI1134" s="122"/>
      <c r="AJ1134" s="122"/>
      <c r="AK1134" s="122"/>
      <c r="AL1134" s="122"/>
      <c r="AM1134" s="122"/>
      <c r="AN1134" s="122"/>
      <c r="AO1134" s="122"/>
      <c r="AP1134" s="122"/>
      <c r="AQ1134" s="122"/>
      <c r="AR1134" s="122"/>
      <c r="AS1134" s="122"/>
      <c r="AT1134" s="122"/>
      <c r="AU1134" s="122"/>
      <c r="AV1134" s="122"/>
      <c r="AW1134" s="122"/>
      <c r="AX1134" s="122"/>
      <c r="AY1134" s="122"/>
      <c r="AZ1134" s="122"/>
      <c r="BA1134" s="122"/>
      <c r="BB1134" s="122"/>
      <c r="BC1134" s="122"/>
      <c r="BD1134" s="122"/>
      <c r="BE1134" s="122"/>
      <c r="BF1134" s="122"/>
      <c r="BG1134" s="122"/>
    </row>
    <row r="1135" spans="19:59" ht="12.75">
      <c r="S1135" s="122"/>
      <c r="T1135" s="123"/>
      <c r="U1135" s="122"/>
      <c r="V1135" s="122"/>
      <c r="W1135" s="122"/>
      <c r="X1135" s="122"/>
      <c r="Y1135" s="122"/>
      <c r="Z1135" s="122"/>
      <c r="AA1135" s="122"/>
      <c r="AB1135" s="122"/>
      <c r="AC1135" s="122"/>
      <c r="AD1135" s="122"/>
      <c r="AE1135" s="122"/>
      <c r="AF1135" s="122"/>
      <c r="AG1135" s="122"/>
      <c r="AH1135" s="122"/>
      <c r="AI1135" s="122"/>
      <c r="AJ1135" s="122"/>
      <c r="AK1135" s="122"/>
      <c r="AL1135" s="122"/>
      <c r="AM1135" s="122"/>
      <c r="AN1135" s="122"/>
      <c r="AO1135" s="122"/>
      <c r="AP1135" s="122"/>
      <c r="AQ1135" s="122"/>
      <c r="AR1135" s="122"/>
      <c r="AS1135" s="122"/>
      <c r="AT1135" s="122"/>
      <c r="AU1135" s="122"/>
      <c r="AV1135" s="122"/>
      <c r="AW1135" s="122"/>
      <c r="AX1135" s="122"/>
      <c r="AY1135" s="122"/>
      <c r="AZ1135" s="122"/>
      <c r="BA1135" s="122"/>
      <c r="BB1135" s="122"/>
      <c r="BC1135" s="122"/>
      <c r="BD1135" s="122"/>
      <c r="BE1135" s="122"/>
      <c r="BF1135" s="122"/>
      <c r="BG1135" s="122"/>
    </row>
    <row r="1136" spans="19:59" ht="12.75">
      <c r="S1136" s="122"/>
      <c r="T1136" s="123"/>
      <c r="U1136" s="122"/>
      <c r="V1136" s="122"/>
      <c r="W1136" s="122"/>
      <c r="X1136" s="122"/>
      <c r="Y1136" s="122"/>
      <c r="Z1136" s="122"/>
      <c r="AA1136" s="122"/>
      <c r="AB1136" s="122"/>
      <c r="AC1136" s="122"/>
      <c r="AD1136" s="122"/>
      <c r="AE1136" s="122"/>
      <c r="AF1136" s="122"/>
      <c r="AG1136" s="122"/>
      <c r="AH1136" s="122"/>
      <c r="AI1136" s="122"/>
      <c r="AJ1136" s="122"/>
      <c r="AK1136" s="122"/>
      <c r="AL1136" s="122"/>
      <c r="AM1136" s="122"/>
      <c r="AN1136" s="122"/>
      <c r="AO1136" s="122"/>
      <c r="AP1136" s="122"/>
      <c r="AQ1136" s="122"/>
      <c r="AR1136" s="122"/>
      <c r="AS1136" s="122"/>
      <c r="AT1136" s="122"/>
      <c r="AU1136" s="122"/>
      <c r="AV1136" s="122"/>
      <c r="AW1136" s="122"/>
      <c r="AX1136" s="122"/>
      <c r="AY1136" s="122"/>
      <c r="AZ1136" s="122"/>
      <c r="BA1136" s="122"/>
      <c r="BB1136" s="122"/>
      <c r="BC1136" s="122"/>
      <c r="BD1136" s="122"/>
      <c r="BE1136" s="122"/>
      <c r="BF1136" s="122"/>
      <c r="BG1136" s="122"/>
    </row>
    <row r="1137" spans="19:59" ht="12.75">
      <c r="S1137" s="122"/>
      <c r="T1137" s="123"/>
      <c r="U1137" s="122"/>
      <c r="V1137" s="122"/>
      <c r="W1137" s="122"/>
      <c r="X1137" s="122"/>
      <c r="Y1137" s="122"/>
      <c r="Z1137" s="122"/>
      <c r="AA1137" s="122"/>
      <c r="AB1137" s="122"/>
      <c r="AC1137" s="122"/>
      <c r="AD1137" s="122"/>
      <c r="AE1137" s="122"/>
      <c r="AF1137" s="122"/>
      <c r="AG1137" s="122"/>
      <c r="AH1137" s="122"/>
      <c r="AI1137" s="122"/>
      <c r="AJ1137" s="122"/>
      <c r="AK1137" s="122"/>
      <c r="AL1137" s="122"/>
      <c r="AM1137" s="122"/>
      <c r="AN1137" s="122"/>
      <c r="AO1137" s="122"/>
      <c r="AP1137" s="122"/>
      <c r="AQ1137" s="122"/>
      <c r="AR1137" s="122"/>
      <c r="AS1137" s="122"/>
      <c r="AT1137" s="122"/>
      <c r="AU1137" s="122"/>
      <c r="AV1137" s="122"/>
      <c r="AW1137" s="122"/>
      <c r="AX1137" s="122"/>
      <c r="AY1137" s="122"/>
      <c r="AZ1137" s="122"/>
      <c r="BA1137" s="122"/>
      <c r="BB1137" s="122"/>
      <c r="BC1137" s="122"/>
      <c r="BD1137" s="122"/>
      <c r="BE1137" s="122"/>
      <c r="BF1137" s="122"/>
      <c r="BG1137" s="122"/>
    </row>
    <row r="1138" spans="19:59" ht="12.75">
      <c r="S1138" s="122"/>
      <c r="T1138" s="123"/>
      <c r="U1138" s="122"/>
      <c r="V1138" s="122"/>
      <c r="W1138" s="122"/>
      <c r="X1138" s="122"/>
      <c r="Y1138" s="122"/>
      <c r="Z1138" s="122"/>
      <c r="AA1138" s="122"/>
      <c r="AB1138" s="122"/>
      <c r="AC1138" s="122"/>
      <c r="AD1138" s="122"/>
      <c r="AE1138" s="122"/>
      <c r="AF1138" s="122"/>
      <c r="AG1138" s="122"/>
      <c r="AH1138" s="122"/>
      <c r="AI1138" s="122"/>
      <c r="AJ1138" s="122"/>
      <c r="AK1138" s="122"/>
      <c r="AL1138" s="122"/>
      <c r="AM1138" s="122"/>
      <c r="AN1138" s="122"/>
      <c r="AO1138" s="122"/>
      <c r="AP1138" s="122"/>
      <c r="AQ1138" s="122"/>
      <c r="AR1138" s="122"/>
      <c r="AS1138" s="122"/>
      <c r="AT1138" s="122"/>
      <c r="AU1138" s="122"/>
      <c r="AV1138" s="122"/>
      <c r="AW1138" s="122"/>
      <c r="AX1138" s="122"/>
      <c r="AY1138" s="122"/>
      <c r="AZ1138" s="122"/>
      <c r="BA1138" s="122"/>
      <c r="BB1138" s="122"/>
      <c r="BC1138" s="122"/>
      <c r="BD1138" s="122"/>
      <c r="BE1138" s="122"/>
      <c r="BF1138" s="122"/>
      <c r="BG1138" s="122"/>
    </row>
    <row r="1139" spans="19:59" ht="12.75">
      <c r="S1139" s="122"/>
      <c r="T1139" s="123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122"/>
      <c r="AG1139" s="122"/>
      <c r="AH1139" s="122"/>
      <c r="AI1139" s="122"/>
      <c r="AJ1139" s="122"/>
      <c r="AK1139" s="122"/>
      <c r="AL1139" s="122"/>
      <c r="AM1139" s="122"/>
      <c r="AN1139" s="122"/>
      <c r="AO1139" s="122"/>
      <c r="AP1139" s="122"/>
      <c r="AQ1139" s="122"/>
      <c r="AR1139" s="122"/>
      <c r="AS1139" s="122"/>
      <c r="AT1139" s="122"/>
      <c r="AU1139" s="122"/>
      <c r="AV1139" s="122"/>
      <c r="AW1139" s="122"/>
      <c r="AX1139" s="122"/>
      <c r="AY1139" s="122"/>
      <c r="AZ1139" s="122"/>
      <c r="BA1139" s="122"/>
      <c r="BB1139" s="122"/>
      <c r="BC1139" s="122"/>
      <c r="BD1139" s="122"/>
      <c r="BE1139" s="122"/>
      <c r="BF1139" s="122"/>
      <c r="BG1139" s="122"/>
    </row>
    <row r="1140" spans="19:59" ht="12.75">
      <c r="S1140" s="122"/>
      <c r="T1140" s="123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122"/>
      <c r="AG1140" s="122"/>
      <c r="AH1140" s="122"/>
      <c r="AI1140" s="122"/>
      <c r="AJ1140" s="122"/>
      <c r="AK1140" s="122"/>
      <c r="AL1140" s="122"/>
      <c r="AM1140" s="122"/>
      <c r="AN1140" s="122"/>
      <c r="AO1140" s="122"/>
      <c r="AP1140" s="122"/>
      <c r="AQ1140" s="122"/>
      <c r="AR1140" s="122"/>
      <c r="AS1140" s="122"/>
      <c r="AT1140" s="122"/>
      <c r="AU1140" s="122"/>
      <c r="AV1140" s="122"/>
      <c r="AW1140" s="122"/>
      <c r="AX1140" s="122"/>
      <c r="AY1140" s="122"/>
      <c r="AZ1140" s="122"/>
      <c r="BA1140" s="122"/>
      <c r="BB1140" s="122"/>
      <c r="BC1140" s="122"/>
      <c r="BD1140" s="122"/>
      <c r="BE1140" s="122"/>
      <c r="BF1140" s="122"/>
      <c r="BG1140" s="122"/>
    </row>
    <row r="1141" spans="19:59" ht="12.75">
      <c r="S1141" s="122"/>
      <c r="T1141" s="123"/>
      <c r="U1141" s="122"/>
      <c r="V1141" s="122"/>
      <c r="W1141" s="122"/>
      <c r="X1141" s="122"/>
      <c r="Y1141" s="122"/>
      <c r="Z1141" s="122"/>
      <c r="AA1141" s="122"/>
      <c r="AB1141" s="122"/>
      <c r="AC1141" s="122"/>
      <c r="AD1141" s="122"/>
      <c r="AE1141" s="122"/>
      <c r="AF1141" s="122"/>
      <c r="AG1141" s="122"/>
      <c r="AH1141" s="122"/>
      <c r="AI1141" s="122"/>
      <c r="AJ1141" s="122"/>
      <c r="AK1141" s="122"/>
      <c r="AL1141" s="122"/>
      <c r="AM1141" s="122"/>
      <c r="AN1141" s="122"/>
      <c r="AO1141" s="122"/>
      <c r="AP1141" s="122"/>
      <c r="AQ1141" s="122"/>
      <c r="AR1141" s="122"/>
      <c r="AS1141" s="122"/>
      <c r="AT1141" s="122"/>
      <c r="AU1141" s="122"/>
      <c r="AV1141" s="122"/>
      <c r="AW1141" s="122"/>
      <c r="AX1141" s="122"/>
      <c r="AY1141" s="122"/>
      <c r="AZ1141" s="122"/>
      <c r="BA1141" s="122"/>
      <c r="BB1141" s="122"/>
      <c r="BC1141" s="122"/>
      <c r="BD1141" s="122"/>
      <c r="BE1141" s="122"/>
      <c r="BF1141" s="122"/>
      <c r="BG1141" s="122"/>
    </row>
    <row r="1142" spans="19:59" ht="12.75">
      <c r="S1142" s="122"/>
      <c r="T1142" s="123"/>
      <c r="U1142" s="122"/>
      <c r="V1142" s="122"/>
      <c r="W1142" s="122"/>
      <c r="X1142" s="122"/>
      <c r="Y1142" s="122"/>
      <c r="Z1142" s="122"/>
      <c r="AA1142" s="122"/>
      <c r="AB1142" s="122"/>
      <c r="AC1142" s="122"/>
      <c r="AD1142" s="122"/>
      <c r="AE1142" s="122"/>
      <c r="AF1142" s="122"/>
      <c r="AG1142" s="122"/>
      <c r="AH1142" s="122"/>
      <c r="AI1142" s="122"/>
      <c r="AJ1142" s="122"/>
      <c r="AK1142" s="122"/>
      <c r="AL1142" s="122"/>
      <c r="AM1142" s="122"/>
      <c r="AN1142" s="122"/>
      <c r="AO1142" s="122"/>
      <c r="AP1142" s="122"/>
      <c r="AQ1142" s="122"/>
      <c r="AR1142" s="122"/>
      <c r="AS1142" s="122"/>
      <c r="AT1142" s="122"/>
      <c r="AU1142" s="122"/>
      <c r="AV1142" s="122"/>
      <c r="AW1142" s="122"/>
      <c r="AX1142" s="122"/>
      <c r="AY1142" s="122"/>
      <c r="AZ1142" s="122"/>
      <c r="BA1142" s="122"/>
      <c r="BB1142" s="122"/>
      <c r="BC1142" s="122"/>
      <c r="BD1142" s="122"/>
      <c r="BE1142" s="122"/>
      <c r="BF1142" s="122"/>
      <c r="BG1142" s="122"/>
    </row>
    <row r="1143" spans="19:59" ht="12.75">
      <c r="S1143" s="122"/>
      <c r="T1143" s="123"/>
      <c r="U1143" s="122"/>
      <c r="V1143" s="122"/>
      <c r="W1143" s="122"/>
      <c r="X1143" s="122"/>
      <c r="Y1143" s="122"/>
      <c r="Z1143" s="122"/>
      <c r="AA1143" s="122"/>
      <c r="AB1143" s="122"/>
      <c r="AC1143" s="122"/>
      <c r="AD1143" s="122"/>
      <c r="AE1143" s="122"/>
      <c r="AF1143" s="122"/>
      <c r="AG1143" s="122"/>
      <c r="AH1143" s="122"/>
      <c r="AI1143" s="122"/>
      <c r="AJ1143" s="122"/>
      <c r="AK1143" s="122"/>
      <c r="AL1143" s="122"/>
      <c r="AM1143" s="122"/>
      <c r="AN1143" s="122"/>
      <c r="AO1143" s="122"/>
      <c r="AP1143" s="122"/>
      <c r="AQ1143" s="122"/>
      <c r="AR1143" s="122"/>
      <c r="AS1143" s="122"/>
      <c r="AT1143" s="122"/>
      <c r="AU1143" s="122"/>
      <c r="AV1143" s="122"/>
      <c r="AW1143" s="122"/>
      <c r="AX1143" s="122"/>
      <c r="AY1143" s="122"/>
      <c r="AZ1143" s="122"/>
      <c r="BA1143" s="122"/>
      <c r="BB1143" s="122"/>
      <c r="BC1143" s="122"/>
      <c r="BD1143" s="122"/>
      <c r="BE1143" s="122"/>
      <c r="BF1143" s="122"/>
      <c r="BG1143" s="122"/>
    </row>
    <row r="1144" spans="19:59" ht="12.75">
      <c r="S1144" s="122"/>
      <c r="T1144" s="123"/>
      <c r="U1144" s="122"/>
      <c r="V1144" s="122"/>
      <c r="W1144" s="122"/>
      <c r="X1144" s="122"/>
      <c r="Y1144" s="122"/>
      <c r="Z1144" s="122"/>
      <c r="AA1144" s="122"/>
      <c r="AB1144" s="122"/>
      <c r="AC1144" s="122"/>
      <c r="AD1144" s="122"/>
      <c r="AE1144" s="122"/>
      <c r="AF1144" s="122"/>
      <c r="AG1144" s="122"/>
      <c r="AH1144" s="122"/>
      <c r="AI1144" s="122"/>
      <c r="AJ1144" s="122"/>
      <c r="AK1144" s="122"/>
      <c r="AL1144" s="122"/>
      <c r="AM1144" s="122"/>
      <c r="AN1144" s="122"/>
      <c r="AO1144" s="122"/>
      <c r="AP1144" s="122"/>
      <c r="AQ1144" s="122"/>
      <c r="AR1144" s="122"/>
      <c r="AS1144" s="122"/>
      <c r="AT1144" s="122"/>
      <c r="AU1144" s="122"/>
      <c r="AV1144" s="122"/>
      <c r="AW1144" s="122"/>
      <c r="AX1144" s="122"/>
      <c r="AY1144" s="122"/>
      <c r="AZ1144" s="122"/>
      <c r="BA1144" s="122"/>
      <c r="BB1144" s="122"/>
      <c r="BC1144" s="122"/>
      <c r="BD1144" s="122"/>
      <c r="BE1144" s="122"/>
      <c r="BF1144" s="122"/>
      <c r="BG1144" s="122"/>
    </row>
    <row r="1145" spans="19:59" ht="12.75">
      <c r="S1145" s="122"/>
      <c r="T1145" s="123"/>
      <c r="U1145" s="122"/>
      <c r="V1145" s="122"/>
      <c r="W1145" s="122"/>
      <c r="X1145" s="122"/>
      <c r="Y1145" s="122"/>
      <c r="Z1145" s="122"/>
      <c r="AA1145" s="122"/>
      <c r="AB1145" s="122"/>
      <c r="AC1145" s="122"/>
      <c r="AD1145" s="122"/>
      <c r="AE1145" s="122"/>
      <c r="AF1145" s="122"/>
      <c r="AG1145" s="122"/>
      <c r="AH1145" s="122"/>
      <c r="AI1145" s="122"/>
      <c r="AJ1145" s="122"/>
      <c r="AK1145" s="122"/>
      <c r="AL1145" s="122"/>
      <c r="AM1145" s="122"/>
      <c r="AN1145" s="122"/>
      <c r="AO1145" s="122"/>
      <c r="AP1145" s="122"/>
      <c r="AQ1145" s="122"/>
      <c r="AR1145" s="122"/>
      <c r="AS1145" s="122"/>
      <c r="AT1145" s="122"/>
      <c r="AU1145" s="122"/>
      <c r="AV1145" s="122"/>
      <c r="AW1145" s="122"/>
      <c r="AX1145" s="122"/>
      <c r="AY1145" s="122"/>
      <c r="AZ1145" s="122"/>
      <c r="BA1145" s="122"/>
      <c r="BB1145" s="122"/>
      <c r="BC1145" s="122"/>
      <c r="BD1145" s="122"/>
      <c r="BE1145" s="122"/>
      <c r="BF1145" s="122"/>
      <c r="BG1145" s="122"/>
    </row>
    <row r="1146" spans="19:59" ht="12.75">
      <c r="S1146" s="122"/>
      <c r="T1146" s="123"/>
      <c r="U1146" s="122"/>
      <c r="V1146" s="122"/>
      <c r="W1146" s="122"/>
      <c r="X1146" s="122"/>
      <c r="Y1146" s="122"/>
      <c r="Z1146" s="122"/>
      <c r="AA1146" s="122"/>
      <c r="AB1146" s="122"/>
      <c r="AC1146" s="122"/>
      <c r="AD1146" s="122"/>
      <c r="AE1146" s="122"/>
      <c r="AF1146" s="122"/>
      <c r="AG1146" s="122"/>
      <c r="AH1146" s="122"/>
      <c r="AI1146" s="122"/>
      <c r="AJ1146" s="122"/>
      <c r="AK1146" s="122"/>
      <c r="AL1146" s="122"/>
      <c r="AM1146" s="122"/>
      <c r="AN1146" s="122"/>
      <c r="AO1146" s="122"/>
      <c r="AP1146" s="122"/>
      <c r="AQ1146" s="122"/>
      <c r="AR1146" s="122"/>
      <c r="AS1146" s="122"/>
      <c r="AT1146" s="122"/>
      <c r="AU1146" s="122"/>
      <c r="AV1146" s="122"/>
      <c r="AW1146" s="122"/>
      <c r="AX1146" s="122"/>
      <c r="AY1146" s="122"/>
      <c r="AZ1146" s="122"/>
      <c r="BA1146" s="122"/>
      <c r="BB1146" s="122"/>
      <c r="BC1146" s="122"/>
      <c r="BD1146" s="122"/>
      <c r="BE1146" s="122"/>
      <c r="BF1146" s="122"/>
      <c r="BG1146" s="122"/>
    </row>
    <row r="1147" spans="19:59" ht="12.75">
      <c r="S1147" s="122"/>
      <c r="T1147" s="123"/>
      <c r="U1147" s="122"/>
      <c r="V1147" s="122"/>
      <c r="W1147" s="122"/>
      <c r="X1147" s="122"/>
      <c r="Y1147" s="122"/>
      <c r="Z1147" s="122"/>
      <c r="AA1147" s="122"/>
      <c r="AB1147" s="122"/>
      <c r="AC1147" s="122"/>
      <c r="AD1147" s="122"/>
      <c r="AE1147" s="122"/>
      <c r="AF1147" s="122"/>
      <c r="AG1147" s="122"/>
      <c r="AH1147" s="122"/>
      <c r="AI1147" s="122"/>
      <c r="AJ1147" s="122"/>
      <c r="AK1147" s="122"/>
      <c r="AL1147" s="122"/>
      <c r="AM1147" s="122"/>
      <c r="AN1147" s="122"/>
      <c r="AO1147" s="122"/>
      <c r="AP1147" s="122"/>
      <c r="AQ1147" s="122"/>
      <c r="AR1147" s="122"/>
      <c r="AS1147" s="122"/>
      <c r="AT1147" s="122"/>
      <c r="AU1147" s="122"/>
      <c r="AV1147" s="122"/>
      <c r="AW1147" s="122"/>
      <c r="AX1147" s="122"/>
      <c r="AY1147" s="122"/>
      <c r="AZ1147" s="122"/>
      <c r="BA1147" s="122"/>
      <c r="BB1147" s="122"/>
      <c r="BC1147" s="122"/>
      <c r="BD1147" s="122"/>
      <c r="BE1147" s="122"/>
      <c r="BF1147" s="122"/>
      <c r="BG1147" s="122"/>
    </row>
    <row r="1148" spans="19:59" ht="12.75">
      <c r="S1148" s="122"/>
      <c r="T1148" s="123"/>
      <c r="U1148" s="122"/>
      <c r="V1148" s="122"/>
      <c r="W1148" s="122"/>
      <c r="X1148" s="122"/>
      <c r="Y1148" s="122"/>
      <c r="Z1148" s="122"/>
      <c r="AA1148" s="122"/>
      <c r="AB1148" s="122"/>
      <c r="AC1148" s="122"/>
      <c r="AD1148" s="122"/>
      <c r="AE1148" s="122"/>
      <c r="AF1148" s="122"/>
      <c r="AG1148" s="122"/>
      <c r="AH1148" s="122"/>
      <c r="AI1148" s="122"/>
      <c r="AJ1148" s="122"/>
      <c r="AK1148" s="122"/>
      <c r="AL1148" s="122"/>
      <c r="AM1148" s="122"/>
      <c r="AN1148" s="122"/>
      <c r="AO1148" s="122"/>
      <c r="AP1148" s="122"/>
      <c r="AQ1148" s="122"/>
      <c r="AR1148" s="122"/>
      <c r="AS1148" s="122"/>
      <c r="AT1148" s="122"/>
      <c r="AU1148" s="122"/>
      <c r="AV1148" s="122"/>
      <c r="AW1148" s="122"/>
      <c r="AX1148" s="122"/>
      <c r="AY1148" s="122"/>
      <c r="AZ1148" s="122"/>
      <c r="BA1148" s="122"/>
      <c r="BB1148" s="122"/>
      <c r="BC1148" s="122"/>
      <c r="BD1148" s="122"/>
      <c r="BE1148" s="122"/>
      <c r="BF1148" s="122"/>
      <c r="BG1148" s="122"/>
    </row>
    <row r="1149" spans="19:59" ht="12.75">
      <c r="S1149" s="122"/>
      <c r="T1149" s="123"/>
      <c r="U1149" s="122"/>
      <c r="V1149" s="122"/>
      <c r="W1149" s="122"/>
      <c r="X1149" s="122"/>
      <c r="Y1149" s="122"/>
      <c r="Z1149" s="122"/>
      <c r="AA1149" s="122"/>
      <c r="AB1149" s="122"/>
      <c r="AC1149" s="122"/>
      <c r="AD1149" s="122"/>
      <c r="AE1149" s="122"/>
      <c r="AF1149" s="122"/>
      <c r="AG1149" s="122"/>
      <c r="AH1149" s="122"/>
      <c r="AI1149" s="122"/>
      <c r="AJ1149" s="122"/>
      <c r="AK1149" s="122"/>
      <c r="AL1149" s="122"/>
      <c r="AM1149" s="122"/>
      <c r="AN1149" s="122"/>
      <c r="AO1149" s="122"/>
      <c r="AP1149" s="122"/>
      <c r="AQ1149" s="122"/>
      <c r="AR1149" s="122"/>
      <c r="AS1149" s="122"/>
      <c r="AT1149" s="122"/>
      <c r="AU1149" s="122"/>
      <c r="AV1149" s="122"/>
      <c r="AW1149" s="122"/>
      <c r="AX1149" s="122"/>
      <c r="AY1149" s="122"/>
      <c r="AZ1149" s="122"/>
      <c r="BA1149" s="122"/>
      <c r="BB1149" s="122"/>
      <c r="BC1149" s="122"/>
      <c r="BD1149" s="122"/>
      <c r="BE1149" s="122"/>
      <c r="BF1149" s="122"/>
      <c r="BG1149" s="122"/>
    </row>
    <row r="1150" spans="19:59" ht="12.75">
      <c r="S1150" s="122"/>
      <c r="T1150" s="123"/>
      <c r="U1150" s="122"/>
      <c r="V1150" s="122"/>
      <c r="W1150" s="122"/>
      <c r="X1150" s="122"/>
      <c r="Y1150" s="122"/>
      <c r="Z1150" s="122"/>
      <c r="AA1150" s="122"/>
      <c r="AB1150" s="122"/>
      <c r="AC1150" s="122"/>
      <c r="AD1150" s="122"/>
      <c r="AE1150" s="122"/>
      <c r="AF1150" s="122"/>
      <c r="AG1150" s="122"/>
      <c r="AH1150" s="122"/>
      <c r="AI1150" s="122"/>
      <c r="AJ1150" s="122"/>
      <c r="AK1150" s="122"/>
      <c r="AL1150" s="122"/>
      <c r="AM1150" s="122"/>
      <c r="AN1150" s="122"/>
      <c r="AO1150" s="122"/>
      <c r="AP1150" s="122"/>
      <c r="AQ1150" s="122"/>
      <c r="AR1150" s="122"/>
      <c r="AS1150" s="122"/>
      <c r="AT1150" s="122"/>
      <c r="AU1150" s="122"/>
      <c r="AV1150" s="122"/>
      <c r="AW1150" s="122"/>
      <c r="AX1150" s="122"/>
      <c r="AY1150" s="122"/>
      <c r="AZ1150" s="122"/>
      <c r="BA1150" s="122"/>
      <c r="BB1150" s="122"/>
      <c r="BC1150" s="122"/>
      <c r="BD1150" s="122"/>
      <c r="BE1150" s="122"/>
      <c r="BF1150" s="122"/>
      <c r="BG1150" s="122"/>
    </row>
    <row r="1151" spans="19:59" ht="12.75">
      <c r="S1151" s="122"/>
      <c r="T1151" s="123"/>
      <c r="U1151" s="122"/>
      <c r="V1151" s="122"/>
      <c r="W1151" s="122"/>
      <c r="X1151" s="122"/>
      <c r="Y1151" s="122"/>
      <c r="Z1151" s="122"/>
      <c r="AA1151" s="122"/>
      <c r="AB1151" s="122"/>
      <c r="AC1151" s="122"/>
      <c r="AD1151" s="122"/>
      <c r="AE1151" s="122"/>
      <c r="AF1151" s="122"/>
      <c r="AG1151" s="122"/>
      <c r="AH1151" s="122"/>
      <c r="AI1151" s="122"/>
      <c r="AJ1151" s="122"/>
      <c r="AK1151" s="122"/>
      <c r="AL1151" s="122"/>
      <c r="AM1151" s="122"/>
      <c r="AN1151" s="122"/>
      <c r="AO1151" s="122"/>
      <c r="AP1151" s="122"/>
      <c r="AQ1151" s="122"/>
      <c r="AR1151" s="122"/>
      <c r="AS1151" s="122"/>
      <c r="AT1151" s="122"/>
      <c r="AU1151" s="122"/>
      <c r="AV1151" s="122"/>
      <c r="AW1151" s="122"/>
      <c r="AX1151" s="122"/>
      <c r="AY1151" s="122"/>
      <c r="AZ1151" s="122"/>
      <c r="BA1151" s="122"/>
      <c r="BB1151" s="122"/>
      <c r="BC1151" s="122"/>
      <c r="BD1151" s="122"/>
      <c r="BE1151" s="122"/>
      <c r="BF1151" s="122"/>
      <c r="BG1151" s="122"/>
    </row>
    <row r="1152" spans="19:59" ht="12.75">
      <c r="S1152" s="122"/>
      <c r="T1152" s="123"/>
      <c r="U1152" s="122"/>
      <c r="V1152" s="122"/>
      <c r="W1152" s="122"/>
      <c r="X1152" s="122"/>
      <c r="Y1152" s="122"/>
      <c r="Z1152" s="122"/>
      <c r="AA1152" s="122"/>
      <c r="AB1152" s="122"/>
      <c r="AC1152" s="122"/>
      <c r="AD1152" s="122"/>
      <c r="AE1152" s="122"/>
      <c r="AF1152" s="122"/>
      <c r="AG1152" s="122"/>
      <c r="AH1152" s="122"/>
      <c r="AI1152" s="122"/>
      <c r="AJ1152" s="122"/>
      <c r="AK1152" s="122"/>
      <c r="AL1152" s="122"/>
      <c r="AM1152" s="122"/>
      <c r="AN1152" s="122"/>
      <c r="AO1152" s="122"/>
      <c r="AP1152" s="122"/>
      <c r="AQ1152" s="122"/>
      <c r="AR1152" s="122"/>
      <c r="AS1152" s="122"/>
      <c r="AT1152" s="122"/>
      <c r="AU1152" s="122"/>
      <c r="AV1152" s="122"/>
      <c r="AW1152" s="122"/>
      <c r="AX1152" s="122"/>
      <c r="AY1152" s="122"/>
      <c r="AZ1152" s="122"/>
      <c r="BA1152" s="122"/>
      <c r="BB1152" s="122"/>
      <c r="BC1152" s="122"/>
      <c r="BD1152" s="122"/>
      <c r="BE1152" s="122"/>
      <c r="BF1152" s="122"/>
      <c r="BG1152" s="122"/>
    </row>
    <row r="1153" spans="19:59" ht="12.75">
      <c r="S1153" s="122"/>
      <c r="T1153" s="123"/>
      <c r="U1153" s="122"/>
      <c r="V1153" s="122"/>
      <c r="W1153" s="122"/>
      <c r="X1153" s="122"/>
      <c r="Y1153" s="122"/>
      <c r="Z1153" s="122"/>
      <c r="AA1153" s="122"/>
      <c r="AB1153" s="122"/>
      <c r="AC1153" s="122"/>
      <c r="AD1153" s="122"/>
      <c r="AE1153" s="122"/>
      <c r="AF1153" s="122"/>
      <c r="AG1153" s="122"/>
      <c r="AH1153" s="122"/>
      <c r="AI1153" s="122"/>
      <c r="AJ1153" s="122"/>
      <c r="AK1153" s="122"/>
      <c r="AL1153" s="122"/>
      <c r="AM1153" s="122"/>
      <c r="AN1153" s="122"/>
      <c r="AO1153" s="122"/>
      <c r="AP1153" s="122"/>
      <c r="AQ1153" s="122"/>
      <c r="AR1153" s="122"/>
      <c r="AS1153" s="122"/>
      <c r="AT1153" s="122"/>
      <c r="AU1153" s="122"/>
      <c r="AV1153" s="122"/>
      <c r="AW1153" s="122"/>
      <c r="AX1153" s="122"/>
      <c r="AY1153" s="122"/>
      <c r="AZ1153" s="122"/>
      <c r="BA1153" s="122"/>
      <c r="BB1153" s="122"/>
      <c r="BC1153" s="122"/>
      <c r="BD1153" s="122"/>
      <c r="BE1153" s="122"/>
      <c r="BF1153" s="122"/>
      <c r="BG1153" s="122"/>
    </row>
    <row r="1154" spans="19:59" ht="12.75">
      <c r="S1154" s="122"/>
      <c r="T1154" s="123"/>
      <c r="U1154" s="122"/>
      <c r="V1154" s="122"/>
      <c r="W1154" s="122"/>
      <c r="X1154" s="122"/>
      <c r="Y1154" s="122"/>
      <c r="Z1154" s="122"/>
      <c r="AA1154" s="122"/>
      <c r="AB1154" s="122"/>
      <c r="AC1154" s="122"/>
      <c r="AD1154" s="122"/>
      <c r="AE1154" s="122"/>
      <c r="AF1154" s="122"/>
      <c r="AG1154" s="122"/>
      <c r="AH1154" s="122"/>
      <c r="AI1154" s="122"/>
      <c r="AJ1154" s="122"/>
      <c r="AK1154" s="122"/>
      <c r="AL1154" s="122"/>
      <c r="AM1154" s="122"/>
      <c r="AN1154" s="122"/>
      <c r="AO1154" s="122"/>
      <c r="AP1154" s="122"/>
      <c r="AQ1154" s="122"/>
      <c r="AR1154" s="122"/>
      <c r="AS1154" s="122"/>
      <c r="AT1154" s="122"/>
      <c r="AU1154" s="122"/>
      <c r="AV1154" s="122"/>
      <c r="AW1154" s="122"/>
      <c r="AX1154" s="122"/>
      <c r="AY1154" s="122"/>
      <c r="AZ1154" s="122"/>
      <c r="BA1154" s="122"/>
      <c r="BB1154" s="122"/>
      <c r="BC1154" s="122"/>
      <c r="BD1154" s="122"/>
      <c r="BE1154" s="122"/>
      <c r="BF1154" s="122"/>
      <c r="BG1154" s="122"/>
    </row>
    <row r="1155" spans="19:59" ht="12.75">
      <c r="S1155" s="122"/>
      <c r="T1155" s="123"/>
      <c r="U1155" s="122"/>
      <c r="V1155" s="122"/>
      <c r="W1155" s="122"/>
      <c r="X1155" s="122"/>
      <c r="Y1155" s="122"/>
      <c r="Z1155" s="122"/>
      <c r="AA1155" s="122"/>
      <c r="AB1155" s="122"/>
      <c r="AC1155" s="122"/>
      <c r="AD1155" s="122"/>
      <c r="AE1155" s="122"/>
      <c r="AF1155" s="122"/>
      <c r="AG1155" s="122"/>
      <c r="AH1155" s="122"/>
      <c r="AI1155" s="122"/>
      <c r="AJ1155" s="122"/>
      <c r="AK1155" s="122"/>
      <c r="AL1155" s="122"/>
      <c r="AM1155" s="122"/>
      <c r="AN1155" s="122"/>
      <c r="AO1155" s="122"/>
      <c r="AP1155" s="122"/>
      <c r="AQ1155" s="122"/>
      <c r="AR1155" s="122"/>
      <c r="AS1155" s="122"/>
      <c r="AT1155" s="122"/>
      <c r="AU1155" s="122"/>
      <c r="AV1155" s="122"/>
      <c r="AW1155" s="122"/>
      <c r="AX1155" s="122"/>
      <c r="AY1155" s="122"/>
      <c r="AZ1155" s="122"/>
      <c r="BA1155" s="122"/>
      <c r="BB1155" s="122"/>
      <c r="BC1155" s="122"/>
      <c r="BD1155" s="122"/>
      <c r="BE1155" s="122"/>
      <c r="BF1155" s="122"/>
      <c r="BG1155" s="122"/>
    </row>
    <row r="1156" spans="19:59" ht="12.75">
      <c r="S1156" s="122"/>
      <c r="T1156" s="123"/>
      <c r="U1156" s="122"/>
      <c r="V1156" s="122"/>
      <c r="W1156" s="122"/>
      <c r="X1156" s="122"/>
      <c r="Y1156" s="122"/>
      <c r="Z1156" s="122"/>
      <c r="AA1156" s="122"/>
      <c r="AB1156" s="122"/>
      <c r="AC1156" s="122"/>
      <c r="AD1156" s="122"/>
      <c r="AE1156" s="122"/>
      <c r="AF1156" s="122"/>
      <c r="AG1156" s="122"/>
      <c r="AH1156" s="122"/>
      <c r="AI1156" s="122"/>
      <c r="AJ1156" s="122"/>
      <c r="AK1156" s="122"/>
      <c r="AL1156" s="122"/>
      <c r="AM1156" s="122"/>
      <c r="AN1156" s="122"/>
      <c r="AO1156" s="122"/>
      <c r="AP1156" s="122"/>
      <c r="AQ1156" s="122"/>
      <c r="AR1156" s="122"/>
      <c r="AS1156" s="122"/>
      <c r="AT1156" s="122"/>
      <c r="AU1156" s="122"/>
      <c r="AV1156" s="122"/>
      <c r="AW1156" s="122"/>
      <c r="AX1156" s="122"/>
      <c r="AY1156" s="122"/>
      <c r="AZ1156" s="122"/>
      <c r="BA1156" s="122"/>
      <c r="BB1156" s="122"/>
      <c r="BC1156" s="122"/>
      <c r="BD1156" s="122"/>
      <c r="BE1156" s="122"/>
      <c r="BF1156" s="122"/>
      <c r="BG1156" s="122"/>
    </row>
    <row r="1157" spans="19:59" ht="12.75">
      <c r="S1157" s="122"/>
      <c r="T1157" s="123"/>
      <c r="U1157" s="122"/>
      <c r="V1157" s="122"/>
      <c r="W1157" s="122"/>
      <c r="X1157" s="122"/>
      <c r="Y1157" s="122"/>
      <c r="Z1157" s="122"/>
      <c r="AA1157" s="122"/>
      <c r="AB1157" s="122"/>
      <c r="AC1157" s="122"/>
      <c r="AD1157" s="122"/>
      <c r="AE1157" s="122"/>
      <c r="AF1157" s="122"/>
      <c r="AG1157" s="122"/>
      <c r="AH1157" s="122"/>
      <c r="AI1157" s="122"/>
      <c r="AJ1157" s="122"/>
      <c r="AK1157" s="122"/>
      <c r="AL1157" s="122"/>
      <c r="AM1157" s="122"/>
      <c r="AN1157" s="122"/>
      <c r="AO1157" s="122"/>
      <c r="AP1157" s="122"/>
      <c r="AQ1157" s="122"/>
      <c r="AR1157" s="122"/>
      <c r="AS1157" s="122"/>
      <c r="AT1157" s="122"/>
      <c r="AU1157" s="122"/>
      <c r="AV1157" s="122"/>
      <c r="AW1157" s="122"/>
      <c r="AX1157" s="122"/>
      <c r="AY1157" s="122"/>
      <c r="AZ1157" s="122"/>
      <c r="BA1157" s="122"/>
      <c r="BB1157" s="122"/>
      <c r="BC1157" s="122"/>
      <c r="BD1157" s="122"/>
      <c r="BE1157" s="122"/>
      <c r="BF1157" s="122"/>
      <c r="BG1157" s="122"/>
    </row>
    <row r="1158" spans="19:59" ht="12.75">
      <c r="S1158" s="122"/>
      <c r="T1158" s="123"/>
      <c r="U1158" s="122"/>
      <c r="V1158" s="122"/>
      <c r="W1158" s="122"/>
      <c r="X1158" s="122"/>
      <c r="Y1158" s="122"/>
      <c r="Z1158" s="122"/>
      <c r="AA1158" s="122"/>
      <c r="AB1158" s="122"/>
      <c r="AC1158" s="122"/>
      <c r="AD1158" s="122"/>
      <c r="AE1158" s="122"/>
      <c r="AF1158" s="122"/>
      <c r="AG1158" s="122"/>
      <c r="AH1158" s="122"/>
      <c r="AI1158" s="122"/>
      <c r="AJ1158" s="122"/>
      <c r="AK1158" s="122"/>
      <c r="AL1158" s="122"/>
      <c r="AM1158" s="122"/>
      <c r="AN1158" s="122"/>
      <c r="AO1158" s="122"/>
      <c r="AP1158" s="122"/>
      <c r="AQ1158" s="122"/>
      <c r="AR1158" s="122"/>
      <c r="AS1158" s="122"/>
      <c r="AT1158" s="122"/>
      <c r="AU1158" s="122"/>
      <c r="AV1158" s="122"/>
      <c r="AW1158" s="122"/>
      <c r="AX1158" s="122"/>
      <c r="AY1158" s="122"/>
      <c r="AZ1158" s="122"/>
      <c r="BA1158" s="122"/>
      <c r="BB1158" s="122"/>
      <c r="BC1158" s="122"/>
      <c r="BD1158" s="122"/>
      <c r="BE1158" s="122"/>
      <c r="BF1158" s="122"/>
      <c r="BG1158" s="122"/>
    </row>
    <row r="1159" spans="19:59" ht="12.75">
      <c r="S1159" s="122"/>
      <c r="T1159" s="123"/>
      <c r="U1159" s="122"/>
      <c r="V1159" s="122"/>
      <c r="W1159" s="122"/>
      <c r="X1159" s="122"/>
      <c r="Y1159" s="122"/>
      <c r="Z1159" s="122"/>
      <c r="AA1159" s="122"/>
      <c r="AB1159" s="122"/>
      <c r="AC1159" s="122"/>
      <c r="AD1159" s="122"/>
      <c r="AE1159" s="122"/>
      <c r="AF1159" s="122"/>
      <c r="AG1159" s="122"/>
      <c r="AH1159" s="122"/>
      <c r="AI1159" s="122"/>
      <c r="AJ1159" s="122"/>
      <c r="AK1159" s="122"/>
      <c r="AL1159" s="122"/>
      <c r="AM1159" s="122"/>
      <c r="AN1159" s="122"/>
      <c r="AO1159" s="122"/>
      <c r="AP1159" s="122"/>
      <c r="AQ1159" s="122"/>
      <c r="AR1159" s="122"/>
      <c r="AS1159" s="122"/>
      <c r="AT1159" s="122"/>
      <c r="AU1159" s="122"/>
      <c r="AV1159" s="122"/>
      <c r="AW1159" s="122"/>
      <c r="AX1159" s="122"/>
      <c r="AY1159" s="122"/>
      <c r="AZ1159" s="122"/>
      <c r="BA1159" s="122"/>
      <c r="BB1159" s="122"/>
      <c r="BC1159" s="122"/>
      <c r="BD1159" s="122"/>
      <c r="BE1159" s="122"/>
      <c r="BF1159" s="122"/>
      <c r="BG1159" s="122"/>
    </row>
    <row r="1160" spans="19:59" ht="12.75">
      <c r="S1160" s="122"/>
      <c r="T1160" s="123"/>
      <c r="U1160" s="122"/>
      <c r="V1160" s="122"/>
      <c r="W1160" s="122"/>
      <c r="X1160" s="122"/>
      <c r="Y1160" s="122"/>
      <c r="Z1160" s="122"/>
      <c r="AA1160" s="122"/>
      <c r="AB1160" s="122"/>
      <c r="AC1160" s="122"/>
      <c r="AD1160" s="122"/>
      <c r="AE1160" s="122"/>
      <c r="AF1160" s="122"/>
      <c r="AG1160" s="122"/>
      <c r="AH1160" s="122"/>
      <c r="AI1160" s="122"/>
      <c r="AJ1160" s="122"/>
      <c r="AK1160" s="122"/>
      <c r="AL1160" s="122"/>
      <c r="AM1160" s="122"/>
      <c r="AN1160" s="122"/>
      <c r="AO1160" s="122"/>
      <c r="AP1160" s="122"/>
      <c r="AQ1160" s="122"/>
      <c r="AR1160" s="122"/>
      <c r="AS1160" s="122"/>
      <c r="AT1160" s="122"/>
      <c r="AU1160" s="122"/>
      <c r="AV1160" s="122"/>
      <c r="AW1160" s="122"/>
      <c r="AX1160" s="122"/>
      <c r="AY1160" s="122"/>
      <c r="AZ1160" s="122"/>
      <c r="BA1160" s="122"/>
      <c r="BB1160" s="122"/>
      <c r="BC1160" s="122"/>
      <c r="BD1160" s="122"/>
      <c r="BE1160" s="122"/>
      <c r="BF1160" s="122"/>
      <c r="BG1160" s="122"/>
    </row>
    <row r="1161" spans="19:59" ht="12.75">
      <c r="S1161" s="122"/>
      <c r="T1161" s="123"/>
      <c r="U1161" s="122"/>
      <c r="V1161" s="122"/>
      <c r="W1161" s="122"/>
      <c r="X1161" s="122"/>
      <c r="Y1161" s="122"/>
      <c r="Z1161" s="122"/>
      <c r="AA1161" s="122"/>
      <c r="AB1161" s="122"/>
      <c r="AC1161" s="122"/>
      <c r="AD1161" s="122"/>
      <c r="AE1161" s="122"/>
      <c r="AF1161" s="122"/>
      <c r="AG1161" s="122"/>
      <c r="AH1161" s="122"/>
      <c r="AI1161" s="122"/>
      <c r="AJ1161" s="122"/>
      <c r="AK1161" s="122"/>
      <c r="AL1161" s="122"/>
      <c r="AM1161" s="122"/>
      <c r="AN1161" s="122"/>
      <c r="AO1161" s="122"/>
      <c r="AP1161" s="122"/>
      <c r="AQ1161" s="122"/>
      <c r="AR1161" s="122"/>
      <c r="AS1161" s="122"/>
      <c r="AT1161" s="122"/>
      <c r="AU1161" s="122"/>
      <c r="AV1161" s="122"/>
      <c r="AW1161" s="122"/>
      <c r="AX1161" s="122"/>
      <c r="AY1161" s="122"/>
      <c r="AZ1161" s="122"/>
      <c r="BA1161" s="122"/>
      <c r="BB1161" s="122"/>
      <c r="BC1161" s="122"/>
      <c r="BD1161" s="122"/>
      <c r="BE1161" s="122"/>
      <c r="BF1161" s="122"/>
      <c r="BG1161" s="122"/>
    </row>
    <row r="1162" spans="19:59" ht="12.75">
      <c r="S1162" s="122"/>
      <c r="T1162" s="123"/>
      <c r="U1162" s="122"/>
      <c r="V1162" s="122"/>
      <c r="W1162" s="122"/>
      <c r="X1162" s="122"/>
      <c r="Y1162" s="122"/>
      <c r="Z1162" s="122"/>
      <c r="AA1162" s="122"/>
      <c r="AB1162" s="122"/>
      <c r="AC1162" s="122"/>
      <c r="AD1162" s="122"/>
      <c r="AE1162" s="122"/>
      <c r="AF1162" s="122"/>
      <c r="AG1162" s="122"/>
      <c r="AH1162" s="122"/>
      <c r="AI1162" s="122"/>
      <c r="AJ1162" s="122"/>
      <c r="AK1162" s="122"/>
      <c r="AL1162" s="122"/>
      <c r="AM1162" s="122"/>
      <c r="AN1162" s="122"/>
      <c r="AO1162" s="122"/>
      <c r="AP1162" s="122"/>
      <c r="AQ1162" s="122"/>
      <c r="AR1162" s="122"/>
      <c r="AS1162" s="122"/>
      <c r="AT1162" s="122"/>
      <c r="AU1162" s="122"/>
      <c r="AV1162" s="122"/>
      <c r="AW1162" s="122"/>
      <c r="AX1162" s="122"/>
      <c r="AY1162" s="122"/>
      <c r="AZ1162" s="122"/>
      <c r="BA1162" s="122"/>
      <c r="BB1162" s="122"/>
      <c r="BC1162" s="122"/>
      <c r="BD1162" s="122"/>
      <c r="BE1162" s="122"/>
      <c r="BF1162" s="122"/>
      <c r="BG1162" s="122"/>
    </row>
    <row r="1163" spans="19:59" ht="12.75">
      <c r="S1163" s="122"/>
      <c r="T1163" s="123"/>
      <c r="U1163" s="122"/>
      <c r="V1163" s="122"/>
      <c r="W1163" s="122"/>
      <c r="X1163" s="122"/>
      <c r="Y1163" s="122"/>
      <c r="Z1163" s="122"/>
      <c r="AA1163" s="122"/>
      <c r="AB1163" s="122"/>
      <c r="AC1163" s="122"/>
      <c r="AD1163" s="122"/>
      <c r="AE1163" s="122"/>
      <c r="AF1163" s="122"/>
      <c r="AG1163" s="122"/>
      <c r="AH1163" s="122"/>
      <c r="AI1163" s="122"/>
      <c r="AJ1163" s="122"/>
      <c r="AK1163" s="122"/>
      <c r="AL1163" s="122"/>
      <c r="AM1163" s="122"/>
      <c r="AN1163" s="122"/>
      <c r="AO1163" s="122"/>
      <c r="AP1163" s="122"/>
      <c r="AQ1163" s="122"/>
      <c r="AR1163" s="122"/>
      <c r="AS1163" s="122"/>
      <c r="AT1163" s="122"/>
      <c r="AU1163" s="122"/>
      <c r="AV1163" s="122"/>
      <c r="AW1163" s="122"/>
      <c r="AX1163" s="122"/>
      <c r="AY1163" s="122"/>
      <c r="AZ1163" s="122"/>
      <c r="BA1163" s="122"/>
      <c r="BB1163" s="122"/>
      <c r="BC1163" s="122"/>
      <c r="BD1163" s="122"/>
      <c r="BE1163" s="122"/>
      <c r="BF1163" s="122"/>
      <c r="BG1163" s="122"/>
    </row>
    <row r="1164" spans="19:59" ht="12.75">
      <c r="S1164" s="122"/>
      <c r="T1164" s="123"/>
      <c r="U1164" s="122"/>
      <c r="V1164" s="122"/>
      <c r="W1164" s="122"/>
      <c r="X1164" s="122"/>
      <c r="Y1164" s="122"/>
      <c r="Z1164" s="122"/>
      <c r="AA1164" s="122"/>
      <c r="AB1164" s="122"/>
      <c r="AC1164" s="122"/>
      <c r="AD1164" s="122"/>
      <c r="AE1164" s="122"/>
      <c r="AF1164" s="122"/>
      <c r="AG1164" s="122"/>
      <c r="AH1164" s="122"/>
      <c r="AI1164" s="122"/>
      <c r="AJ1164" s="122"/>
      <c r="AK1164" s="122"/>
      <c r="AL1164" s="122"/>
      <c r="AM1164" s="122"/>
      <c r="AN1164" s="122"/>
      <c r="AO1164" s="122"/>
      <c r="AP1164" s="122"/>
      <c r="AQ1164" s="122"/>
      <c r="AR1164" s="122"/>
      <c r="AS1164" s="122"/>
      <c r="AT1164" s="122"/>
      <c r="AU1164" s="122"/>
      <c r="AV1164" s="122"/>
      <c r="AW1164" s="122"/>
      <c r="AX1164" s="122"/>
      <c r="AY1164" s="122"/>
      <c r="AZ1164" s="122"/>
      <c r="BA1164" s="122"/>
      <c r="BB1164" s="122"/>
      <c r="BC1164" s="122"/>
      <c r="BD1164" s="122"/>
      <c r="BE1164" s="122"/>
      <c r="BF1164" s="122"/>
      <c r="BG1164" s="122"/>
    </row>
    <row r="1165" spans="19:59" ht="12.75">
      <c r="S1165" s="122"/>
      <c r="T1165" s="123"/>
      <c r="U1165" s="122"/>
      <c r="V1165" s="122"/>
      <c r="W1165" s="122"/>
      <c r="X1165" s="122"/>
      <c r="Y1165" s="122"/>
      <c r="Z1165" s="122"/>
      <c r="AA1165" s="122"/>
      <c r="AB1165" s="122"/>
      <c r="AC1165" s="122"/>
      <c r="AD1165" s="122"/>
      <c r="AE1165" s="122"/>
      <c r="AF1165" s="122"/>
      <c r="AG1165" s="122"/>
      <c r="AH1165" s="122"/>
      <c r="AI1165" s="122"/>
      <c r="AJ1165" s="122"/>
      <c r="AK1165" s="122"/>
      <c r="AL1165" s="122"/>
      <c r="AM1165" s="122"/>
      <c r="AN1165" s="122"/>
      <c r="AO1165" s="122"/>
      <c r="AP1165" s="122"/>
      <c r="AQ1165" s="122"/>
      <c r="AR1165" s="122"/>
      <c r="AS1165" s="122"/>
      <c r="AT1165" s="122"/>
      <c r="AU1165" s="122"/>
      <c r="AV1165" s="122"/>
      <c r="AW1165" s="122"/>
      <c r="AX1165" s="122"/>
      <c r="AY1165" s="122"/>
      <c r="AZ1165" s="122"/>
      <c r="BA1165" s="122"/>
      <c r="BB1165" s="122"/>
      <c r="BC1165" s="122"/>
      <c r="BD1165" s="122"/>
      <c r="BE1165" s="122"/>
      <c r="BF1165" s="122"/>
      <c r="BG1165" s="122"/>
    </row>
    <row r="1166" spans="19:59" ht="12.75">
      <c r="S1166" s="122"/>
      <c r="T1166" s="123"/>
      <c r="U1166" s="122"/>
      <c r="V1166" s="122"/>
      <c r="W1166" s="122"/>
      <c r="X1166" s="122"/>
      <c r="Y1166" s="122"/>
      <c r="Z1166" s="122"/>
      <c r="AA1166" s="122"/>
      <c r="AB1166" s="122"/>
      <c r="AC1166" s="122"/>
      <c r="AD1166" s="122"/>
      <c r="AE1166" s="122"/>
      <c r="AF1166" s="122"/>
      <c r="AG1166" s="122"/>
      <c r="AH1166" s="122"/>
      <c r="AI1166" s="122"/>
      <c r="AJ1166" s="122"/>
      <c r="AK1166" s="122"/>
      <c r="AL1166" s="122"/>
      <c r="AM1166" s="122"/>
      <c r="AN1166" s="122"/>
      <c r="AO1166" s="122"/>
      <c r="AP1166" s="122"/>
      <c r="AQ1166" s="122"/>
      <c r="AR1166" s="122"/>
      <c r="AS1166" s="122"/>
      <c r="AT1166" s="122"/>
      <c r="AU1166" s="122"/>
      <c r="AV1166" s="122"/>
      <c r="AW1166" s="122"/>
      <c r="AX1166" s="122"/>
      <c r="AY1166" s="122"/>
      <c r="AZ1166" s="122"/>
      <c r="BA1166" s="122"/>
      <c r="BB1166" s="122"/>
      <c r="BC1166" s="122"/>
      <c r="BD1166" s="122"/>
      <c r="BE1166" s="122"/>
      <c r="BF1166" s="122"/>
      <c r="BG1166" s="122"/>
    </row>
    <row r="1167" spans="19:59" ht="12.75">
      <c r="S1167" s="122"/>
      <c r="T1167" s="123"/>
      <c r="U1167" s="122"/>
      <c r="V1167" s="122"/>
      <c r="W1167" s="122"/>
      <c r="X1167" s="122"/>
      <c r="Y1167" s="122"/>
      <c r="Z1167" s="122"/>
      <c r="AA1167" s="122"/>
      <c r="AB1167" s="122"/>
      <c r="AC1167" s="122"/>
      <c r="AD1167" s="122"/>
      <c r="AE1167" s="122"/>
      <c r="AF1167" s="122"/>
      <c r="AG1167" s="122"/>
      <c r="AH1167" s="122"/>
      <c r="AI1167" s="122"/>
      <c r="AJ1167" s="122"/>
      <c r="AK1167" s="122"/>
      <c r="AL1167" s="122"/>
      <c r="AM1167" s="122"/>
      <c r="AN1167" s="122"/>
      <c r="AO1167" s="122"/>
      <c r="AP1167" s="122"/>
      <c r="AQ1167" s="122"/>
      <c r="AR1167" s="122"/>
      <c r="AS1167" s="122"/>
      <c r="AT1167" s="122"/>
      <c r="AU1167" s="122"/>
      <c r="AV1167" s="122"/>
      <c r="AW1167" s="122"/>
      <c r="AX1167" s="122"/>
      <c r="AY1167" s="122"/>
      <c r="AZ1167" s="122"/>
      <c r="BA1167" s="122"/>
      <c r="BB1167" s="122"/>
      <c r="BC1167" s="122"/>
      <c r="BD1167" s="122"/>
      <c r="BE1167" s="122"/>
      <c r="BF1167" s="122"/>
      <c r="BG1167" s="122"/>
    </row>
    <row r="1168" spans="19:59" ht="12.75">
      <c r="S1168" s="122"/>
      <c r="T1168" s="123"/>
      <c r="U1168" s="122"/>
      <c r="V1168" s="122"/>
      <c r="W1168" s="122"/>
      <c r="X1168" s="122"/>
      <c r="Y1168" s="122"/>
      <c r="Z1168" s="122"/>
      <c r="AA1168" s="122"/>
      <c r="AB1168" s="122"/>
      <c r="AC1168" s="122"/>
      <c r="AD1168" s="122"/>
      <c r="AE1168" s="122"/>
      <c r="AF1168" s="122"/>
      <c r="AG1168" s="122"/>
      <c r="AH1168" s="122"/>
      <c r="AI1168" s="122"/>
      <c r="AJ1168" s="122"/>
      <c r="AK1168" s="122"/>
      <c r="AL1168" s="122"/>
      <c r="AM1168" s="122"/>
      <c r="AN1168" s="122"/>
      <c r="AO1168" s="122"/>
      <c r="AP1168" s="122"/>
      <c r="AQ1168" s="122"/>
      <c r="AR1168" s="122"/>
      <c r="AS1168" s="122"/>
      <c r="AT1168" s="122"/>
      <c r="AU1168" s="122"/>
      <c r="AV1168" s="122"/>
      <c r="AW1168" s="122"/>
      <c r="AX1168" s="122"/>
      <c r="AY1168" s="122"/>
      <c r="AZ1168" s="122"/>
      <c r="BA1168" s="122"/>
      <c r="BB1168" s="122"/>
      <c r="BC1168" s="122"/>
      <c r="BD1168" s="122"/>
      <c r="BE1168" s="122"/>
      <c r="BF1168" s="122"/>
      <c r="BG1168" s="122"/>
    </row>
    <row r="1169" spans="19:59" ht="12.75">
      <c r="S1169" s="122"/>
      <c r="T1169" s="123"/>
      <c r="U1169" s="122"/>
      <c r="V1169" s="122"/>
      <c r="W1169" s="122"/>
      <c r="X1169" s="122"/>
      <c r="Y1169" s="122"/>
      <c r="Z1169" s="122"/>
      <c r="AA1169" s="122"/>
      <c r="AB1169" s="122"/>
      <c r="AC1169" s="122"/>
      <c r="AD1169" s="122"/>
      <c r="AE1169" s="122"/>
      <c r="AF1169" s="122"/>
      <c r="AG1169" s="122"/>
      <c r="AH1169" s="122"/>
      <c r="AI1169" s="122"/>
      <c r="AJ1169" s="122"/>
      <c r="AK1169" s="122"/>
      <c r="AL1169" s="122"/>
      <c r="AM1169" s="122"/>
      <c r="AN1169" s="122"/>
      <c r="AO1169" s="122"/>
      <c r="AP1169" s="122"/>
      <c r="AQ1169" s="122"/>
      <c r="AR1169" s="122"/>
      <c r="AS1169" s="122"/>
      <c r="AT1169" s="122"/>
      <c r="AU1169" s="122"/>
      <c r="AV1169" s="122"/>
      <c r="AW1169" s="122"/>
      <c r="AX1169" s="122"/>
      <c r="AY1169" s="122"/>
      <c r="AZ1169" s="122"/>
      <c r="BA1169" s="122"/>
      <c r="BB1169" s="122"/>
      <c r="BC1169" s="122"/>
      <c r="BD1169" s="122"/>
      <c r="BE1169" s="122"/>
      <c r="BF1169" s="122"/>
      <c r="BG1169" s="122"/>
    </row>
    <row r="1170" spans="19:59" ht="12.75">
      <c r="S1170" s="122"/>
      <c r="T1170" s="123"/>
      <c r="U1170" s="122"/>
      <c r="V1170" s="122"/>
      <c r="W1170" s="122"/>
      <c r="X1170" s="122"/>
      <c r="Y1170" s="122"/>
      <c r="Z1170" s="122"/>
      <c r="AA1170" s="122"/>
      <c r="AB1170" s="122"/>
      <c r="AC1170" s="122"/>
      <c r="AD1170" s="122"/>
      <c r="AE1170" s="122"/>
      <c r="AF1170" s="122"/>
      <c r="AG1170" s="122"/>
      <c r="AH1170" s="122"/>
      <c r="AI1170" s="122"/>
      <c r="AJ1170" s="122"/>
      <c r="AK1170" s="122"/>
      <c r="AL1170" s="122"/>
      <c r="AM1170" s="122"/>
      <c r="AN1170" s="122"/>
      <c r="AO1170" s="122"/>
      <c r="AP1170" s="122"/>
      <c r="AQ1170" s="122"/>
      <c r="AR1170" s="122"/>
      <c r="AS1170" s="122"/>
      <c r="AT1170" s="122"/>
      <c r="AU1170" s="122"/>
      <c r="AV1170" s="122"/>
      <c r="AW1170" s="122"/>
      <c r="AX1170" s="122"/>
      <c r="AY1170" s="122"/>
      <c r="AZ1170" s="122"/>
      <c r="BA1170" s="122"/>
      <c r="BB1170" s="122"/>
      <c r="BC1170" s="122"/>
      <c r="BD1170" s="122"/>
      <c r="BE1170" s="122"/>
      <c r="BF1170" s="122"/>
      <c r="BG1170" s="122"/>
    </row>
    <row r="1171" spans="19:59" ht="12.75">
      <c r="S1171" s="122"/>
      <c r="T1171" s="123"/>
      <c r="U1171" s="122"/>
      <c r="V1171" s="122"/>
      <c r="W1171" s="122"/>
      <c r="X1171" s="122"/>
      <c r="Y1171" s="122"/>
      <c r="Z1171" s="122"/>
      <c r="AA1171" s="122"/>
      <c r="AB1171" s="122"/>
      <c r="AC1171" s="122"/>
      <c r="AD1171" s="122"/>
      <c r="AE1171" s="122"/>
      <c r="AF1171" s="122"/>
      <c r="AG1171" s="122"/>
      <c r="AH1171" s="122"/>
      <c r="AI1171" s="122"/>
      <c r="AJ1171" s="122"/>
      <c r="AK1171" s="122"/>
      <c r="AL1171" s="122"/>
      <c r="AM1171" s="122"/>
      <c r="AN1171" s="122"/>
      <c r="AO1171" s="122"/>
      <c r="AP1171" s="122"/>
      <c r="AQ1171" s="122"/>
      <c r="AR1171" s="122"/>
      <c r="AS1171" s="122"/>
      <c r="AT1171" s="122"/>
      <c r="AU1171" s="122"/>
      <c r="AV1171" s="122"/>
      <c r="AW1171" s="122"/>
      <c r="AX1171" s="122"/>
      <c r="AY1171" s="122"/>
      <c r="AZ1171" s="122"/>
      <c r="BA1171" s="122"/>
      <c r="BB1171" s="122"/>
      <c r="BC1171" s="122"/>
      <c r="BD1171" s="122"/>
      <c r="BE1171" s="122"/>
      <c r="BF1171" s="122"/>
      <c r="BG1171" s="122"/>
    </row>
    <row r="1172" spans="19:59" ht="12.75">
      <c r="S1172" s="122"/>
      <c r="T1172" s="123"/>
      <c r="U1172" s="122"/>
      <c r="V1172" s="122"/>
      <c r="W1172" s="122"/>
      <c r="X1172" s="122"/>
      <c r="Y1172" s="122"/>
      <c r="Z1172" s="122"/>
      <c r="AA1172" s="122"/>
      <c r="AB1172" s="122"/>
      <c r="AC1172" s="122"/>
      <c r="AD1172" s="122"/>
      <c r="AE1172" s="122"/>
      <c r="AF1172" s="122"/>
      <c r="AG1172" s="122"/>
      <c r="AH1172" s="122"/>
      <c r="AI1172" s="122"/>
      <c r="AJ1172" s="122"/>
      <c r="AK1172" s="122"/>
      <c r="AL1172" s="122"/>
      <c r="AM1172" s="122"/>
      <c r="AN1172" s="122"/>
      <c r="AO1172" s="122"/>
      <c r="AP1172" s="122"/>
      <c r="AQ1172" s="122"/>
      <c r="AR1172" s="122"/>
      <c r="AS1172" s="122"/>
      <c r="AT1172" s="122"/>
      <c r="AU1172" s="122"/>
      <c r="AV1172" s="122"/>
      <c r="AW1172" s="122"/>
      <c r="AX1172" s="122"/>
      <c r="AY1172" s="122"/>
      <c r="AZ1172" s="122"/>
      <c r="BA1172" s="122"/>
      <c r="BB1172" s="122"/>
      <c r="BC1172" s="122"/>
      <c r="BD1172" s="122"/>
      <c r="BE1172" s="122"/>
      <c r="BF1172" s="122"/>
      <c r="BG1172" s="122"/>
    </row>
    <row r="1173" spans="19:59" ht="12.75">
      <c r="S1173" s="122"/>
      <c r="T1173" s="123"/>
      <c r="U1173" s="122"/>
      <c r="V1173" s="122"/>
      <c r="W1173" s="122"/>
      <c r="X1173" s="122"/>
      <c r="Y1173" s="122"/>
      <c r="Z1173" s="122"/>
      <c r="AA1173" s="122"/>
      <c r="AB1173" s="122"/>
      <c r="AC1173" s="122"/>
      <c r="AD1173" s="122"/>
      <c r="AE1173" s="122"/>
      <c r="AF1173" s="122"/>
      <c r="AG1173" s="122"/>
      <c r="AH1173" s="122"/>
      <c r="AI1173" s="122"/>
      <c r="AJ1173" s="122"/>
      <c r="AK1173" s="122"/>
      <c r="AL1173" s="122"/>
      <c r="AM1173" s="122"/>
      <c r="AN1173" s="122"/>
      <c r="AO1173" s="122"/>
      <c r="AP1173" s="122"/>
      <c r="AQ1173" s="122"/>
      <c r="AR1173" s="122"/>
      <c r="AS1173" s="122"/>
      <c r="AT1173" s="122"/>
      <c r="AU1173" s="122"/>
      <c r="AV1173" s="122"/>
      <c r="AW1173" s="122"/>
      <c r="AX1173" s="122"/>
      <c r="AY1173" s="122"/>
      <c r="AZ1173" s="122"/>
      <c r="BA1173" s="122"/>
      <c r="BB1173" s="122"/>
      <c r="BC1173" s="122"/>
      <c r="BD1173" s="122"/>
      <c r="BE1173" s="122"/>
      <c r="BF1173" s="122"/>
      <c r="BG1173" s="122"/>
    </row>
    <row r="1174" spans="19:59" ht="12.75">
      <c r="S1174" s="122"/>
      <c r="T1174" s="123"/>
      <c r="U1174" s="122"/>
      <c r="V1174" s="122"/>
      <c r="W1174" s="122"/>
      <c r="X1174" s="122"/>
      <c r="Y1174" s="122"/>
      <c r="Z1174" s="122"/>
      <c r="AA1174" s="122"/>
      <c r="AB1174" s="122"/>
      <c r="AC1174" s="122"/>
      <c r="AD1174" s="122"/>
      <c r="AE1174" s="122"/>
      <c r="AF1174" s="122"/>
      <c r="AG1174" s="122"/>
      <c r="AH1174" s="122"/>
      <c r="AI1174" s="122"/>
      <c r="AJ1174" s="122"/>
      <c r="AK1174" s="122"/>
      <c r="AL1174" s="122"/>
      <c r="AM1174" s="122"/>
      <c r="AN1174" s="122"/>
      <c r="AO1174" s="122"/>
      <c r="AP1174" s="122"/>
      <c r="AQ1174" s="122"/>
      <c r="AR1174" s="122"/>
      <c r="AS1174" s="122"/>
      <c r="AT1174" s="122"/>
      <c r="AU1174" s="122"/>
      <c r="AV1174" s="122"/>
      <c r="AW1174" s="122"/>
      <c r="AX1174" s="122"/>
      <c r="AY1174" s="122"/>
      <c r="AZ1174" s="122"/>
      <c r="BA1174" s="122"/>
      <c r="BB1174" s="122"/>
      <c r="BC1174" s="122"/>
      <c r="BD1174" s="122"/>
      <c r="BE1174" s="122"/>
      <c r="BF1174" s="122"/>
      <c r="BG1174" s="122"/>
    </row>
    <row r="1175" spans="19:59" ht="12.75">
      <c r="S1175" s="122"/>
      <c r="T1175" s="123"/>
      <c r="U1175" s="122"/>
      <c r="V1175" s="122"/>
      <c r="W1175" s="122"/>
      <c r="X1175" s="122"/>
      <c r="Y1175" s="122"/>
      <c r="Z1175" s="122"/>
      <c r="AA1175" s="122"/>
      <c r="AB1175" s="122"/>
      <c r="AC1175" s="122"/>
      <c r="AD1175" s="122"/>
      <c r="AE1175" s="122"/>
      <c r="AF1175" s="122"/>
      <c r="AG1175" s="122"/>
      <c r="AH1175" s="122"/>
      <c r="AI1175" s="122"/>
      <c r="AJ1175" s="122"/>
      <c r="AK1175" s="122"/>
      <c r="AL1175" s="122"/>
      <c r="AM1175" s="122"/>
      <c r="AN1175" s="122"/>
      <c r="AO1175" s="122"/>
      <c r="AP1175" s="122"/>
      <c r="AQ1175" s="122"/>
      <c r="AR1175" s="122"/>
      <c r="AS1175" s="122"/>
      <c r="AT1175" s="122"/>
      <c r="AU1175" s="122"/>
      <c r="AV1175" s="122"/>
      <c r="AW1175" s="122"/>
      <c r="AX1175" s="122"/>
      <c r="AY1175" s="122"/>
      <c r="AZ1175" s="122"/>
      <c r="BA1175" s="122"/>
      <c r="BB1175" s="122"/>
      <c r="BC1175" s="122"/>
      <c r="BD1175" s="122"/>
      <c r="BE1175" s="122"/>
      <c r="BF1175" s="122"/>
      <c r="BG1175" s="122"/>
    </row>
    <row r="1176" spans="19:59" ht="12.75">
      <c r="S1176" s="122"/>
      <c r="T1176" s="123"/>
      <c r="U1176" s="122"/>
      <c r="V1176" s="122"/>
      <c r="W1176" s="122"/>
      <c r="X1176" s="122"/>
      <c r="Y1176" s="122"/>
      <c r="Z1176" s="122"/>
      <c r="AA1176" s="122"/>
      <c r="AB1176" s="122"/>
      <c r="AC1176" s="122"/>
      <c r="AD1176" s="122"/>
      <c r="AE1176" s="122"/>
      <c r="AF1176" s="122"/>
      <c r="AG1176" s="122"/>
      <c r="AH1176" s="122"/>
      <c r="AI1176" s="122"/>
      <c r="AJ1176" s="122"/>
      <c r="AK1176" s="122"/>
      <c r="AL1176" s="122"/>
      <c r="AM1176" s="122"/>
      <c r="AN1176" s="122"/>
      <c r="AO1176" s="122"/>
      <c r="AP1176" s="122"/>
      <c r="AQ1176" s="122"/>
      <c r="AR1176" s="122"/>
      <c r="AS1176" s="122"/>
      <c r="AT1176" s="122"/>
      <c r="AU1176" s="122"/>
      <c r="AV1176" s="122"/>
      <c r="AW1176" s="122"/>
      <c r="AX1176" s="122"/>
      <c r="AY1176" s="122"/>
      <c r="AZ1176" s="122"/>
      <c r="BA1176" s="122"/>
      <c r="BB1176" s="122"/>
      <c r="BC1176" s="122"/>
      <c r="BD1176" s="122"/>
      <c r="BE1176" s="122"/>
      <c r="BF1176" s="122"/>
      <c r="BG1176" s="122"/>
    </row>
    <row r="1177" spans="19:59" ht="12.75">
      <c r="S1177" s="122"/>
      <c r="T1177" s="123"/>
      <c r="U1177" s="122"/>
      <c r="V1177" s="122"/>
      <c r="W1177" s="122"/>
      <c r="X1177" s="122"/>
      <c r="Y1177" s="122"/>
      <c r="Z1177" s="122"/>
      <c r="AA1177" s="122"/>
      <c r="AB1177" s="122"/>
      <c r="AC1177" s="122"/>
      <c r="AD1177" s="122"/>
      <c r="AE1177" s="122"/>
      <c r="AF1177" s="122"/>
      <c r="AG1177" s="122"/>
      <c r="AH1177" s="122"/>
      <c r="AI1177" s="122"/>
      <c r="AJ1177" s="122"/>
      <c r="AK1177" s="122"/>
      <c r="AL1177" s="122"/>
      <c r="AM1177" s="122"/>
      <c r="AN1177" s="122"/>
      <c r="AO1177" s="122"/>
      <c r="AP1177" s="122"/>
      <c r="AQ1177" s="122"/>
      <c r="AR1177" s="122"/>
      <c r="AS1177" s="122"/>
      <c r="AT1177" s="122"/>
      <c r="AU1177" s="122"/>
      <c r="AV1177" s="122"/>
      <c r="AW1177" s="122"/>
      <c r="AX1177" s="122"/>
      <c r="AY1177" s="122"/>
      <c r="AZ1177" s="122"/>
      <c r="BA1177" s="122"/>
      <c r="BB1177" s="122"/>
      <c r="BC1177" s="122"/>
      <c r="BD1177" s="122"/>
      <c r="BE1177" s="122"/>
      <c r="BF1177" s="122"/>
      <c r="BG1177" s="122"/>
    </row>
    <row r="1178" spans="19:59" ht="12.75">
      <c r="S1178" s="122"/>
      <c r="T1178" s="123"/>
      <c r="U1178" s="122"/>
      <c r="V1178" s="122"/>
      <c r="W1178" s="122"/>
      <c r="X1178" s="122"/>
      <c r="Y1178" s="122"/>
      <c r="Z1178" s="122"/>
      <c r="AA1178" s="122"/>
      <c r="AB1178" s="122"/>
      <c r="AC1178" s="122"/>
      <c r="AD1178" s="122"/>
      <c r="AE1178" s="122"/>
      <c r="AF1178" s="122"/>
      <c r="AG1178" s="122"/>
      <c r="AH1178" s="122"/>
      <c r="AI1178" s="122"/>
      <c r="AJ1178" s="122"/>
      <c r="AK1178" s="122"/>
      <c r="AL1178" s="122"/>
      <c r="AM1178" s="122"/>
      <c r="AN1178" s="122"/>
      <c r="AO1178" s="122"/>
      <c r="AP1178" s="122"/>
      <c r="AQ1178" s="122"/>
      <c r="AR1178" s="122"/>
      <c r="AS1178" s="122"/>
      <c r="AT1178" s="122"/>
      <c r="AU1178" s="122"/>
      <c r="AV1178" s="122"/>
      <c r="AW1178" s="122"/>
      <c r="AX1178" s="122"/>
      <c r="AY1178" s="122"/>
      <c r="AZ1178" s="122"/>
      <c r="BA1178" s="122"/>
      <c r="BB1178" s="122"/>
      <c r="BC1178" s="122"/>
      <c r="BD1178" s="122"/>
      <c r="BE1178" s="122"/>
      <c r="BF1178" s="122"/>
      <c r="BG1178" s="122"/>
    </row>
    <row r="1179" spans="19:59" ht="12.75">
      <c r="S1179" s="122"/>
      <c r="T1179" s="123"/>
      <c r="U1179" s="122"/>
      <c r="V1179" s="122"/>
      <c r="W1179" s="122"/>
      <c r="X1179" s="122"/>
      <c r="Y1179" s="122"/>
      <c r="Z1179" s="122"/>
      <c r="AA1179" s="122"/>
      <c r="AB1179" s="122"/>
      <c r="AC1179" s="122"/>
      <c r="AD1179" s="122"/>
      <c r="AE1179" s="122"/>
      <c r="AF1179" s="122"/>
      <c r="AG1179" s="122"/>
      <c r="AH1179" s="122"/>
      <c r="AI1179" s="122"/>
      <c r="AJ1179" s="122"/>
      <c r="AK1179" s="122"/>
      <c r="AL1179" s="122"/>
      <c r="AM1179" s="122"/>
      <c r="AN1179" s="122"/>
      <c r="AO1179" s="122"/>
      <c r="AP1179" s="122"/>
      <c r="AQ1179" s="122"/>
      <c r="AR1179" s="122"/>
      <c r="AS1179" s="122"/>
      <c r="AT1179" s="122"/>
      <c r="AU1179" s="122"/>
      <c r="AV1179" s="122"/>
      <c r="AW1179" s="122"/>
      <c r="AX1179" s="122"/>
      <c r="AY1179" s="122"/>
      <c r="AZ1179" s="122"/>
      <c r="BA1179" s="122"/>
      <c r="BB1179" s="122"/>
      <c r="BC1179" s="122"/>
      <c r="BD1179" s="122"/>
      <c r="BE1179" s="122"/>
      <c r="BF1179" s="122"/>
      <c r="BG1179" s="122"/>
    </row>
    <row r="1180" spans="19:59" ht="12.75">
      <c r="S1180" s="122"/>
      <c r="T1180" s="123"/>
      <c r="U1180" s="122"/>
      <c r="V1180" s="122"/>
      <c r="W1180" s="122"/>
      <c r="X1180" s="122"/>
      <c r="Y1180" s="122"/>
      <c r="Z1180" s="122"/>
      <c r="AA1180" s="122"/>
      <c r="AB1180" s="122"/>
      <c r="AC1180" s="122"/>
      <c r="AD1180" s="122"/>
      <c r="AE1180" s="122"/>
      <c r="AF1180" s="122"/>
      <c r="AG1180" s="122"/>
      <c r="AH1180" s="122"/>
      <c r="AI1180" s="122"/>
      <c r="AJ1180" s="122"/>
      <c r="AK1180" s="122"/>
      <c r="AL1180" s="122"/>
      <c r="AM1180" s="122"/>
      <c r="AN1180" s="122"/>
      <c r="AO1180" s="122"/>
      <c r="AP1180" s="122"/>
      <c r="AQ1180" s="122"/>
      <c r="AR1180" s="122"/>
      <c r="AS1180" s="122"/>
      <c r="AT1180" s="122"/>
      <c r="AU1180" s="122"/>
      <c r="AV1180" s="122"/>
      <c r="AW1180" s="122"/>
      <c r="AX1180" s="122"/>
      <c r="AY1180" s="122"/>
      <c r="AZ1180" s="122"/>
      <c r="BA1180" s="122"/>
      <c r="BB1180" s="122"/>
      <c r="BC1180" s="122"/>
      <c r="BD1180" s="122"/>
      <c r="BE1180" s="122"/>
      <c r="BF1180" s="122"/>
      <c r="BG1180" s="122"/>
    </row>
    <row r="1181" spans="19:59" ht="12.75">
      <c r="S1181" s="122"/>
      <c r="T1181" s="123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122"/>
      <c r="AG1181" s="122"/>
      <c r="AH1181" s="122"/>
      <c r="AI1181" s="122"/>
      <c r="AJ1181" s="122"/>
      <c r="AK1181" s="122"/>
      <c r="AL1181" s="122"/>
      <c r="AM1181" s="122"/>
      <c r="AN1181" s="122"/>
      <c r="AO1181" s="122"/>
      <c r="AP1181" s="122"/>
      <c r="AQ1181" s="122"/>
      <c r="AR1181" s="122"/>
      <c r="AS1181" s="122"/>
      <c r="AT1181" s="122"/>
      <c r="AU1181" s="122"/>
      <c r="AV1181" s="122"/>
      <c r="AW1181" s="122"/>
      <c r="AX1181" s="122"/>
      <c r="AY1181" s="122"/>
      <c r="AZ1181" s="122"/>
      <c r="BA1181" s="122"/>
      <c r="BB1181" s="122"/>
      <c r="BC1181" s="122"/>
      <c r="BD1181" s="122"/>
      <c r="BE1181" s="122"/>
      <c r="BF1181" s="122"/>
      <c r="BG1181" s="122"/>
    </row>
    <row r="1182" spans="19:59" ht="12.75">
      <c r="S1182" s="122"/>
      <c r="T1182" s="123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122"/>
      <c r="AG1182" s="122"/>
      <c r="AH1182" s="122"/>
      <c r="AI1182" s="122"/>
      <c r="AJ1182" s="122"/>
      <c r="AK1182" s="122"/>
      <c r="AL1182" s="122"/>
      <c r="AM1182" s="122"/>
      <c r="AN1182" s="122"/>
      <c r="AO1182" s="122"/>
      <c r="AP1182" s="122"/>
      <c r="AQ1182" s="122"/>
      <c r="AR1182" s="122"/>
      <c r="AS1182" s="122"/>
      <c r="AT1182" s="122"/>
      <c r="AU1182" s="122"/>
      <c r="AV1182" s="122"/>
      <c r="AW1182" s="122"/>
      <c r="AX1182" s="122"/>
      <c r="AY1182" s="122"/>
      <c r="AZ1182" s="122"/>
      <c r="BA1182" s="122"/>
      <c r="BB1182" s="122"/>
      <c r="BC1182" s="122"/>
      <c r="BD1182" s="122"/>
      <c r="BE1182" s="122"/>
      <c r="BF1182" s="122"/>
      <c r="BG1182" s="122"/>
    </row>
    <row r="1183" spans="19:59" ht="12.75">
      <c r="S1183" s="122"/>
      <c r="T1183" s="123"/>
      <c r="U1183" s="122"/>
      <c r="V1183" s="122"/>
      <c r="W1183" s="122"/>
      <c r="X1183" s="122"/>
      <c r="Y1183" s="122"/>
      <c r="Z1183" s="122"/>
      <c r="AA1183" s="122"/>
      <c r="AB1183" s="122"/>
      <c r="AC1183" s="122"/>
      <c r="AD1183" s="122"/>
      <c r="AE1183" s="122"/>
      <c r="AF1183" s="122"/>
      <c r="AG1183" s="122"/>
      <c r="AH1183" s="122"/>
      <c r="AI1183" s="122"/>
      <c r="AJ1183" s="122"/>
      <c r="AK1183" s="122"/>
      <c r="AL1183" s="122"/>
      <c r="AM1183" s="122"/>
      <c r="AN1183" s="122"/>
      <c r="AO1183" s="122"/>
      <c r="AP1183" s="122"/>
      <c r="AQ1183" s="122"/>
      <c r="AR1183" s="122"/>
      <c r="AS1183" s="122"/>
      <c r="AT1183" s="122"/>
      <c r="AU1183" s="122"/>
      <c r="AV1183" s="122"/>
      <c r="AW1183" s="122"/>
      <c r="AX1183" s="122"/>
      <c r="AY1183" s="122"/>
      <c r="AZ1183" s="122"/>
      <c r="BA1183" s="122"/>
      <c r="BB1183" s="122"/>
      <c r="BC1183" s="122"/>
      <c r="BD1183" s="122"/>
      <c r="BE1183" s="122"/>
      <c r="BF1183" s="122"/>
      <c r="BG1183" s="122"/>
    </row>
    <row r="1184" spans="19:59" ht="12.75">
      <c r="S1184" s="122"/>
      <c r="T1184" s="123"/>
      <c r="U1184" s="122"/>
      <c r="V1184" s="122"/>
      <c r="W1184" s="122"/>
      <c r="X1184" s="122"/>
      <c r="Y1184" s="122"/>
      <c r="Z1184" s="122"/>
      <c r="AA1184" s="122"/>
      <c r="AB1184" s="122"/>
      <c r="AC1184" s="122"/>
      <c r="AD1184" s="122"/>
      <c r="AE1184" s="122"/>
      <c r="AF1184" s="122"/>
      <c r="AG1184" s="122"/>
      <c r="AH1184" s="122"/>
      <c r="AI1184" s="122"/>
      <c r="AJ1184" s="122"/>
      <c r="AK1184" s="122"/>
      <c r="AL1184" s="122"/>
      <c r="AM1184" s="122"/>
      <c r="AN1184" s="122"/>
      <c r="AO1184" s="122"/>
      <c r="AP1184" s="122"/>
      <c r="AQ1184" s="122"/>
      <c r="AR1184" s="122"/>
      <c r="AS1184" s="122"/>
      <c r="AT1184" s="122"/>
      <c r="AU1184" s="122"/>
      <c r="AV1184" s="122"/>
      <c r="AW1184" s="122"/>
      <c r="AX1184" s="122"/>
      <c r="AY1184" s="122"/>
      <c r="AZ1184" s="122"/>
      <c r="BA1184" s="122"/>
      <c r="BB1184" s="122"/>
      <c r="BC1184" s="122"/>
      <c r="BD1184" s="122"/>
      <c r="BE1184" s="122"/>
      <c r="BF1184" s="122"/>
      <c r="BG1184" s="122"/>
    </row>
    <row r="1185" spans="19:59" ht="12.75">
      <c r="S1185" s="122"/>
      <c r="T1185" s="123"/>
      <c r="U1185" s="122"/>
      <c r="V1185" s="122"/>
      <c r="W1185" s="122"/>
      <c r="X1185" s="122"/>
      <c r="Y1185" s="122"/>
      <c r="Z1185" s="122"/>
      <c r="AA1185" s="122"/>
      <c r="AB1185" s="122"/>
      <c r="AC1185" s="122"/>
      <c r="AD1185" s="122"/>
      <c r="AE1185" s="122"/>
      <c r="AF1185" s="122"/>
      <c r="AG1185" s="122"/>
      <c r="AH1185" s="122"/>
      <c r="AI1185" s="122"/>
      <c r="AJ1185" s="122"/>
      <c r="AK1185" s="122"/>
      <c r="AL1185" s="122"/>
      <c r="AM1185" s="122"/>
      <c r="AN1185" s="122"/>
      <c r="AO1185" s="122"/>
      <c r="AP1185" s="122"/>
      <c r="AQ1185" s="122"/>
      <c r="AR1185" s="122"/>
      <c r="AS1185" s="122"/>
      <c r="AT1185" s="122"/>
      <c r="AU1185" s="122"/>
      <c r="AV1185" s="122"/>
      <c r="AW1185" s="122"/>
      <c r="AX1185" s="122"/>
      <c r="AY1185" s="122"/>
      <c r="AZ1185" s="122"/>
      <c r="BA1185" s="122"/>
      <c r="BB1185" s="122"/>
      <c r="BC1185" s="122"/>
      <c r="BD1185" s="122"/>
      <c r="BE1185" s="122"/>
      <c r="BF1185" s="122"/>
      <c r="BG1185" s="122"/>
    </row>
    <row r="1186" spans="19:59" ht="12.75">
      <c r="S1186" s="122"/>
      <c r="T1186" s="123"/>
      <c r="U1186" s="122"/>
      <c r="V1186" s="122"/>
      <c r="W1186" s="122"/>
      <c r="X1186" s="122"/>
      <c r="Y1186" s="122"/>
      <c r="Z1186" s="122"/>
      <c r="AA1186" s="122"/>
      <c r="AB1186" s="122"/>
      <c r="AC1186" s="122"/>
      <c r="AD1186" s="122"/>
      <c r="AE1186" s="122"/>
      <c r="AF1186" s="122"/>
      <c r="AG1186" s="122"/>
      <c r="AH1186" s="122"/>
      <c r="AI1186" s="122"/>
      <c r="AJ1186" s="122"/>
      <c r="AK1186" s="122"/>
      <c r="AL1186" s="122"/>
      <c r="AM1186" s="122"/>
      <c r="AN1186" s="122"/>
      <c r="AO1186" s="122"/>
      <c r="AP1186" s="122"/>
      <c r="AQ1186" s="122"/>
      <c r="AR1186" s="122"/>
      <c r="AS1186" s="122"/>
      <c r="AT1186" s="122"/>
      <c r="AU1186" s="122"/>
      <c r="AV1186" s="122"/>
      <c r="AW1186" s="122"/>
      <c r="AX1186" s="122"/>
      <c r="AY1186" s="122"/>
      <c r="AZ1186" s="122"/>
      <c r="BA1186" s="122"/>
      <c r="BB1186" s="122"/>
      <c r="BC1186" s="122"/>
      <c r="BD1186" s="122"/>
      <c r="BE1186" s="122"/>
      <c r="BF1186" s="122"/>
      <c r="BG1186" s="122"/>
    </row>
    <row r="1187" spans="19:59" ht="12.75">
      <c r="S1187" s="122"/>
      <c r="T1187" s="123"/>
      <c r="U1187" s="122"/>
      <c r="V1187" s="122"/>
      <c r="W1187" s="122"/>
      <c r="X1187" s="122"/>
      <c r="Y1187" s="122"/>
      <c r="Z1187" s="122"/>
      <c r="AA1187" s="122"/>
      <c r="AB1187" s="122"/>
      <c r="AC1187" s="122"/>
      <c r="AD1187" s="122"/>
      <c r="AE1187" s="122"/>
      <c r="AF1187" s="122"/>
      <c r="AG1187" s="122"/>
      <c r="AH1187" s="122"/>
      <c r="AI1187" s="122"/>
      <c r="AJ1187" s="122"/>
      <c r="AK1187" s="122"/>
      <c r="AL1187" s="122"/>
      <c r="AM1187" s="122"/>
      <c r="AN1187" s="122"/>
      <c r="AO1187" s="122"/>
      <c r="AP1187" s="122"/>
      <c r="AQ1187" s="122"/>
      <c r="AR1187" s="122"/>
      <c r="AS1187" s="122"/>
      <c r="AT1187" s="122"/>
      <c r="AU1187" s="122"/>
      <c r="AV1187" s="122"/>
      <c r="AW1187" s="122"/>
      <c r="AX1187" s="122"/>
      <c r="AY1187" s="122"/>
      <c r="AZ1187" s="122"/>
      <c r="BA1187" s="122"/>
      <c r="BB1187" s="122"/>
      <c r="BC1187" s="122"/>
      <c r="BD1187" s="122"/>
      <c r="BE1187" s="122"/>
      <c r="BF1187" s="122"/>
      <c r="BG1187" s="122"/>
    </row>
    <row r="1188" spans="19:59" ht="12.75">
      <c r="S1188" s="122"/>
      <c r="T1188" s="123"/>
      <c r="U1188" s="122"/>
      <c r="V1188" s="122"/>
      <c r="W1188" s="122"/>
      <c r="X1188" s="122"/>
      <c r="Y1188" s="122"/>
      <c r="Z1188" s="122"/>
      <c r="AA1188" s="122"/>
      <c r="AB1188" s="122"/>
      <c r="AC1188" s="122"/>
      <c r="AD1188" s="122"/>
      <c r="AE1188" s="122"/>
      <c r="AF1188" s="122"/>
      <c r="AG1188" s="122"/>
      <c r="AH1188" s="122"/>
      <c r="AI1188" s="122"/>
      <c r="AJ1188" s="122"/>
      <c r="AK1188" s="122"/>
      <c r="AL1188" s="122"/>
      <c r="AM1188" s="122"/>
      <c r="AN1188" s="122"/>
      <c r="AO1188" s="122"/>
      <c r="AP1188" s="122"/>
      <c r="AQ1188" s="122"/>
      <c r="AR1188" s="122"/>
      <c r="AS1188" s="122"/>
      <c r="AT1188" s="122"/>
      <c r="AU1188" s="122"/>
      <c r="AV1188" s="122"/>
      <c r="AW1188" s="122"/>
      <c r="AX1188" s="122"/>
      <c r="AY1188" s="122"/>
      <c r="AZ1188" s="122"/>
      <c r="BA1188" s="122"/>
      <c r="BB1188" s="122"/>
      <c r="BC1188" s="122"/>
      <c r="BD1188" s="122"/>
      <c r="BE1188" s="122"/>
      <c r="BF1188" s="122"/>
      <c r="BG1188" s="122"/>
    </row>
    <row r="1189" spans="19:59" ht="12.75">
      <c r="S1189" s="122"/>
      <c r="T1189" s="123"/>
      <c r="U1189" s="122"/>
      <c r="V1189" s="122"/>
      <c r="W1189" s="122"/>
      <c r="X1189" s="122"/>
      <c r="Y1189" s="122"/>
      <c r="Z1189" s="122"/>
      <c r="AA1189" s="122"/>
      <c r="AB1189" s="122"/>
      <c r="AC1189" s="122"/>
      <c r="AD1189" s="122"/>
      <c r="AE1189" s="122"/>
      <c r="AF1189" s="122"/>
      <c r="AG1189" s="122"/>
      <c r="AH1189" s="122"/>
      <c r="AI1189" s="122"/>
      <c r="AJ1189" s="122"/>
      <c r="AK1189" s="122"/>
      <c r="AL1189" s="122"/>
      <c r="AM1189" s="122"/>
      <c r="AN1189" s="122"/>
      <c r="AO1189" s="122"/>
      <c r="AP1189" s="122"/>
      <c r="AQ1189" s="122"/>
      <c r="AR1189" s="122"/>
      <c r="AS1189" s="122"/>
      <c r="AT1189" s="122"/>
      <c r="AU1189" s="122"/>
      <c r="AV1189" s="122"/>
      <c r="AW1189" s="122"/>
      <c r="AX1189" s="122"/>
      <c r="AY1189" s="122"/>
      <c r="AZ1189" s="122"/>
      <c r="BA1189" s="122"/>
      <c r="BB1189" s="122"/>
      <c r="BC1189" s="122"/>
      <c r="BD1189" s="122"/>
      <c r="BE1189" s="122"/>
      <c r="BF1189" s="122"/>
      <c r="BG1189" s="122"/>
    </row>
    <row r="1190" spans="19:59" ht="12.75">
      <c r="S1190" s="122"/>
      <c r="T1190" s="123"/>
      <c r="U1190" s="122"/>
      <c r="V1190" s="122"/>
      <c r="W1190" s="122"/>
      <c r="X1190" s="122"/>
      <c r="Y1190" s="122"/>
      <c r="Z1190" s="122"/>
      <c r="AA1190" s="122"/>
      <c r="AB1190" s="122"/>
      <c r="AC1190" s="122"/>
      <c r="AD1190" s="122"/>
      <c r="AE1190" s="122"/>
      <c r="AF1190" s="122"/>
      <c r="AG1190" s="122"/>
      <c r="AH1190" s="122"/>
      <c r="AI1190" s="122"/>
      <c r="AJ1190" s="122"/>
      <c r="AK1190" s="122"/>
      <c r="AL1190" s="122"/>
      <c r="AM1190" s="122"/>
      <c r="AN1190" s="122"/>
      <c r="AO1190" s="122"/>
      <c r="AP1190" s="122"/>
      <c r="AQ1190" s="122"/>
      <c r="AR1190" s="122"/>
      <c r="AS1190" s="122"/>
      <c r="AT1190" s="122"/>
      <c r="AU1190" s="122"/>
      <c r="AV1190" s="122"/>
      <c r="AW1190" s="122"/>
      <c r="AX1190" s="122"/>
      <c r="AY1190" s="122"/>
      <c r="AZ1190" s="122"/>
      <c r="BA1190" s="122"/>
      <c r="BB1190" s="122"/>
      <c r="BC1190" s="122"/>
      <c r="BD1190" s="122"/>
      <c r="BE1190" s="122"/>
      <c r="BF1190" s="122"/>
      <c r="BG1190" s="122"/>
    </row>
    <row r="1191" spans="19:59" ht="12.75">
      <c r="S1191" s="122"/>
      <c r="T1191" s="123"/>
      <c r="U1191" s="122"/>
      <c r="V1191" s="122"/>
      <c r="W1191" s="122"/>
      <c r="X1191" s="122"/>
      <c r="Y1191" s="122"/>
      <c r="Z1191" s="122"/>
      <c r="AA1191" s="122"/>
      <c r="AB1191" s="122"/>
      <c r="AC1191" s="122"/>
      <c r="AD1191" s="122"/>
      <c r="AE1191" s="122"/>
      <c r="AF1191" s="122"/>
      <c r="AG1191" s="122"/>
      <c r="AH1191" s="122"/>
      <c r="AI1191" s="122"/>
      <c r="AJ1191" s="122"/>
      <c r="AK1191" s="122"/>
      <c r="AL1191" s="122"/>
      <c r="AM1191" s="122"/>
      <c r="AN1191" s="122"/>
      <c r="AO1191" s="122"/>
      <c r="AP1191" s="122"/>
      <c r="AQ1191" s="122"/>
      <c r="AR1191" s="122"/>
      <c r="AS1191" s="122"/>
      <c r="AT1191" s="122"/>
      <c r="AU1191" s="122"/>
      <c r="AV1191" s="122"/>
      <c r="AW1191" s="122"/>
      <c r="AX1191" s="122"/>
      <c r="AY1191" s="122"/>
      <c r="AZ1191" s="122"/>
      <c r="BA1191" s="122"/>
      <c r="BB1191" s="122"/>
      <c r="BC1191" s="122"/>
      <c r="BD1191" s="122"/>
      <c r="BE1191" s="122"/>
      <c r="BF1191" s="122"/>
      <c r="BG1191" s="122"/>
    </row>
    <row r="1192" spans="19:59" ht="12.75">
      <c r="S1192" s="122"/>
      <c r="T1192" s="123"/>
      <c r="U1192" s="122"/>
      <c r="V1192" s="122"/>
      <c r="W1192" s="122"/>
      <c r="X1192" s="122"/>
      <c r="Y1192" s="122"/>
      <c r="Z1192" s="122"/>
      <c r="AA1192" s="122"/>
      <c r="AB1192" s="122"/>
      <c r="AC1192" s="122"/>
      <c r="AD1192" s="122"/>
      <c r="AE1192" s="122"/>
      <c r="AF1192" s="122"/>
      <c r="AG1192" s="122"/>
      <c r="AH1192" s="122"/>
      <c r="AI1192" s="122"/>
      <c r="AJ1192" s="122"/>
      <c r="AK1192" s="122"/>
      <c r="AL1192" s="122"/>
      <c r="AM1192" s="122"/>
      <c r="AN1192" s="122"/>
      <c r="AO1192" s="122"/>
      <c r="AP1192" s="122"/>
      <c r="AQ1192" s="122"/>
      <c r="AR1192" s="122"/>
      <c r="AS1192" s="122"/>
      <c r="AT1192" s="122"/>
      <c r="AU1192" s="122"/>
      <c r="AV1192" s="122"/>
      <c r="AW1192" s="122"/>
      <c r="AX1192" s="122"/>
      <c r="AY1192" s="122"/>
      <c r="AZ1192" s="122"/>
      <c r="BA1192" s="122"/>
      <c r="BB1192" s="122"/>
      <c r="BC1192" s="122"/>
      <c r="BD1192" s="122"/>
      <c r="BE1192" s="122"/>
      <c r="BF1192" s="122"/>
      <c r="BG1192" s="122"/>
    </row>
    <row r="1193" spans="19:59" ht="12.75">
      <c r="S1193" s="122"/>
      <c r="T1193" s="123"/>
      <c r="U1193" s="122"/>
      <c r="V1193" s="122"/>
      <c r="W1193" s="122"/>
      <c r="X1193" s="122"/>
      <c r="Y1193" s="122"/>
      <c r="Z1193" s="122"/>
      <c r="AA1193" s="122"/>
      <c r="AB1193" s="122"/>
      <c r="AC1193" s="122"/>
      <c r="AD1193" s="122"/>
      <c r="AE1193" s="122"/>
      <c r="AF1193" s="122"/>
      <c r="AG1193" s="122"/>
      <c r="AH1193" s="122"/>
      <c r="AI1193" s="122"/>
      <c r="AJ1193" s="122"/>
      <c r="AK1193" s="122"/>
      <c r="AL1193" s="122"/>
      <c r="AM1193" s="122"/>
      <c r="AN1193" s="122"/>
      <c r="AO1193" s="122"/>
      <c r="AP1193" s="122"/>
      <c r="AQ1193" s="122"/>
      <c r="AR1193" s="122"/>
      <c r="AS1193" s="122"/>
      <c r="AT1193" s="122"/>
      <c r="AU1193" s="122"/>
      <c r="AV1193" s="122"/>
      <c r="AW1193" s="122"/>
      <c r="AX1193" s="122"/>
      <c r="AY1193" s="122"/>
      <c r="AZ1193" s="122"/>
      <c r="BA1193" s="122"/>
      <c r="BB1193" s="122"/>
      <c r="BC1193" s="122"/>
      <c r="BD1193" s="122"/>
      <c r="BE1193" s="122"/>
      <c r="BF1193" s="122"/>
      <c r="BG1193" s="122"/>
    </row>
    <row r="1194" spans="19:59" ht="12.75">
      <c r="S1194" s="122"/>
      <c r="T1194" s="123"/>
      <c r="U1194" s="122"/>
      <c r="V1194" s="122"/>
      <c r="W1194" s="122"/>
      <c r="X1194" s="122"/>
      <c r="Y1194" s="122"/>
      <c r="Z1194" s="122"/>
      <c r="AA1194" s="122"/>
      <c r="AB1194" s="122"/>
      <c r="AC1194" s="122"/>
      <c r="AD1194" s="122"/>
      <c r="AE1194" s="122"/>
      <c r="AF1194" s="122"/>
      <c r="AG1194" s="122"/>
      <c r="AH1194" s="122"/>
      <c r="AI1194" s="122"/>
      <c r="AJ1194" s="122"/>
      <c r="AK1194" s="122"/>
      <c r="AL1194" s="122"/>
      <c r="AM1194" s="122"/>
      <c r="AN1194" s="122"/>
      <c r="AO1194" s="122"/>
      <c r="AP1194" s="122"/>
      <c r="AQ1194" s="122"/>
      <c r="AR1194" s="122"/>
      <c r="AS1194" s="122"/>
      <c r="AT1194" s="122"/>
      <c r="AU1194" s="122"/>
      <c r="AV1194" s="122"/>
      <c r="AW1194" s="122"/>
      <c r="AX1194" s="122"/>
      <c r="AY1194" s="122"/>
      <c r="AZ1194" s="122"/>
      <c r="BA1194" s="122"/>
      <c r="BB1194" s="122"/>
      <c r="BC1194" s="122"/>
      <c r="BD1194" s="122"/>
      <c r="BE1194" s="122"/>
      <c r="BF1194" s="122"/>
      <c r="BG1194" s="122"/>
    </row>
    <row r="1195" spans="19:59" ht="12.75">
      <c r="S1195" s="122"/>
      <c r="T1195" s="123"/>
      <c r="U1195" s="122"/>
      <c r="V1195" s="122"/>
      <c r="W1195" s="122"/>
      <c r="X1195" s="122"/>
      <c r="Y1195" s="122"/>
      <c r="Z1195" s="122"/>
      <c r="AA1195" s="122"/>
      <c r="AB1195" s="122"/>
      <c r="AC1195" s="122"/>
      <c r="AD1195" s="122"/>
      <c r="AE1195" s="122"/>
      <c r="AF1195" s="122"/>
      <c r="AG1195" s="122"/>
      <c r="AH1195" s="122"/>
      <c r="AI1195" s="122"/>
      <c r="AJ1195" s="122"/>
      <c r="AK1195" s="122"/>
      <c r="AL1195" s="122"/>
      <c r="AM1195" s="122"/>
      <c r="AN1195" s="122"/>
      <c r="AO1195" s="122"/>
      <c r="AP1195" s="122"/>
      <c r="AQ1195" s="122"/>
      <c r="AR1195" s="122"/>
      <c r="AS1195" s="122"/>
      <c r="AT1195" s="122"/>
      <c r="AU1195" s="122"/>
      <c r="AV1195" s="122"/>
      <c r="AW1195" s="122"/>
      <c r="AX1195" s="122"/>
      <c r="AY1195" s="122"/>
      <c r="AZ1195" s="122"/>
      <c r="BA1195" s="122"/>
      <c r="BB1195" s="122"/>
      <c r="BC1195" s="122"/>
      <c r="BD1195" s="122"/>
      <c r="BE1195" s="122"/>
      <c r="BF1195" s="122"/>
      <c r="BG1195" s="122"/>
    </row>
    <row r="1196" spans="19:59" ht="12.75">
      <c r="S1196" s="122"/>
      <c r="T1196" s="123"/>
      <c r="U1196" s="122"/>
      <c r="V1196" s="122"/>
      <c r="W1196" s="122"/>
      <c r="X1196" s="122"/>
      <c r="Y1196" s="122"/>
      <c r="Z1196" s="122"/>
      <c r="AA1196" s="122"/>
      <c r="AB1196" s="122"/>
      <c r="AC1196" s="122"/>
      <c r="AD1196" s="122"/>
      <c r="AE1196" s="122"/>
      <c r="AF1196" s="122"/>
      <c r="AG1196" s="122"/>
      <c r="AH1196" s="122"/>
      <c r="AI1196" s="122"/>
      <c r="AJ1196" s="122"/>
      <c r="AK1196" s="122"/>
      <c r="AL1196" s="122"/>
      <c r="AM1196" s="122"/>
      <c r="AN1196" s="122"/>
      <c r="AO1196" s="122"/>
      <c r="AP1196" s="122"/>
      <c r="AQ1196" s="122"/>
      <c r="AR1196" s="122"/>
      <c r="AS1196" s="122"/>
      <c r="AT1196" s="122"/>
      <c r="AU1196" s="122"/>
      <c r="AV1196" s="122"/>
      <c r="AW1196" s="122"/>
      <c r="AX1196" s="122"/>
      <c r="AY1196" s="122"/>
      <c r="AZ1196" s="122"/>
      <c r="BA1196" s="122"/>
      <c r="BB1196" s="122"/>
      <c r="BC1196" s="122"/>
      <c r="BD1196" s="122"/>
      <c r="BE1196" s="122"/>
      <c r="BF1196" s="122"/>
      <c r="BG1196" s="122"/>
    </row>
    <row r="1197" spans="19:59" ht="12.75">
      <c r="S1197" s="122"/>
      <c r="T1197" s="123"/>
      <c r="U1197" s="122"/>
      <c r="V1197" s="122"/>
      <c r="W1197" s="122"/>
      <c r="X1197" s="122"/>
      <c r="Y1197" s="122"/>
      <c r="Z1197" s="122"/>
      <c r="AA1197" s="122"/>
      <c r="AB1197" s="122"/>
      <c r="AC1197" s="122"/>
      <c r="AD1197" s="122"/>
      <c r="AE1197" s="122"/>
      <c r="AF1197" s="122"/>
      <c r="AG1197" s="122"/>
      <c r="AH1197" s="122"/>
      <c r="AI1197" s="122"/>
      <c r="AJ1197" s="122"/>
      <c r="AK1197" s="122"/>
      <c r="AL1197" s="122"/>
      <c r="AM1197" s="122"/>
      <c r="AN1197" s="122"/>
      <c r="AO1197" s="122"/>
      <c r="AP1197" s="122"/>
      <c r="AQ1197" s="122"/>
      <c r="AR1197" s="122"/>
      <c r="AS1197" s="122"/>
      <c r="AT1197" s="122"/>
      <c r="AU1197" s="122"/>
      <c r="AV1197" s="122"/>
      <c r="AW1197" s="122"/>
      <c r="AX1197" s="122"/>
      <c r="AY1197" s="122"/>
      <c r="AZ1197" s="122"/>
      <c r="BA1197" s="122"/>
      <c r="BB1197" s="122"/>
      <c r="BC1197" s="122"/>
      <c r="BD1197" s="122"/>
      <c r="BE1197" s="122"/>
      <c r="BF1197" s="122"/>
      <c r="BG1197" s="122"/>
    </row>
    <row r="1198" spans="19:59" ht="12.75">
      <c r="S1198" s="122"/>
      <c r="T1198" s="123"/>
      <c r="U1198" s="122"/>
      <c r="V1198" s="122"/>
      <c r="W1198" s="122"/>
      <c r="X1198" s="122"/>
      <c r="Y1198" s="122"/>
      <c r="Z1198" s="122"/>
      <c r="AA1198" s="122"/>
      <c r="AB1198" s="122"/>
      <c r="AC1198" s="122"/>
      <c r="AD1198" s="122"/>
      <c r="AE1198" s="122"/>
      <c r="AF1198" s="122"/>
      <c r="AG1198" s="122"/>
      <c r="AH1198" s="122"/>
      <c r="AI1198" s="122"/>
      <c r="AJ1198" s="122"/>
      <c r="AK1198" s="122"/>
      <c r="AL1198" s="122"/>
      <c r="AM1198" s="122"/>
      <c r="AN1198" s="122"/>
      <c r="AO1198" s="122"/>
      <c r="AP1198" s="122"/>
      <c r="AQ1198" s="122"/>
      <c r="AR1198" s="122"/>
      <c r="AS1198" s="122"/>
      <c r="AT1198" s="122"/>
      <c r="AU1198" s="122"/>
      <c r="AV1198" s="122"/>
      <c r="AW1198" s="122"/>
      <c r="AX1198" s="122"/>
      <c r="AY1198" s="122"/>
      <c r="AZ1198" s="122"/>
      <c r="BA1198" s="122"/>
      <c r="BB1198" s="122"/>
      <c r="BC1198" s="122"/>
      <c r="BD1198" s="122"/>
      <c r="BE1198" s="122"/>
      <c r="BF1198" s="122"/>
      <c r="BG1198" s="122"/>
    </row>
    <row r="1199" spans="19:59" ht="12.75">
      <c r="S1199" s="122"/>
      <c r="T1199" s="123"/>
      <c r="U1199" s="122"/>
      <c r="V1199" s="122"/>
      <c r="W1199" s="122"/>
      <c r="X1199" s="122"/>
      <c r="Y1199" s="122"/>
      <c r="Z1199" s="122"/>
      <c r="AA1199" s="122"/>
      <c r="AB1199" s="122"/>
      <c r="AC1199" s="122"/>
      <c r="AD1199" s="122"/>
      <c r="AE1199" s="122"/>
      <c r="AF1199" s="122"/>
      <c r="AG1199" s="122"/>
      <c r="AH1199" s="122"/>
      <c r="AI1199" s="122"/>
      <c r="AJ1199" s="122"/>
      <c r="AK1199" s="122"/>
      <c r="AL1199" s="122"/>
      <c r="AM1199" s="122"/>
      <c r="AN1199" s="122"/>
      <c r="AO1199" s="122"/>
      <c r="AP1199" s="122"/>
      <c r="AQ1199" s="122"/>
      <c r="AR1199" s="122"/>
      <c r="AS1199" s="122"/>
      <c r="AT1199" s="122"/>
      <c r="AU1199" s="122"/>
      <c r="AV1199" s="122"/>
      <c r="AW1199" s="122"/>
      <c r="AX1199" s="122"/>
      <c r="AY1199" s="122"/>
      <c r="AZ1199" s="122"/>
      <c r="BA1199" s="122"/>
      <c r="BB1199" s="122"/>
      <c r="BC1199" s="122"/>
      <c r="BD1199" s="122"/>
      <c r="BE1199" s="122"/>
      <c r="BF1199" s="122"/>
      <c r="BG1199" s="122"/>
    </row>
    <row r="1200" spans="19:59" ht="12.75">
      <c r="S1200" s="122"/>
      <c r="T1200" s="123"/>
      <c r="U1200" s="122"/>
      <c r="V1200" s="122"/>
      <c r="W1200" s="122"/>
      <c r="X1200" s="122"/>
      <c r="Y1200" s="122"/>
      <c r="Z1200" s="122"/>
      <c r="AA1200" s="122"/>
      <c r="AB1200" s="122"/>
      <c r="AC1200" s="122"/>
      <c r="AD1200" s="122"/>
      <c r="AE1200" s="122"/>
      <c r="AF1200" s="122"/>
      <c r="AG1200" s="122"/>
      <c r="AH1200" s="122"/>
      <c r="AI1200" s="122"/>
      <c r="AJ1200" s="122"/>
      <c r="AK1200" s="122"/>
      <c r="AL1200" s="122"/>
      <c r="AM1200" s="122"/>
      <c r="AN1200" s="122"/>
      <c r="AO1200" s="122"/>
      <c r="AP1200" s="122"/>
      <c r="AQ1200" s="122"/>
      <c r="AR1200" s="122"/>
      <c r="AS1200" s="122"/>
      <c r="AT1200" s="122"/>
      <c r="AU1200" s="122"/>
      <c r="AV1200" s="122"/>
      <c r="AW1200" s="122"/>
      <c r="AX1200" s="122"/>
      <c r="AY1200" s="122"/>
      <c r="AZ1200" s="122"/>
      <c r="BA1200" s="122"/>
      <c r="BB1200" s="122"/>
      <c r="BC1200" s="122"/>
      <c r="BD1200" s="122"/>
      <c r="BE1200" s="122"/>
      <c r="BF1200" s="122"/>
      <c r="BG1200" s="122"/>
    </row>
    <row r="1201" spans="19:59" ht="12.75">
      <c r="S1201" s="122"/>
      <c r="T1201" s="123"/>
      <c r="U1201" s="122"/>
      <c r="V1201" s="122"/>
      <c r="W1201" s="122"/>
      <c r="X1201" s="122"/>
      <c r="Y1201" s="122"/>
      <c r="Z1201" s="122"/>
      <c r="AA1201" s="122"/>
      <c r="AB1201" s="122"/>
      <c r="AC1201" s="122"/>
      <c r="AD1201" s="122"/>
      <c r="AE1201" s="122"/>
      <c r="AF1201" s="122"/>
      <c r="AG1201" s="122"/>
      <c r="AH1201" s="122"/>
      <c r="AI1201" s="122"/>
      <c r="AJ1201" s="122"/>
      <c r="AK1201" s="122"/>
      <c r="AL1201" s="122"/>
      <c r="AM1201" s="122"/>
      <c r="AN1201" s="122"/>
      <c r="AO1201" s="122"/>
      <c r="AP1201" s="122"/>
      <c r="AQ1201" s="122"/>
      <c r="AR1201" s="122"/>
      <c r="AS1201" s="122"/>
      <c r="AT1201" s="122"/>
      <c r="AU1201" s="122"/>
      <c r="AV1201" s="122"/>
      <c r="AW1201" s="122"/>
      <c r="AX1201" s="122"/>
      <c r="AY1201" s="122"/>
      <c r="AZ1201" s="122"/>
      <c r="BA1201" s="122"/>
      <c r="BB1201" s="122"/>
      <c r="BC1201" s="122"/>
      <c r="BD1201" s="122"/>
      <c r="BE1201" s="122"/>
      <c r="BF1201" s="122"/>
      <c r="BG1201" s="122"/>
    </row>
    <row r="1202" spans="19:59" ht="12.75">
      <c r="S1202" s="122"/>
      <c r="T1202" s="123"/>
      <c r="U1202" s="122"/>
      <c r="V1202" s="122"/>
      <c r="W1202" s="122"/>
      <c r="X1202" s="122"/>
      <c r="Y1202" s="122"/>
      <c r="Z1202" s="122"/>
      <c r="AA1202" s="122"/>
      <c r="AB1202" s="122"/>
      <c r="AC1202" s="122"/>
      <c r="AD1202" s="122"/>
      <c r="AE1202" s="122"/>
      <c r="AF1202" s="122"/>
      <c r="AG1202" s="122"/>
      <c r="AH1202" s="122"/>
      <c r="AI1202" s="122"/>
      <c r="AJ1202" s="122"/>
      <c r="AK1202" s="122"/>
      <c r="AL1202" s="122"/>
      <c r="AM1202" s="122"/>
      <c r="AN1202" s="122"/>
      <c r="AO1202" s="122"/>
      <c r="AP1202" s="122"/>
      <c r="AQ1202" s="122"/>
      <c r="AR1202" s="122"/>
      <c r="AS1202" s="122"/>
      <c r="AT1202" s="122"/>
      <c r="AU1202" s="122"/>
      <c r="AV1202" s="122"/>
      <c r="AW1202" s="122"/>
      <c r="AX1202" s="122"/>
      <c r="AY1202" s="122"/>
      <c r="AZ1202" s="122"/>
      <c r="BA1202" s="122"/>
      <c r="BB1202" s="122"/>
      <c r="BC1202" s="122"/>
      <c r="BD1202" s="122"/>
      <c r="BE1202" s="122"/>
      <c r="BF1202" s="122"/>
      <c r="BG1202" s="122"/>
    </row>
    <row r="1203" spans="19:59" ht="12.75">
      <c r="S1203" s="122"/>
      <c r="T1203" s="123"/>
      <c r="U1203" s="122"/>
      <c r="V1203" s="122"/>
      <c r="W1203" s="122"/>
      <c r="X1203" s="122"/>
      <c r="Y1203" s="122"/>
      <c r="Z1203" s="122"/>
      <c r="AA1203" s="122"/>
      <c r="AB1203" s="122"/>
      <c r="AC1203" s="122"/>
      <c r="AD1203" s="122"/>
      <c r="AE1203" s="122"/>
      <c r="AF1203" s="122"/>
      <c r="AG1203" s="122"/>
      <c r="AH1203" s="122"/>
      <c r="AI1203" s="122"/>
      <c r="AJ1203" s="122"/>
      <c r="AK1203" s="122"/>
      <c r="AL1203" s="122"/>
      <c r="AM1203" s="122"/>
      <c r="AN1203" s="122"/>
      <c r="AO1203" s="122"/>
      <c r="AP1203" s="122"/>
      <c r="AQ1203" s="122"/>
      <c r="AR1203" s="122"/>
      <c r="AS1203" s="122"/>
      <c r="AT1203" s="122"/>
      <c r="AU1203" s="122"/>
      <c r="AV1203" s="122"/>
      <c r="AW1203" s="122"/>
      <c r="AX1203" s="122"/>
      <c r="AY1203" s="122"/>
      <c r="AZ1203" s="122"/>
      <c r="BA1203" s="122"/>
      <c r="BB1203" s="122"/>
      <c r="BC1203" s="122"/>
      <c r="BD1203" s="122"/>
      <c r="BE1203" s="122"/>
      <c r="BF1203" s="122"/>
      <c r="BG1203" s="122"/>
    </row>
    <row r="1204" spans="19:59" ht="12.75">
      <c r="S1204" s="122"/>
      <c r="T1204" s="123"/>
      <c r="U1204" s="122"/>
      <c r="V1204" s="122"/>
      <c r="W1204" s="122"/>
      <c r="X1204" s="122"/>
      <c r="Y1204" s="122"/>
      <c r="Z1204" s="122"/>
      <c r="AA1204" s="122"/>
      <c r="AB1204" s="122"/>
      <c r="AC1204" s="122"/>
      <c r="AD1204" s="122"/>
      <c r="AE1204" s="122"/>
      <c r="AF1204" s="122"/>
      <c r="AG1204" s="122"/>
      <c r="AH1204" s="122"/>
      <c r="AI1204" s="122"/>
      <c r="AJ1204" s="122"/>
      <c r="AK1204" s="122"/>
      <c r="AL1204" s="122"/>
      <c r="AM1204" s="122"/>
      <c r="AN1204" s="122"/>
      <c r="AO1204" s="122"/>
      <c r="AP1204" s="122"/>
      <c r="AQ1204" s="122"/>
      <c r="AR1204" s="122"/>
      <c r="AS1204" s="122"/>
      <c r="AT1204" s="122"/>
      <c r="AU1204" s="122"/>
      <c r="AV1204" s="122"/>
      <c r="AW1204" s="122"/>
      <c r="AX1204" s="122"/>
      <c r="AY1204" s="122"/>
      <c r="AZ1204" s="122"/>
      <c r="BA1204" s="122"/>
      <c r="BB1204" s="122"/>
      <c r="BC1204" s="122"/>
      <c r="BD1204" s="122"/>
      <c r="BE1204" s="122"/>
      <c r="BF1204" s="122"/>
      <c r="BG1204" s="122"/>
    </row>
    <row r="1205" spans="19:59" ht="12.75">
      <c r="S1205" s="122"/>
      <c r="T1205" s="123"/>
      <c r="U1205" s="122"/>
      <c r="V1205" s="122"/>
      <c r="W1205" s="122"/>
      <c r="X1205" s="122"/>
      <c r="Y1205" s="122"/>
      <c r="Z1205" s="122"/>
      <c r="AA1205" s="122"/>
      <c r="AB1205" s="122"/>
      <c r="AC1205" s="122"/>
      <c r="AD1205" s="122"/>
      <c r="AE1205" s="122"/>
      <c r="AF1205" s="122"/>
      <c r="AG1205" s="122"/>
      <c r="AH1205" s="122"/>
      <c r="AI1205" s="122"/>
      <c r="AJ1205" s="122"/>
      <c r="AK1205" s="122"/>
      <c r="AL1205" s="122"/>
      <c r="AM1205" s="122"/>
      <c r="AN1205" s="122"/>
      <c r="AO1205" s="122"/>
      <c r="AP1205" s="122"/>
      <c r="AQ1205" s="122"/>
      <c r="AR1205" s="122"/>
      <c r="AS1205" s="122"/>
      <c r="AT1205" s="122"/>
      <c r="AU1205" s="122"/>
      <c r="AV1205" s="122"/>
      <c r="AW1205" s="122"/>
      <c r="AX1205" s="122"/>
      <c r="AY1205" s="122"/>
      <c r="AZ1205" s="122"/>
      <c r="BA1205" s="122"/>
      <c r="BB1205" s="122"/>
      <c r="BC1205" s="122"/>
      <c r="BD1205" s="122"/>
      <c r="BE1205" s="122"/>
      <c r="BF1205" s="122"/>
      <c r="BG1205" s="122"/>
    </row>
    <row r="1206" spans="19:59" ht="12.75">
      <c r="S1206" s="122"/>
      <c r="T1206" s="123"/>
      <c r="U1206" s="122"/>
      <c r="V1206" s="122"/>
      <c r="W1206" s="122"/>
      <c r="X1206" s="122"/>
      <c r="Y1206" s="122"/>
      <c r="Z1206" s="122"/>
      <c r="AA1206" s="122"/>
      <c r="AB1206" s="122"/>
      <c r="AC1206" s="122"/>
      <c r="AD1206" s="122"/>
      <c r="AE1206" s="122"/>
      <c r="AF1206" s="122"/>
      <c r="AG1206" s="122"/>
      <c r="AH1206" s="122"/>
      <c r="AI1206" s="122"/>
      <c r="AJ1206" s="122"/>
      <c r="AK1206" s="122"/>
      <c r="AL1206" s="122"/>
      <c r="AM1206" s="122"/>
      <c r="AN1206" s="122"/>
      <c r="AO1206" s="122"/>
      <c r="AP1206" s="122"/>
      <c r="AQ1206" s="122"/>
      <c r="AR1206" s="122"/>
      <c r="AS1206" s="122"/>
      <c r="AT1206" s="122"/>
      <c r="AU1206" s="122"/>
      <c r="AV1206" s="122"/>
      <c r="AW1206" s="122"/>
      <c r="AX1206" s="122"/>
      <c r="AY1206" s="122"/>
      <c r="AZ1206" s="122"/>
      <c r="BA1206" s="122"/>
      <c r="BB1206" s="122"/>
      <c r="BC1206" s="122"/>
      <c r="BD1206" s="122"/>
      <c r="BE1206" s="122"/>
      <c r="BF1206" s="122"/>
      <c r="BG1206" s="122"/>
    </row>
    <row r="1207" spans="19:59" ht="12.75">
      <c r="S1207" s="122"/>
      <c r="T1207" s="123"/>
      <c r="U1207" s="122"/>
      <c r="V1207" s="122"/>
      <c r="W1207" s="122"/>
      <c r="X1207" s="122"/>
      <c r="Y1207" s="122"/>
      <c r="Z1207" s="122"/>
      <c r="AA1207" s="122"/>
      <c r="AB1207" s="122"/>
      <c r="AC1207" s="122"/>
      <c r="AD1207" s="122"/>
      <c r="AE1207" s="122"/>
      <c r="AF1207" s="122"/>
      <c r="AG1207" s="122"/>
      <c r="AH1207" s="122"/>
      <c r="AI1207" s="122"/>
      <c r="AJ1207" s="122"/>
      <c r="AK1207" s="122"/>
      <c r="AL1207" s="122"/>
      <c r="AM1207" s="122"/>
      <c r="AN1207" s="122"/>
      <c r="AO1207" s="122"/>
      <c r="AP1207" s="122"/>
      <c r="AQ1207" s="122"/>
      <c r="AR1207" s="122"/>
      <c r="AS1207" s="122"/>
      <c r="AT1207" s="122"/>
      <c r="AU1207" s="122"/>
      <c r="AV1207" s="122"/>
      <c r="AW1207" s="122"/>
      <c r="AX1207" s="122"/>
      <c r="AY1207" s="122"/>
      <c r="AZ1207" s="122"/>
      <c r="BA1207" s="122"/>
      <c r="BB1207" s="122"/>
      <c r="BC1207" s="122"/>
      <c r="BD1207" s="122"/>
      <c r="BE1207" s="122"/>
      <c r="BF1207" s="122"/>
      <c r="BG1207" s="122"/>
    </row>
    <row r="1208" spans="19:59" ht="12.75">
      <c r="S1208" s="122"/>
      <c r="T1208" s="123"/>
      <c r="U1208" s="122"/>
      <c r="V1208" s="122"/>
      <c r="W1208" s="122"/>
      <c r="X1208" s="122"/>
      <c r="Y1208" s="122"/>
      <c r="Z1208" s="122"/>
      <c r="AA1208" s="122"/>
      <c r="AB1208" s="122"/>
      <c r="AC1208" s="122"/>
      <c r="AD1208" s="122"/>
      <c r="AE1208" s="122"/>
      <c r="AF1208" s="122"/>
      <c r="AG1208" s="122"/>
      <c r="AH1208" s="122"/>
      <c r="AI1208" s="122"/>
      <c r="AJ1208" s="122"/>
      <c r="AK1208" s="122"/>
      <c r="AL1208" s="122"/>
      <c r="AM1208" s="122"/>
      <c r="AN1208" s="122"/>
      <c r="AO1208" s="122"/>
      <c r="AP1208" s="122"/>
      <c r="AQ1208" s="122"/>
      <c r="AR1208" s="122"/>
      <c r="AS1208" s="122"/>
      <c r="AT1208" s="122"/>
      <c r="AU1208" s="122"/>
      <c r="AV1208" s="122"/>
      <c r="AW1208" s="122"/>
      <c r="AX1208" s="122"/>
      <c r="AY1208" s="122"/>
      <c r="AZ1208" s="122"/>
      <c r="BA1208" s="122"/>
      <c r="BB1208" s="122"/>
      <c r="BC1208" s="122"/>
      <c r="BD1208" s="122"/>
      <c r="BE1208" s="122"/>
      <c r="BF1208" s="122"/>
      <c r="BG1208" s="122"/>
    </row>
    <row r="1209" spans="19:59" ht="12.75">
      <c r="S1209" s="122"/>
      <c r="T1209" s="123"/>
      <c r="U1209" s="122"/>
      <c r="V1209" s="122"/>
      <c r="W1209" s="122"/>
      <c r="X1209" s="122"/>
      <c r="Y1209" s="122"/>
      <c r="Z1209" s="122"/>
      <c r="AA1209" s="122"/>
      <c r="AB1209" s="122"/>
      <c r="AC1209" s="122"/>
      <c r="AD1209" s="122"/>
      <c r="AE1209" s="122"/>
      <c r="AF1209" s="122"/>
      <c r="AG1209" s="122"/>
      <c r="AH1209" s="122"/>
      <c r="AI1209" s="122"/>
      <c r="AJ1209" s="122"/>
      <c r="AK1209" s="122"/>
      <c r="AL1209" s="122"/>
      <c r="AM1209" s="122"/>
      <c r="AN1209" s="122"/>
      <c r="AO1209" s="122"/>
      <c r="AP1209" s="122"/>
      <c r="AQ1209" s="122"/>
      <c r="AR1209" s="122"/>
      <c r="AS1209" s="122"/>
      <c r="AT1209" s="122"/>
      <c r="AU1209" s="122"/>
      <c r="AV1209" s="122"/>
      <c r="AW1209" s="122"/>
      <c r="AX1209" s="122"/>
      <c r="AY1209" s="122"/>
      <c r="AZ1209" s="122"/>
      <c r="BA1209" s="122"/>
      <c r="BB1209" s="122"/>
      <c r="BC1209" s="122"/>
      <c r="BD1209" s="122"/>
      <c r="BE1209" s="122"/>
      <c r="BF1209" s="122"/>
      <c r="BG1209" s="122"/>
    </row>
    <row r="1210" spans="19:59" ht="12.75">
      <c r="S1210" s="122"/>
      <c r="T1210" s="123"/>
      <c r="U1210" s="122"/>
      <c r="V1210" s="122"/>
      <c r="W1210" s="122"/>
      <c r="X1210" s="122"/>
      <c r="Y1210" s="122"/>
      <c r="Z1210" s="122"/>
      <c r="AA1210" s="122"/>
      <c r="AB1210" s="122"/>
      <c r="AC1210" s="122"/>
      <c r="AD1210" s="122"/>
      <c r="AE1210" s="122"/>
      <c r="AF1210" s="122"/>
      <c r="AG1210" s="122"/>
      <c r="AH1210" s="122"/>
      <c r="AI1210" s="122"/>
      <c r="AJ1210" s="122"/>
      <c r="AK1210" s="122"/>
      <c r="AL1210" s="122"/>
      <c r="AM1210" s="122"/>
      <c r="AN1210" s="122"/>
      <c r="AO1210" s="122"/>
      <c r="AP1210" s="122"/>
      <c r="AQ1210" s="122"/>
      <c r="AR1210" s="122"/>
      <c r="AS1210" s="122"/>
      <c r="AT1210" s="122"/>
      <c r="AU1210" s="122"/>
      <c r="AV1210" s="122"/>
      <c r="AW1210" s="122"/>
      <c r="AX1210" s="122"/>
      <c r="AY1210" s="122"/>
      <c r="AZ1210" s="122"/>
      <c r="BA1210" s="122"/>
      <c r="BB1210" s="122"/>
      <c r="BC1210" s="122"/>
      <c r="BD1210" s="122"/>
      <c r="BE1210" s="122"/>
      <c r="BF1210" s="122"/>
      <c r="BG1210" s="122"/>
    </row>
    <row r="1211" spans="19:59" ht="12.75">
      <c r="S1211" s="122"/>
      <c r="T1211" s="123"/>
      <c r="U1211" s="122"/>
      <c r="V1211" s="122"/>
      <c r="W1211" s="122"/>
      <c r="X1211" s="122"/>
      <c r="Y1211" s="122"/>
      <c r="Z1211" s="122"/>
      <c r="AA1211" s="122"/>
      <c r="AB1211" s="122"/>
      <c r="AC1211" s="122"/>
      <c r="AD1211" s="122"/>
      <c r="AE1211" s="122"/>
      <c r="AF1211" s="122"/>
      <c r="AG1211" s="122"/>
      <c r="AH1211" s="122"/>
      <c r="AI1211" s="122"/>
      <c r="AJ1211" s="122"/>
      <c r="AK1211" s="122"/>
      <c r="AL1211" s="122"/>
      <c r="AM1211" s="122"/>
      <c r="AN1211" s="122"/>
      <c r="AO1211" s="122"/>
      <c r="AP1211" s="122"/>
      <c r="AQ1211" s="122"/>
      <c r="AR1211" s="122"/>
      <c r="AS1211" s="122"/>
      <c r="AT1211" s="122"/>
      <c r="AU1211" s="122"/>
      <c r="AV1211" s="122"/>
      <c r="AW1211" s="122"/>
      <c r="AX1211" s="122"/>
      <c r="AY1211" s="122"/>
      <c r="AZ1211" s="122"/>
      <c r="BA1211" s="122"/>
      <c r="BB1211" s="122"/>
      <c r="BC1211" s="122"/>
      <c r="BD1211" s="122"/>
      <c r="BE1211" s="122"/>
      <c r="BF1211" s="122"/>
      <c r="BG1211" s="122"/>
    </row>
    <row r="1212" spans="19:59" ht="12.75">
      <c r="S1212" s="122"/>
      <c r="T1212" s="123"/>
      <c r="U1212" s="122"/>
      <c r="V1212" s="122"/>
      <c r="W1212" s="122"/>
      <c r="X1212" s="122"/>
      <c r="Y1212" s="122"/>
      <c r="Z1212" s="122"/>
      <c r="AA1212" s="122"/>
      <c r="AB1212" s="122"/>
      <c r="AC1212" s="122"/>
      <c r="AD1212" s="122"/>
      <c r="AE1212" s="122"/>
      <c r="AF1212" s="122"/>
      <c r="AG1212" s="122"/>
      <c r="AH1212" s="122"/>
      <c r="AI1212" s="122"/>
      <c r="AJ1212" s="122"/>
      <c r="AK1212" s="122"/>
      <c r="AL1212" s="122"/>
      <c r="AM1212" s="122"/>
      <c r="AN1212" s="122"/>
      <c r="AO1212" s="122"/>
      <c r="AP1212" s="122"/>
      <c r="AQ1212" s="122"/>
      <c r="AR1212" s="122"/>
      <c r="AS1212" s="122"/>
      <c r="AT1212" s="122"/>
      <c r="AU1212" s="122"/>
      <c r="AV1212" s="122"/>
      <c r="AW1212" s="122"/>
      <c r="AX1212" s="122"/>
      <c r="AY1212" s="122"/>
      <c r="AZ1212" s="122"/>
      <c r="BA1212" s="122"/>
      <c r="BB1212" s="122"/>
      <c r="BC1212" s="122"/>
      <c r="BD1212" s="122"/>
      <c r="BE1212" s="122"/>
      <c r="BF1212" s="122"/>
      <c r="BG1212" s="122"/>
    </row>
    <row r="1213" spans="19:59" ht="12.75">
      <c r="S1213" s="122"/>
      <c r="T1213" s="123"/>
      <c r="U1213" s="122"/>
      <c r="V1213" s="122"/>
      <c r="W1213" s="122"/>
      <c r="X1213" s="122"/>
      <c r="Y1213" s="122"/>
      <c r="Z1213" s="122"/>
      <c r="AA1213" s="122"/>
      <c r="AB1213" s="122"/>
      <c r="AC1213" s="122"/>
      <c r="AD1213" s="122"/>
      <c r="AE1213" s="122"/>
      <c r="AF1213" s="122"/>
      <c r="AG1213" s="122"/>
      <c r="AH1213" s="122"/>
      <c r="AI1213" s="122"/>
      <c r="AJ1213" s="122"/>
      <c r="AK1213" s="122"/>
      <c r="AL1213" s="122"/>
      <c r="AM1213" s="122"/>
      <c r="AN1213" s="122"/>
      <c r="AO1213" s="122"/>
      <c r="AP1213" s="122"/>
      <c r="AQ1213" s="122"/>
      <c r="AR1213" s="122"/>
      <c r="AS1213" s="122"/>
      <c r="AT1213" s="122"/>
      <c r="AU1213" s="122"/>
      <c r="AV1213" s="122"/>
      <c r="AW1213" s="122"/>
      <c r="AX1213" s="122"/>
      <c r="AY1213" s="122"/>
      <c r="AZ1213" s="122"/>
      <c r="BA1213" s="122"/>
      <c r="BB1213" s="122"/>
      <c r="BC1213" s="122"/>
      <c r="BD1213" s="122"/>
      <c r="BE1213" s="122"/>
      <c r="BF1213" s="122"/>
      <c r="BG1213" s="122"/>
    </row>
    <row r="1214" spans="19:59" ht="12.75">
      <c r="S1214" s="122"/>
      <c r="T1214" s="123"/>
      <c r="U1214" s="122"/>
      <c r="V1214" s="122"/>
      <c r="W1214" s="122"/>
      <c r="X1214" s="122"/>
      <c r="Y1214" s="122"/>
      <c r="Z1214" s="122"/>
      <c r="AA1214" s="122"/>
      <c r="AB1214" s="122"/>
      <c r="AC1214" s="122"/>
      <c r="AD1214" s="122"/>
      <c r="AE1214" s="122"/>
      <c r="AF1214" s="122"/>
      <c r="AG1214" s="122"/>
      <c r="AH1214" s="122"/>
      <c r="AI1214" s="122"/>
      <c r="AJ1214" s="122"/>
      <c r="AK1214" s="122"/>
      <c r="AL1214" s="122"/>
      <c r="AM1214" s="122"/>
      <c r="AN1214" s="122"/>
      <c r="AO1214" s="122"/>
      <c r="AP1214" s="122"/>
      <c r="AQ1214" s="122"/>
      <c r="AR1214" s="122"/>
      <c r="AS1214" s="122"/>
      <c r="AT1214" s="122"/>
      <c r="AU1214" s="122"/>
      <c r="AV1214" s="122"/>
      <c r="AW1214" s="122"/>
      <c r="AX1214" s="122"/>
      <c r="AY1214" s="122"/>
      <c r="AZ1214" s="122"/>
      <c r="BA1214" s="122"/>
      <c r="BB1214" s="122"/>
      <c r="BC1214" s="122"/>
      <c r="BD1214" s="122"/>
      <c r="BE1214" s="122"/>
      <c r="BF1214" s="122"/>
      <c r="BG1214" s="122"/>
    </row>
    <row r="1215" spans="19:59" ht="12.75">
      <c r="S1215" s="122"/>
      <c r="T1215" s="123"/>
      <c r="U1215" s="122"/>
      <c r="V1215" s="122"/>
      <c r="W1215" s="122"/>
      <c r="X1215" s="122"/>
      <c r="Y1215" s="122"/>
      <c r="Z1215" s="122"/>
      <c r="AA1215" s="122"/>
      <c r="AB1215" s="122"/>
      <c r="AC1215" s="122"/>
      <c r="AD1215" s="122"/>
      <c r="AE1215" s="122"/>
      <c r="AF1215" s="122"/>
      <c r="AG1215" s="122"/>
      <c r="AH1215" s="122"/>
      <c r="AI1215" s="122"/>
      <c r="AJ1215" s="122"/>
      <c r="AK1215" s="122"/>
      <c r="AL1215" s="122"/>
      <c r="AM1215" s="122"/>
      <c r="AN1215" s="122"/>
      <c r="AO1215" s="122"/>
      <c r="AP1215" s="122"/>
      <c r="AQ1215" s="122"/>
      <c r="AR1215" s="122"/>
      <c r="AS1215" s="122"/>
      <c r="AT1215" s="122"/>
      <c r="AU1215" s="122"/>
      <c r="AV1215" s="122"/>
      <c r="AW1215" s="122"/>
      <c r="AX1215" s="122"/>
      <c r="AY1215" s="122"/>
      <c r="AZ1215" s="122"/>
      <c r="BA1215" s="122"/>
      <c r="BB1215" s="122"/>
      <c r="BC1215" s="122"/>
      <c r="BD1215" s="122"/>
      <c r="BE1215" s="122"/>
      <c r="BF1215" s="122"/>
      <c r="BG1215" s="122"/>
    </row>
  </sheetData>
  <sheetProtection/>
  <printOptions horizontalCentered="1"/>
  <pageMargins left="0.5" right="0.5" top="0.85" bottom="0.75" header="0.25" footer="0.25"/>
  <pageSetup fitToHeight="0" fitToWidth="1" horizontalDpi="600" verticalDpi="600" orientation="landscape" scale="58" r:id="rId1"/>
  <headerFooter alignWithMargins="0">
    <oddHeader>&amp;R&amp;"Small Fonts,Bold"&amp;6Utah Association of Energy Users
UAE Exhibit 1.2 (KCH-2)
UPSC Docket No. 09-035-23
Witness: Kevin C. Higgins
Page &amp;P of &amp;N</oddHeader>
  </headerFooter>
  <rowBreaks count="18" manualBreakCount="18">
    <brk id="60" max="255" man="1"/>
    <brk id="116" max="255" man="1"/>
    <brk id="161" max="255" man="1"/>
    <brk id="222" max="255" man="1"/>
    <brk id="289" max="255" man="1"/>
    <brk id="364" max="255" man="1"/>
    <brk id="420" max="255" man="1"/>
    <brk id="465" max="255" man="1"/>
    <brk id="520" max="255" man="1"/>
    <brk id="586" max="16" man="1"/>
    <brk id="636" max="255" man="1"/>
    <brk id="687" max="255" man="1"/>
    <brk id="726" max="255" man="1"/>
    <brk id="793" max="255" man="1"/>
    <brk id="848" max="255" man="1"/>
    <brk id="903" max="255" man="1"/>
    <brk id="964" max="255" man="1"/>
    <brk id="10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">
      <selection activeCell="A1" sqref="A1"/>
    </sheetView>
  </sheetViews>
  <sheetFormatPr defaultColWidth="10.33203125" defaultRowHeight="12" customHeight="1"/>
  <cols>
    <col min="1" max="1" width="7.83203125" style="2" customWidth="1"/>
    <col min="2" max="2" width="35.16015625" style="2" customWidth="1"/>
    <col min="3" max="3" width="13.16015625" style="3" customWidth="1"/>
    <col min="4" max="4" width="5.5" style="3" customWidth="1"/>
    <col min="5" max="5" width="19.66015625" style="4" customWidth="1"/>
    <col min="6" max="6" width="10.16015625" style="3" customWidth="1"/>
    <col min="7" max="7" width="12.5" style="2" customWidth="1"/>
    <col min="8" max="8" width="18.5" style="8" customWidth="1"/>
    <col min="9" max="9" width="9" style="3" customWidth="1"/>
    <col min="10" max="11" width="10.33203125" style="2" customWidth="1"/>
    <col min="12" max="14" width="10.33203125" style="3" customWidth="1"/>
    <col min="15" max="16384" width="10.33203125" style="2" customWidth="1"/>
  </cols>
  <sheetData>
    <row r="1" spans="1:14" ht="12" customHeight="1">
      <c r="A1" s="1" t="s">
        <v>381</v>
      </c>
      <c r="H1" s="5"/>
      <c r="I1" s="6"/>
      <c r="L1" s="2"/>
      <c r="M1" s="2"/>
      <c r="N1" s="2"/>
    </row>
    <row r="2" spans="1:14" ht="12" customHeight="1">
      <c r="A2" s="7" t="s">
        <v>358</v>
      </c>
      <c r="L2" s="2"/>
      <c r="M2" s="2"/>
      <c r="N2" s="2"/>
    </row>
    <row r="3" spans="1:14" ht="12" customHeight="1">
      <c r="A3" s="9" t="s">
        <v>412</v>
      </c>
      <c r="L3" s="2"/>
      <c r="M3" s="2"/>
      <c r="N3" s="2"/>
    </row>
    <row r="4" spans="1:14" ht="12" customHeight="1">
      <c r="A4" s="10"/>
      <c r="L4" s="2"/>
      <c r="M4" s="2"/>
      <c r="N4" s="2"/>
    </row>
    <row r="6" spans="5:14" ht="12" customHeight="1">
      <c r="E6" s="11" t="s">
        <v>0</v>
      </c>
      <c r="G6" s="3"/>
      <c r="H6" s="12" t="s">
        <v>1</v>
      </c>
      <c r="L6" s="2"/>
      <c r="M6" s="2"/>
      <c r="N6" s="2"/>
    </row>
    <row r="7" spans="3:14" ht="12" customHeight="1">
      <c r="C7" s="13" t="s">
        <v>2</v>
      </c>
      <c r="D7" s="13"/>
      <c r="E7" s="14" t="s">
        <v>3</v>
      </c>
      <c r="F7" s="13" t="s">
        <v>4</v>
      </c>
      <c r="G7" s="13" t="s">
        <v>5</v>
      </c>
      <c r="H7" s="15" t="s">
        <v>6</v>
      </c>
      <c r="I7" s="13" t="s">
        <v>7</v>
      </c>
      <c r="L7" s="2"/>
      <c r="M7" s="2"/>
      <c r="N7" s="2"/>
    </row>
    <row r="8" spans="1:14" ht="12" customHeight="1">
      <c r="A8" s="32" t="s">
        <v>19</v>
      </c>
      <c r="B8" s="17"/>
      <c r="C8" s="18"/>
      <c r="D8" s="18"/>
      <c r="E8" s="29"/>
      <c r="F8" s="33"/>
      <c r="G8" s="37"/>
      <c r="H8" s="38"/>
      <c r="I8" s="26"/>
      <c r="L8" s="2"/>
      <c r="M8" s="2"/>
      <c r="N8" s="2"/>
    </row>
    <row r="9" spans="1:14" ht="12" customHeight="1">
      <c r="A9" s="24" t="s">
        <v>37</v>
      </c>
      <c r="B9" s="17"/>
      <c r="C9" s="18" t="s">
        <v>38</v>
      </c>
      <c r="D9" s="18"/>
      <c r="E9" s="19">
        <f>+'UAE Direct Exhibit 1.3, p. 5'!H24</f>
        <v>-2700751.13409149</v>
      </c>
      <c r="F9" s="18" t="s">
        <v>42</v>
      </c>
      <c r="G9" s="79">
        <f>+E27</f>
        <v>0.4078015619581209</v>
      </c>
      <c r="H9" s="26">
        <f>G9*E9</f>
        <v>-1101370.5309426761</v>
      </c>
      <c r="I9" s="26"/>
      <c r="L9" s="2"/>
      <c r="M9" s="2"/>
      <c r="N9" s="2"/>
    </row>
    <row r="10" spans="1:14" ht="12" customHeight="1">
      <c r="A10" s="30" t="s">
        <v>39</v>
      </c>
      <c r="B10" s="17"/>
      <c r="C10" s="18"/>
      <c r="D10" s="18"/>
      <c r="E10" s="27">
        <f>SUM(E9:E9)</f>
        <v>-2700751.13409149</v>
      </c>
      <c r="F10" s="33"/>
      <c r="G10" s="37"/>
      <c r="H10" s="27">
        <f>SUM(H9:H9)</f>
        <v>-1101370.5309426761</v>
      </c>
      <c r="I10" s="26"/>
      <c r="L10" s="2"/>
      <c r="M10" s="2"/>
      <c r="N10" s="2"/>
    </row>
    <row r="11" spans="1:14" ht="12" customHeight="1">
      <c r="A11" s="36"/>
      <c r="B11" s="17"/>
      <c r="C11" s="18"/>
      <c r="D11" s="18"/>
      <c r="E11" s="29"/>
      <c r="F11" s="33"/>
      <c r="G11" s="37"/>
      <c r="H11" s="19"/>
      <c r="I11" s="26"/>
      <c r="L11" s="2"/>
      <c r="M11" s="2"/>
      <c r="N11" s="2"/>
    </row>
    <row r="12" spans="1:14" ht="12" customHeight="1">
      <c r="A12" s="36"/>
      <c r="B12" s="17"/>
      <c r="C12" s="18"/>
      <c r="D12" s="18"/>
      <c r="E12" s="29"/>
      <c r="F12" s="33"/>
      <c r="G12" s="37" t="s">
        <v>25</v>
      </c>
      <c r="H12" s="19">
        <f>-0.0454*H10</f>
        <v>50002.222104797496</v>
      </c>
      <c r="I12" s="26"/>
      <c r="J12" s="39"/>
      <c r="L12" s="2"/>
      <c r="M12" s="2"/>
      <c r="N12" s="2"/>
    </row>
    <row r="13" spans="1:14" ht="12" customHeight="1">
      <c r="A13" s="36"/>
      <c r="B13" s="17"/>
      <c r="C13" s="18"/>
      <c r="D13" s="18"/>
      <c r="E13" s="29"/>
      <c r="F13" s="33"/>
      <c r="G13" s="40" t="s">
        <v>26</v>
      </c>
      <c r="H13" s="41">
        <f>-0.33411*H10</f>
        <v>367978.9080932575</v>
      </c>
      <c r="I13" s="26"/>
      <c r="L13" s="2"/>
      <c r="M13" s="2"/>
      <c r="N13" s="2"/>
    </row>
    <row r="14" spans="1:14" ht="12" customHeight="1">
      <c r="A14" s="36"/>
      <c r="B14" s="17"/>
      <c r="C14" s="18"/>
      <c r="D14" s="18"/>
      <c r="E14" s="29"/>
      <c r="F14" s="33"/>
      <c r="G14" s="42" t="s">
        <v>27</v>
      </c>
      <c r="H14" s="8">
        <f>+H12+H13</f>
        <v>417981.130198055</v>
      </c>
      <c r="I14" s="26"/>
      <c r="L14" s="2"/>
      <c r="M14" s="2"/>
      <c r="N14" s="2"/>
    </row>
    <row r="15" spans="1:14" ht="12" customHeight="1">
      <c r="A15" s="28"/>
      <c r="B15" s="17"/>
      <c r="C15" s="18"/>
      <c r="D15" s="18"/>
      <c r="E15" s="43"/>
      <c r="F15" s="18"/>
      <c r="I15" s="44"/>
      <c r="L15" s="2"/>
      <c r="M15" s="2"/>
      <c r="N15" s="2"/>
    </row>
    <row r="16" spans="1:11" s="3" customFormat="1" ht="12" customHeight="1" thickBot="1">
      <c r="A16" s="36"/>
      <c r="B16" s="17"/>
      <c r="C16" s="18"/>
      <c r="D16" s="18"/>
      <c r="E16" s="29"/>
      <c r="F16" s="33"/>
      <c r="G16" s="37" t="s">
        <v>28</v>
      </c>
      <c r="H16" s="45">
        <f>+-(H10+H14)</f>
        <v>683389.4007446212</v>
      </c>
      <c r="I16" s="26"/>
      <c r="J16" s="2"/>
      <c r="K16" s="2"/>
    </row>
    <row r="17" spans="1:9" ht="12" customHeight="1" thickTop="1">
      <c r="A17" s="36"/>
      <c r="B17" s="17"/>
      <c r="C17" s="18"/>
      <c r="D17" s="18"/>
      <c r="E17" s="29"/>
      <c r="F17" s="33"/>
      <c r="G17" s="46"/>
      <c r="H17" s="47"/>
      <c r="I17" s="26"/>
    </row>
    <row r="18" spans="1:9" ht="12" customHeight="1">
      <c r="A18" s="36"/>
      <c r="B18" s="17"/>
      <c r="C18" s="18"/>
      <c r="D18" s="18"/>
      <c r="E18" s="29"/>
      <c r="F18" s="33"/>
      <c r="G18" s="37"/>
      <c r="H18" s="374"/>
      <c r="I18" s="26"/>
    </row>
    <row r="19" spans="1:9" ht="12" customHeight="1">
      <c r="A19" s="36"/>
      <c r="B19" s="17"/>
      <c r="C19" s="18"/>
      <c r="D19" s="18"/>
      <c r="E19" s="29"/>
      <c r="F19" s="33"/>
      <c r="G19" s="37"/>
      <c r="H19" s="29"/>
      <c r="I19" s="26"/>
    </row>
    <row r="20" spans="1:9" ht="12" customHeight="1">
      <c r="A20" s="36"/>
      <c r="B20" s="17"/>
      <c r="C20" s="18"/>
      <c r="D20" s="18"/>
      <c r="E20" s="29"/>
      <c r="F20" s="33"/>
      <c r="G20" s="37"/>
      <c r="H20" s="29"/>
      <c r="I20" s="26"/>
    </row>
    <row r="21" spans="1:9" ht="12" customHeight="1">
      <c r="A21" s="36"/>
      <c r="B21" s="17" t="s">
        <v>640</v>
      </c>
      <c r="C21" s="18"/>
      <c r="D21" s="18"/>
      <c r="E21" s="29"/>
      <c r="F21" s="33"/>
      <c r="G21" s="37"/>
      <c r="H21" s="29"/>
      <c r="I21" s="26"/>
    </row>
    <row r="22" spans="1:9" ht="12" customHeight="1">
      <c r="A22" s="36"/>
      <c r="B22" s="17" t="s">
        <v>40</v>
      </c>
      <c r="C22" s="18"/>
      <c r="D22" s="18"/>
      <c r="E22" s="29"/>
      <c r="F22" s="33"/>
      <c r="G22" s="37"/>
      <c r="H22" s="29"/>
      <c r="I22" s="26"/>
    </row>
    <row r="23" spans="1:9" ht="12" customHeight="1">
      <c r="A23" s="36"/>
      <c r="B23" s="17"/>
      <c r="C23" s="18"/>
      <c r="D23" s="18"/>
      <c r="E23" s="29"/>
      <c r="F23" s="33"/>
      <c r="G23" s="37"/>
      <c r="H23" s="29"/>
      <c r="I23" s="26"/>
    </row>
    <row r="24" spans="1:9" ht="15.75">
      <c r="A24" s="36"/>
      <c r="B24" s="17" t="s">
        <v>404</v>
      </c>
      <c r="C24" s="18"/>
      <c r="D24" s="18"/>
      <c r="E24" s="19">
        <v>9723430</v>
      </c>
      <c r="F24" s="33"/>
      <c r="G24" s="37"/>
      <c r="H24" s="29"/>
      <c r="I24" s="26"/>
    </row>
    <row r="25" spans="1:9" ht="15.75">
      <c r="A25" s="36"/>
      <c r="B25" s="17" t="s">
        <v>405</v>
      </c>
      <c r="C25" s="18"/>
      <c r="D25" s="18"/>
      <c r="E25" s="19">
        <v>23843533</v>
      </c>
      <c r="F25" s="33"/>
      <c r="G25" s="37"/>
      <c r="H25" s="29"/>
      <c r="I25" s="26"/>
    </row>
    <row r="26" spans="1:9" ht="12" customHeight="1">
      <c r="A26" s="36"/>
      <c r="B26" s="17"/>
      <c r="C26" s="18"/>
      <c r="D26" s="18"/>
      <c r="E26" s="19"/>
      <c r="F26" s="33"/>
      <c r="G26" s="37"/>
      <c r="H26" s="29"/>
      <c r="I26" s="26"/>
    </row>
    <row r="27" spans="1:9" ht="12" customHeight="1">
      <c r="A27" s="36"/>
      <c r="B27" s="17" t="s">
        <v>41</v>
      </c>
      <c r="C27" s="18"/>
      <c r="D27" s="18"/>
      <c r="E27" s="81">
        <f>E24/E25</f>
        <v>0.4078015619581209</v>
      </c>
      <c r="F27" s="33"/>
      <c r="G27" s="37"/>
      <c r="H27" s="29"/>
      <c r="I27" s="26"/>
    </row>
    <row r="28" spans="1:9" ht="12" customHeight="1">
      <c r="A28" s="36"/>
      <c r="B28" s="17"/>
      <c r="C28" s="18"/>
      <c r="D28" s="18"/>
      <c r="E28" s="29"/>
      <c r="F28" s="33"/>
      <c r="G28" s="37"/>
      <c r="H28" s="29"/>
      <c r="I28" s="26"/>
    </row>
    <row r="29" spans="1:9" ht="12" customHeight="1">
      <c r="A29" s="36"/>
      <c r="B29" s="17" t="s">
        <v>407</v>
      </c>
      <c r="C29" s="18"/>
      <c r="D29" s="18"/>
      <c r="E29" s="29"/>
      <c r="F29" s="33"/>
      <c r="G29" s="37"/>
      <c r="H29" s="29"/>
      <c r="I29" s="26"/>
    </row>
    <row r="30" spans="1:9" ht="12" customHeight="1">
      <c r="A30" s="36"/>
      <c r="B30" s="17" t="s">
        <v>406</v>
      </c>
      <c r="C30" s="18"/>
      <c r="D30" s="18"/>
      <c r="E30" s="29"/>
      <c r="F30" s="33"/>
      <c r="G30" s="37"/>
      <c r="H30" s="29"/>
      <c r="I30" s="26"/>
    </row>
    <row r="31" spans="1:9" ht="12" customHeight="1">
      <c r="A31" s="36"/>
      <c r="B31" s="17"/>
      <c r="C31" s="18"/>
      <c r="D31" s="18"/>
      <c r="E31" s="29"/>
      <c r="F31" s="33"/>
      <c r="G31" s="37"/>
      <c r="H31" s="29"/>
      <c r="I31" s="26"/>
    </row>
    <row r="32" spans="1:9" ht="12" customHeight="1">
      <c r="A32" s="36"/>
      <c r="B32" s="17"/>
      <c r="C32" s="18"/>
      <c r="D32" s="18"/>
      <c r="E32" s="29"/>
      <c r="F32" s="33"/>
      <c r="G32" s="37"/>
      <c r="H32" s="29"/>
      <c r="I32" s="26"/>
    </row>
    <row r="33" spans="1:9" ht="12" customHeight="1">
      <c r="A33" s="36"/>
      <c r="B33" s="17"/>
      <c r="C33" s="18"/>
      <c r="D33" s="18"/>
      <c r="E33" s="29"/>
      <c r="F33" s="33"/>
      <c r="G33" s="37"/>
      <c r="H33" s="29"/>
      <c r="I33" s="26"/>
    </row>
    <row r="34" spans="1:9" ht="12" customHeight="1">
      <c r="A34" s="36"/>
      <c r="B34" s="17"/>
      <c r="C34" s="18"/>
      <c r="D34" s="18"/>
      <c r="E34" s="29"/>
      <c r="F34" s="33"/>
      <c r="G34" s="37"/>
      <c r="H34" s="29"/>
      <c r="I34" s="26"/>
    </row>
    <row r="35" spans="1:9" ht="12" customHeight="1">
      <c r="A35" s="36"/>
      <c r="B35" s="17"/>
      <c r="C35" s="18"/>
      <c r="D35" s="18"/>
      <c r="E35" s="29"/>
      <c r="F35" s="33"/>
      <c r="G35" s="37"/>
      <c r="H35" s="29"/>
      <c r="I35" s="26"/>
    </row>
    <row r="36" spans="1:9" ht="12" customHeight="1">
      <c r="A36" s="36"/>
      <c r="B36" s="17"/>
      <c r="C36" s="18"/>
      <c r="D36" s="18"/>
      <c r="E36" s="29"/>
      <c r="F36" s="33"/>
      <c r="G36" s="37"/>
      <c r="H36" s="29"/>
      <c r="I36" s="26"/>
    </row>
    <row r="37" spans="1:9" ht="12" customHeight="1">
      <c r="A37" s="36"/>
      <c r="B37" s="17"/>
      <c r="C37" s="18"/>
      <c r="D37" s="18"/>
      <c r="E37" s="29"/>
      <c r="F37" s="33"/>
      <c r="G37" s="37"/>
      <c r="H37" s="29"/>
      <c r="I37" s="26"/>
    </row>
    <row r="38" spans="1:9" ht="12" customHeight="1">
      <c r="A38" s="36"/>
      <c r="B38" s="17"/>
      <c r="C38" s="18"/>
      <c r="D38" s="18"/>
      <c r="E38" s="29"/>
      <c r="F38" s="33"/>
      <c r="G38" s="37"/>
      <c r="H38" s="29"/>
      <c r="I38" s="26"/>
    </row>
    <row r="39" spans="1:9" ht="12" customHeight="1">
      <c r="A39" s="36"/>
      <c r="B39" s="17"/>
      <c r="C39" s="18"/>
      <c r="D39" s="18"/>
      <c r="E39" s="29"/>
      <c r="F39" s="33"/>
      <c r="G39" s="37"/>
      <c r="H39" s="29"/>
      <c r="I39" s="26"/>
    </row>
    <row r="40" spans="1:9" ht="12" customHeight="1">
      <c r="A40" s="36"/>
      <c r="B40" s="17"/>
      <c r="C40" s="18"/>
      <c r="D40" s="18"/>
      <c r="E40" s="29"/>
      <c r="F40" s="33"/>
      <c r="G40" s="37"/>
      <c r="H40" s="29"/>
      <c r="I40" s="26"/>
    </row>
    <row r="41" spans="1:9" ht="12" customHeight="1">
      <c r="A41" s="36"/>
      <c r="B41" s="17"/>
      <c r="C41" s="18"/>
      <c r="D41" s="18"/>
      <c r="E41" s="29"/>
      <c r="F41" s="33"/>
      <c r="G41" s="37"/>
      <c r="H41" s="29"/>
      <c r="I41" s="26"/>
    </row>
    <row r="42" spans="1:9" ht="12" customHeight="1">
      <c r="A42" s="36"/>
      <c r="B42" s="17"/>
      <c r="C42" s="18"/>
      <c r="D42" s="18"/>
      <c r="E42" s="29"/>
      <c r="F42" s="33"/>
      <c r="G42" s="37"/>
      <c r="H42" s="29"/>
      <c r="I42" s="26"/>
    </row>
    <row r="43" spans="1:9" ht="12" customHeight="1">
      <c r="A43" s="36"/>
      <c r="B43" s="17"/>
      <c r="C43" s="18"/>
      <c r="D43" s="18"/>
      <c r="E43" s="29"/>
      <c r="F43" s="33"/>
      <c r="G43" s="37"/>
      <c r="H43" s="29"/>
      <c r="I43" s="26"/>
    </row>
    <row r="44" spans="1:9" ht="12" customHeight="1">
      <c r="A44" s="36"/>
      <c r="B44" s="17"/>
      <c r="C44" s="18"/>
      <c r="D44" s="18"/>
      <c r="E44" s="29"/>
      <c r="F44" s="33"/>
      <c r="G44" s="37"/>
      <c r="H44" s="29"/>
      <c r="I44" s="26"/>
    </row>
    <row r="45" spans="1:9" ht="12" customHeight="1">
      <c r="A45" s="36"/>
      <c r="B45" s="17"/>
      <c r="C45" s="18"/>
      <c r="D45" s="18"/>
      <c r="E45" s="29"/>
      <c r="F45" s="33"/>
      <c r="G45" s="37"/>
      <c r="H45" s="29"/>
      <c r="I45" s="26"/>
    </row>
    <row r="46" spans="1:9" ht="12" customHeight="1">
      <c r="A46" s="36"/>
      <c r="B46" s="17"/>
      <c r="C46" s="18"/>
      <c r="D46" s="18"/>
      <c r="E46" s="29"/>
      <c r="F46" s="33"/>
      <c r="G46" s="37"/>
      <c r="H46" s="29"/>
      <c r="I46" s="26"/>
    </row>
    <row r="47" spans="1:9" ht="12" customHeight="1">
      <c r="A47" s="36"/>
      <c r="B47" s="17"/>
      <c r="C47" s="18"/>
      <c r="D47" s="18"/>
      <c r="E47" s="29"/>
      <c r="F47" s="33"/>
      <c r="G47" s="37"/>
      <c r="H47" s="29"/>
      <c r="I47" s="26"/>
    </row>
    <row r="48" spans="1:9" ht="12" customHeight="1">
      <c r="A48" s="36"/>
      <c r="B48" s="17"/>
      <c r="C48" s="18"/>
      <c r="D48" s="18"/>
      <c r="E48" s="29"/>
      <c r="F48" s="33"/>
      <c r="G48" s="37"/>
      <c r="H48" s="29"/>
      <c r="I48" s="26"/>
    </row>
    <row r="49" spans="1:9" ht="12" customHeight="1">
      <c r="A49" s="36"/>
      <c r="B49" s="17"/>
      <c r="C49" s="18"/>
      <c r="D49" s="18"/>
      <c r="E49" s="29"/>
      <c r="F49" s="33"/>
      <c r="G49" s="37"/>
      <c r="H49" s="29"/>
      <c r="I49" s="26"/>
    </row>
    <row r="50" spans="1:9" ht="12" customHeight="1">
      <c r="A50" s="36"/>
      <c r="B50" s="17"/>
      <c r="C50" s="18"/>
      <c r="D50" s="18"/>
      <c r="E50" s="29"/>
      <c r="F50" s="33"/>
      <c r="G50" s="37"/>
      <c r="H50" s="29"/>
      <c r="I50" s="26"/>
    </row>
    <row r="51" spans="1:9" ht="12" customHeight="1">
      <c r="A51" s="36"/>
      <c r="B51" s="17"/>
      <c r="C51" s="18"/>
      <c r="D51" s="18"/>
      <c r="E51" s="29"/>
      <c r="F51" s="33"/>
      <c r="G51" s="37"/>
      <c r="H51" s="29"/>
      <c r="I51" s="26"/>
    </row>
    <row r="52" spans="1:9" ht="12" customHeight="1">
      <c r="A52" s="36"/>
      <c r="B52" s="17"/>
      <c r="C52" s="18"/>
      <c r="D52" s="18"/>
      <c r="E52" s="29"/>
      <c r="F52" s="33"/>
      <c r="G52" s="37"/>
      <c r="H52" s="29"/>
      <c r="I52" s="26"/>
    </row>
    <row r="53" spans="1:9" ht="12" customHeight="1">
      <c r="A53" s="36"/>
      <c r="B53" s="17"/>
      <c r="C53" s="18"/>
      <c r="D53" s="18"/>
      <c r="E53" s="29"/>
      <c r="F53" s="33"/>
      <c r="G53" s="37"/>
      <c r="H53" s="29"/>
      <c r="I53" s="26"/>
    </row>
    <row r="54" spans="1:9" ht="12" customHeight="1">
      <c r="A54" s="36"/>
      <c r="B54" s="17"/>
      <c r="C54" s="18"/>
      <c r="D54" s="18"/>
      <c r="E54" s="29"/>
      <c r="F54" s="33"/>
      <c r="G54" s="37"/>
      <c r="H54" s="29"/>
      <c r="I54" s="26"/>
    </row>
    <row r="55" spans="1:9" ht="12" customHeight="1">
      <c r="A55" s="36"/>
      <c r="B55" s="17"/>
      <c r="C55" s="18"/>
      <c r="D55" s="18"/>
      <c r="E55" s="29"/>
      <c r="F55" s="33"/>
      <c r="G55" s="37"/>
      <c r="H55" s="29"/>
      <c r="I55" s="26"/>
    </row>
    <row r="56" spans="1:9" ht="12" customHeight="1">
      <c r="A56" s="36"/>
      <c r="B56" s="17"/>
      <c r="C56" s="18"/>
      <c r="D56" s="18"/>
      <c r="E56" s="29"/>
      <c r="F56" s="33"/>
      <c r="G56" s="37"/>
      <c r="H56" s="29"/>
      <c r="I56" s="26"/>
    </row>
    <row r="57" spans="1:9" ht="12" customHeight="1">
      <c r="A57" s="36"/>
      <c r="B57" s="17"/>
      <c r="C57" s="18"/>
      <c r="D57" s="18"/>
      <c r="E57" s="29"/>
      <c r="F57" s="33"/>
      <c r="G57" s="37"/>
      <c r="H57" s="29"/>
      <c r="I57" s="26"/>
    </row>
    <row r="58" spans="1:12" ht="12" customHeight="1">
      <c r="A58" s="36"/>
      <c r="B58" s="17"/>
      <c r="C58" s="18"/>
      <c r="D58" s="18"/>
      <c r="E58" s="29"/>
      <c r="F58" s="33"/>
      <c r="G58" s="31"/>
      <c r="H58" s="29"/>
      <c r="I58" s="26"/>
      <c r="L58" s="2"/>
    </row>
    <row r="59" spans="1:12" ht="12" customHeight="1">
      <c r="A59" s="36"/>
      <c r="B59" s="17"/>
      <c r="C59" s="18"/>
      <c r="D59" s="18"/>
      <c r="E59" s="29"/>
      <c r="F59" s="33"/>
      <c r="G59" s="31"/>
      <c r="H59" s="29"/>
      <c r="I59" s="26"/>
      <c r="L59" s="2"/>
    </row>
    <row r="60" spans="1:12" ht="12" customHeight="1">
      <c r="A60" s="36"/>
      <c r="B60" s="17"/>
      <c r="C60" s="18"/>
      <c r="D60" s="18"/>
      <c r="E60" s="29"/>
      <c r="F60" s="33"/>
      <c r="G60" s="31"/>
      <c r="H60" s="29"/>
      <c r="I60" s="26"/>
      <c r="L60" s="2"/>
    </row>
    <row r="61" spans="1:12" ht="12" customHeight="1">
      <c r="A61" s="36"/>
      <c r="B61" s="17"/>
      <c r="C61" s="18"/>
      <c r="D61" s="18"/>
      <c r="E61" s="29"/>
      <c r="F61" s="33"/>
      <c r="G61" s="31"/>
      <c r="H61" s="29"/>
      <c r="I61" s="26"/>
      <c r="L61" s="2"/>
    </row>
    <row r="62" spans="1:9" ht="12" customHeight="1">
      <c r="A62" s="36"/>
      <c r="B62" s="48"/>
      <c r="C62" s="48"/>
      <c r="D62" s="48"/>
      <c r="E62" s="48"/>
      <c r="F62" s="48"/>
      <c r="G62" s="48"/>
      <c r="H62" s="48"/>
      <c r="I62" s="26"/>
    </row>
    <row r="63" spans="1:9" ht="12" customHeight="1">
      <c r="A63" s="36"/>
      <c r="B63" s="48"/>
      <c r="C63" s="48"/>
      <c r="D63" s="48"/>
      <c r="E63" s="48"/>
      <c r="F63" s="48"/>
      <c r="G63" s="48"/>
      <c r="H63" s="48"/>
      <c r="I63" s="26"/>
    </row>
    <row r="64" spans="1:9" ht="12" customHeight="1">
      <c r="A64" s="49"/>
      <c r="B64" s="54"/>
      <c r="C64" s="51"/>
      <c r="D64" s="51"/>
      <c r="E64" s="52"/>
      <c r="F64" s="33"/>
      <c r="G64" s="34"/>
      <c r="H64" s="53"/>
      <c r="I64" s="35"/>
    </row>
    <row r="65" spans="1:9" ht="12" customHeight="1" thickBot="1">
      <c r="A65" s="55" t="s">
        <v>29</v>
      </c>
      <c r="B65" s="56"/>
      <c r="C65" s="57"/>
      <c r="D65" s="57"/>
      <c r="E65" s="58"/>
      <c r="F65" s="57"/>
      <c r="G65" s="56"/>
      <c r="H65" s="59"/>
      <c r="I65" s="26"/>
    </row>
    <row r="66" spans="1:14" s="46" customFormat="1" ht="12" customHeight="1">
      <c r="A66" s="60"/>
      <c r="B66" s="61"/>
      <c r="C66" s="62"/>
      <c r="D66" s="62"/>
      <c r="E66" s="63"/>
      <c r="F66" s="62"/>
      <c r="G66" s="61"/>
      <c r="H66" s="64"/>
      <c r="I66" s="65"/>
      <c r="L66" s="66"/>
      <c r="M66" s="66"/>
      <c r="N66" s="66"/>
    </row>
    <row r="67" spans="1:14" s="46" customFormat="1" ht="12" customHeight="1">
      <c r="A67" s="67" t="s">
        <v>411</v>
      </c>
      <c r="B67" s="56"/>
      <c r="C67" s="57"/>
      <c r="D67" s="57"/>
      <c r="E67" s="68"/>
      <c r="F67" s="57"/>
      <c r="G67" s="56"/>
      <c r="H67" s="59"/>
      <c r="I67" s="69"/>
      <c r="L67" s="66"/>
      <c r="M67" s="66"/>
      <c r="N67" s="66"/>
    </row>
    <row r="68" spans="1:14" s="46" customFormat="1" ht="12" customHeight="1">
      <c r="A68" s="67" t="s">
        <v>410</v>
      </c>
      <c r="B68" s="56"/>
      <c r="C68" s="57"/>
      <c r="D68" s="57"/>
      <c r="E68" s="68"/>
      <c r="F68" s="57"/>
      <c r="G68" s="56"/>
      <c r="H68" s="59"/>
      <c r="I68" s="69"/>
      <c r="L68" s="66"/>
      <c r="M68" s="66"/>
      <c r="N68" s="66"/>
    </row>
    <row r="69" spans="1:14" s="46" customFormat="1" ht="12" customHeight="1">
      <c r="A69" s="70"/>
      <c r="B69" s="56"/>
      <c r="C69" s="57"/>
      <c r="D69" s="57"/>
      <c r="E69" s="68"/>
      <c r="F69" s="57"/>
      <c r="G69" s="56"/>
      <c r="H69" s="59"/>
      <c r="I69" s="69"/>
      <c r="L69" s="66"/>
      <c r="M69" s="66"/>
      <c r="N69" s="66"/>
    </row>
    <row r="70" spans="1:14" s="46" customFormat="1" ht="12" customHeight="1">
      <c r="A70" s="71"/>
      <c r="B70" s="80" t="s">
        <v>30</v>
      </c>
      <c r="C70" s="66"/>
      <c r="D70" s="66"/>
      <c r="E70" s="54"/>
      <c r="F70" s="66"/>
      <c r="H70" s="47"/>
      <c r="I70" s="69"/>
      <c r="L70" s="66"/>
      <c r="M70" s="66"/>
      <c r="N70" s="66"/>
    </row>
    <row r="71" spans="1:9" ht="12" customHeight="1">
      <c r="A71" s="75"/>
      <c r="B71" s="501" t="s">
        <v>31</v>
      </c>
      <c r="C71" s="501"/>
      <c r="D71" s="501"/>
      <c r="E71" s="501"/>
      <c r="F71" s="501"/>
      <c r="G71" s="501"/>
      <c r="H71" s="501"/>
      <c r="I71" s="76"/>
    </row>
    <row r="72" spans="1:9" ht="12" customHeight="1">
      <c r="A72" s="75"/>
      <c r="B72" s="504" t="s">
        <v>34</v>
      </c>
      <c r="C72" s="504"/>
      <c r="D72" s="504"/>
      <c r="E72" s="504"/>
      <c r="F72" s="504"/>
      <c r="G72" s="504"/>
      <c r="H72" s="504"/>
      <c r="I72" s="76"/>
    </row>
    <row r="73" spans="1:9" ht="12" customHeight="1">
      <c r="A73" s="75"/>
      <c r="B73" s="502" t="s">
        <v>35</v>
      </c>
      <c r="C73" s="502"/>
      <c r="D73" s="502"/>
      <c r="E73" s="502"/>
      <c r="F73" s="502"/>
      <c r="G73" s="502"/>
      <c r="H73" s="502"/>
      <c r="I73" s="76"/>
    </row>
    <row r="74" spans="1:9" ht="12" customHeight="1">
      <c r="A74" s="75"/>
      <c r="B74" s="502" t="s">
        <v>408</v>
      </c>
      <c r="C74" s="502"/>
      <c r="D74" s="502"/>
      <c r="E74" s="502"/>
      <c r="F74" s="502"/>
      <c r="G74" s="502"/>
      <c r="H74" s="502"/>
      <c r="I74" s="76"/>
    </row>
    <row r="75" spans="1:9" ht="12" customHeight="1" thickBot="1">
      <c r="A75" s="77"/>
      <c r="B75" s="500" t="s">
        <v>409</v>
      </c>
      <c r="C75" s="500"/>
      <c r="D75" s="500"/>
      <c r="E75" s="500"/>
      <c r="F75" s="500"/>
      <c r="G75" s="500"/>
      <c r="H75" s="500"/>
      <c r="I75" s="78"/>
    </row>
  </sheetData>
  <sheetProtection/>
  <mergeCells count="5">
    <mergeCell ref="B75:H75"/>
    <mergeCell ref="B71:H71"/>
    <mergeCell ref="B72:H72"/>
    <mergeCell ref="B73:H73"/>
    <mergeCell ref="B74:H74"/>
  </mergeCells>
  <printOptions horizontalCentered="1"/>
  <pageMargins left="1" right="0.75" top="1.25" bottom="1" header="0.5" footer="0.5"/>
  <pageSetup fitToHeight="1" fitToWidth="1" horizontalDpi="600" verticalDpi="600" orientation="portrait" scale="70" r:id="rId1"/>
  <headerFooter alignWithMargins="0">
    <oddHeader>&amp;R&amp;"Small Fonts,Bold"&amp;6Utah Association of Energy Users
UAE Exhibit 1.3 (KCH-3)
UPSC Docket No. 09-035-23
Witness:  Kevin C. Higgins
Page 1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zoomScaleSheetLayoutView="75" zoomScalePageLayoutView="0" workbookViewId="0" topLeftCell="A1">
      <selection activeCell="J8" sqref="J8"/>
    </sheetView>
  </sheetViews>
  <sheetFormatPr defaultColWidth="9.33203125" defaultRowHeight="12.75"/>
  <cols>
    <col min="1" max="1" width="23.16015625" style="334" customWidth="1"/>
    <col min="2" max="2" width="24.33203125" style="334" bestFit="1" customWidth="1"/>
    <col min="3" max="3" width="16.66015625" style="334" customWidth="1"/>
    <col min="4" max="4" width="24.33203125" style="334" bestFit="1" customWidth="1"/>
    <col min="5" max="5" width="20" style="334" customWidth="1"/>
    <col min="6" max="6" width="2" style="360" customWidth="1"/>
    <col min="7" max="7" width="18" style="334" customWidth="1"/>
    <col min="8" max="8" width="20.83203125" style="334" customWidth="1"/>
    <col min="9" max="9" width="2.5" style="334" customWidth="1"/>
    <col min="10" max="10" width="17.83203125" style="334" bestFit="1" customWidth="1"/>
    <col min="11" max="11" width="16.66015625" style="334" bestFit="1" customWidth="1"/>
    <col min="12" max="12" width="13.5" style="334" bestFit="1" customWidth="1"/>
    <col min="13" max="16384" width="9.33203125" style="334" customWidth="1"/>
  </cols>
  <sheetData>
    <row r="1" spans="1:8" ht="12.75">
      <c r="A1" s="1" t="s">
        <v>381</v>
      </c>
      <c r="B1" s="332"/>
      <c r="C1" s="332"/>
      <c r="D1" s="332"/>
      <c r="E1" s="332"/>
      <c r="F1" s="332"/>
      <c r="G1" s="333"/>
      <c r="H1" s="332"/>
    </row>
    <row r="2" spans="1:8" ht="12.75">
      <c r="A2" s="331" t="s">
        <v>413</v>
      </c>
      <c r="B2" s="332"/>
      <c r="C2" s="332"/>
      <c r="D2" s="332"/>
      <c r="E2" s="332"/>
      <c r="F2" s="332"/>
      <c r="G2" s="332"/>
      <c r="H2" s="332"/>
    </row>
    <row r="3" spans="1:8" ht="12.75">
      <c r="A3" s="331" t="s">
        <v>412</v>
      </c>
      <c r="B3" s="332"/>
      <c r="C3" s="332"/>
      <c r="D3" s="332"/>
      <c r="E3" s="332"/>
      <c r="F3" s="332"/>
      <c r="G3" s="332"/>
      <c r="H3" s="332"/>
    </row>
    <row r="4" spans="1:8" ht="12.75">
      <c r="A4" s="331" t="s">
        <v>414</v>
      </c>
      <c r="B4" s="332"/>
      <c r="C4" s="332"/>
      <c r="D4" s="332"/>
      <c r="E4" s="332"/>
      <c r="F4" s="332"/>
      <c r="G4" s="332"/>
      <c r="H4" s="332"/>
    </row>
    <row r="5" spans="1:8" ht="12.75">
      <c r="A5" s="332"/>
      <c r="B5" s="332"/>
      <c r="C5" s="332"/>
      <c r="D5" s="332"/>
      <c r="E5" s="332"/>
      <c r="F5" s="332"/>
      <c r="G5" s="332"/>
      <c r="H5" s="332"/>
    </row>
    <row r="6" spans="1:8" ht="12.75">
      <c r="A6" s="332"/>
      <c r="B6" s="332"/>
      <c r="C6" s="332"/>
      <c r="D6" s="332"/>
      <c r="E6" s="332"/>
      <c r="F6" s="332"/>
      <c r="G6" s="335" t="s">
        <v>98</v>
      </c>
      <c r="H6" s="335" t="s">
        <v>98</v>
      </c>
    </row>
    <row r="7" spans="1:8" ht="38.25">
      <c r="A7" s="336" t="s">
        <v>415</v>
      </c>
      <c r="B7" s="337" t="s">
        <v>416</v>
      </c>
      <c r="C7" s="338" t="s">
        <v>417</v>
      </c>
      <c r="D7" s="339" t="s">
        <v>418</v>
      </c>
      <c r="E7" s="340" t="s">
        <v>419</v>
      </c>
      <c r="F7" s="332"/>
      <c r="G7" s="341" t="s">
        <v>418</v>
      </c>
      <c r="H7" s="342" t="s">
        <v>419</v>
      </c>
    </row>
    <row r="8" spans="1:8" ht="12.75">
      <c r="A8" s="332" t="s">
        <v>420</v>
      </c>
      <c r="B8" s="343">
        <v>15803965.536534201</v>
      </c>
      <c r="C8" s="344">
        <f>B8/'UAE Direct Exhibit 1.3, p. 5'!B$28</f>
        <v>0.022761806125156644</v>
      </c>
      <c r="D8" s="345">
        <f>'UAE Direct Exhibit 1.3, p. 5'!$D$28*C8</f>
        <v>16569675.110575259</v>
      </c>
      <c r="E8" s="343">
        <f aca="true" t="shared" si="0" ref="E8:E39">D8-B8</f>
        <v>765709.5740410574</v>
      </c>
      <c r="F8" s="332"/>
      <c r="G8" s="346">
        <f>C8*'UAE Direct Exhibit 1.3, p. 5'!$G$28</f>
        <v>16482943.374395806</v>
      </c>
      <c r="H8" s="346">
        <f aca="true" t="shared" si="1" ref="H8:H39">G8-D8</f>
        <v>-86731.73617945239</v>
      </c>
    </row>
    <row r="9" spans="1:8" ht="12.75">
      <c r="A9" s="332" t="s">
        <v>421</v>
      </c>
      <c r="B9" s="343">
        <v>912848.2427817881</v>
      </c>
      <c r="C9" s="344">
        <f>B9/'UAE Direct Exhibit 1.3, p. 5'!B$28</f>
        <v>0.0013147380431737896</v>
      </c>
      <c r="D9" s="345">
        <f>'UAE Direct Exhibit 1.3, p. 5'!$D$28*C9</f>
        <v>957076.1701034935</v>
      </c>
      <c r="E9" s="343">
        <f t="shared" si="0"/>
        <v>44227.927321705385</v>
      </c>
      <c r="F9" s="332"/>
      <c r="G9" s="346">
        <f>C9*'UAE Direct Exhibit 1.3, p. 5'!$G$28</f>
        <v>952066.4835927376</v>
      </c>
      <c r="H9" s="346">
        <f t="shared" si="1"/>
        <v>-5009.686510755913</v>
      </c>
    </row>
    <row r="10" spans="1:8" ht="12.75">
      <c r="A10" s="332" t="s">
        <v>422</v>
      </c>
      <c r="B10" s="343">
        <v>18673022.38857616</v>
      </c>
      <c r="C10" s="344">
        <f>B10/'UAE Direct Exhibit 1.3, p. 5'!B$28</f>
        <v>0.026893991536296985</v>
      </c>
      <c r="D10" s="345">
        <f>'UAE Direct Exhibit 1.3, p. 5'!$D$28*C10</f>
        <v>19577739.118447706</v>
      </c>
      <c r="E10" s="343">
        <f t="shared" si="0"/>
        <v>904716.729871545</v>
      </c>
      <c r="F10" s="332"/>
      <c r="G10" s="346">
        <f>C10*'UAE Direct Exhibit 1.3, p. 5'!$G$28</f>
        <v>19475262.075724784</v>
      </c>
      <c r="H10" s="346">
        <f t="shared" si="1"/>
        <v>-102477.04272292182</v>
      </c>
    </row>
    <row r="11" spans="1:8" ht="12.75">
      <c r="A11" s="332" t="s">
        <v>423</v>
      </c>
      <c r="B11" s="343">
        <v>86876.06478890158</v>
      </c>
      <c r="C11" s="344">
        <f>B11/'UAE Direct Exhibit 1.3, p. 5'!B$28</f>
        <v>0.00012512404807959234</v>
      </c>
      <c r="D11" s="345">
        <f>'UAE Direct Exhibit 1.3, p. 5'!$D$28*C11</f>
        <v>91085.25104725515</v>
      </c>
      <c r="E11" s="343">
        <f t="shared" si="0"/>
        <v>4209.186258353569</v>
      </c>
      <c r="F11" s="332"/>
      <c r="G11" s="346">
        <f>C11*'UAE Direct Exhibit 1.3, p. 5'!$G$28</f>
        <v>90608.47754922636</v>
      </c>
      <c r="H11" s="346">
        <f t="shared" si="1"/>
        <v>-476.77349802879326</v>
      </c>
    </row>
    <row r="12" spans="1:8" ht="12.75">
      <c r="A12" s="332" t="s">
        <v>424</v>
      </c>
      <c r="B12" s="343">
        <v>1568152.1464836537</v>
      </c>
      <c r="C12" s="344">
        <f>B12/'UAE Direct Exhibit 1.3, p. 5'!B$28</f>
        <v>0.002258545492933088</v>
      </c>
      <c r="D12" s="345">
        <f>'UAE Direct Exhibit 1.3, p. 5'!$D$28*C12</f>
        <v>1644129.856593169</v>
      </c>
      <c r="E12" s="343">
        <f t="shared" si="0"/>
        <v>75977.71010951535</v>
      </c>
      <c r="F12" s="332"/>
      <c r="G12" s="346">
        <f>C12*'UAE Direct Exhibit 1.3, p. 5'!$G$28</f>
        <v>1635523.8799511897</v>
      </c>
      <c r="H12" s="346">
        <f t="shared" si="1"/>
        <v>-8605.976641979301</v>
      </c>
    </row>
    <row r="13" spans="1:8" ht="12.75">
      <c r="A13" s="332" t="s">
        <v>425</v>
      </c>
      <c r="B13" s="343">
        <v>36630929.6713866</v>
      </c>
      <c r="C13" s="344">
        <f>B13/'UAE Direct Exhibit 1.3, p. 5'!B$28</f>
        <v>0.052758031991203554</v>
      </c>
      <c r="D13" s="345">
        <f>'UAE Direct Exhibit 1.3, p. 5'!$D$28*C13</f>
        <v>38405715.46743032</v>
      </c>
      <c r="E13" s="343">
        <f t="shared" si="0"/>
        <v>1774785.7960437238</v>
      </c>
      <c r="F13" s="332"/>
      <c r="G13" s="346">
        <f>C13*'UAE Direct Exhibit 1.3, p. 5'!$G$28</f>
        <v>38204685.91437781</v>
      </c>
      <c r="H13" s="346">
        <f t="shared" si="1"/>
        <v>-201029.5530525148</v>
      </c>
    </row>
    <row r="14" spans="1:8" ht="12.75">
      <c r="A14" s="332" t="s">
        <v>426</v>
      </c>
      <c r="B14" s="343">
        <v>-3817.9352400000002</v>
      </c>
      <c r="C14" s="344">
        <f>B14/'UAE Direct Exhibit 1.3, p. 5'!B$28</f>
        <v>-5.498816200933149E-06</v>
      </c>
      <c r="D14" s="345">
        <f>'UAE Direct Exhibit 1.3, p. 5'!$D$28*C14</f>
        <v>-4002.916000656471</v>
      </c>
      <c r="E14" s="343">
        <f t="shared" si="0"/>
        <v>-184.98076065647092</v>
      </c>
      <c r="F14" s="332"/>
      <c r="G14" s="346">
        <f>C14*'UAE Direct Exhibit 1.3, p. 5'!$G$28</f>
        <v>-3981.9632751382824</v>
      </c>
      <c r="H14" s="346">
        <f t="shared" si="1"/>
        <v>20.9527255181888</v>
      </c>
    </row>
    <row r="15" spans="1:8" ht="12.75">
      <c r="A15" s="332" t="s">
        <v>427</v>
      </c>
      <c r="B15" s="343">
        <v>2493430.5525686564</v>
      </c>
      <c r="C15" s="344">
        <f>B15/'UAE Direct Exhibit 1.3, p. 5'!B$28</f>
        <v>0.003591186192662142</v>
      </c>
      <c r="D15" s="345">
        <f>'UAE Direct Exhibit 1.3, p. 5'!$D$28*C15</f>
        <v>2614238.437266626</v>
      </c>
      <c r="E15" s="343">
        <f t="shared" si="0"/>
        <v>120807.88469796954</v>
      </c>
      <c r="F15" s="332"/>
      <c r="G15" s="346">
        <f>C15*'UAE Direct Exhibit 1.3, p. 5'!$G$28</f>
        <v>2600554.5577132795</v>
      </c>
      <c r="H15" s="346">
        <f t="shared" si="1"/>
        <v>-13683.879553346429</v>
      </c>
    </row>
    <row r="16" spans="1:8" ht="12.75">
      <c r="A16" s="332" t="s">
        <v>428</v>
      </c>
      <c r="B16" s="343">
        <v>6811181.832950767</v>
      </c>
      <c r="C16" s="344">
        <f>B16/'UAE Direct Exhibit 1.3, p. 5'!B$28</f>
        <v>0.009809867023970584</v>
      </c>
      <c r="D16" s="345">
        <f>'UAE Direct Exhibit 1.3, p. 5'!$D$28*C16</f>
        <v>7141186.80087913</v>
      </c>
      <c r="E16" s="343">
        <f t="shared" si="0"/>
        <v>330004.967928363</v>
      </c>
      <c r="F16" s="332"/>
      <c r="G16" s="346">
        <f>C16*'UAE Direct Exhibit 1.3, p. 5'!$G$28</f>
        <v>7103807.218872315</v>
      </c>
      <c r="H16" s="346">
        <f t="shared" si="1"/>
        <v>-37379.58200681489</v>
      </c>
    </row>
    <row r="17" spans="1:8" ht="12.75">
      <c r="A17" s="332" t="s">
        <v>429</v>
      </c>
      <c r="B17" s="343">
        <v>-5311.518039999999</v>
      </c>
      <c r="C17" s="344">
        <f>B17/'UAE Direct Exhibit 1.3, p. 5'!B$28</f>
        <v>-7.649962509552855E-06</v>
      </c>
      <c r="D17" s="345">
        <f>'UAE Direct Exhibit 1.3, p. 5'!$D$28*C17</f>
        <v>-5568.863590806085</v>
      </c>
      <c r="E17" s="343">
        <f t="shared" si="0"/>
        <v>-257.34555080608607</v>
      </c>
      <c r="F17" s="332"/>
      <c r="G17" s="346">
        <f>C17*'UAE Direct Exhibit 1.3, p. 5'!$G$28</f>
        <v>-5539.714123206151</v>
      </c>
      <c r="H17" s="346">
        <f t="shared" si="1"/>
        <v>29.149467599933814</v>
      </c>
    </row>
    <row r="18" spans="1:8" ht="12.75">
      <c r="A18" s="332" t="s">
        <v>430</v>
      </c>
      <c r="B18" s="343">
        <v>26109197.272609822</v>
      </c>
      <c r="C18" s="344">
        <f>B18/'UAE Direct Exhibit 1.3, p. 5'!B$28</f>
        <v>0.037604010526901044</v>
      </c>
      <c r="D18" s="345">
        <f>'UAE Direct Exhibit 1.3, p. 5'!$D$28*C18</f>
        <v>27374200.17811149</v>
      </c>
      <c r="E18" s="343">
        <f t="shared" si="0"/>
        <v>1265002.9055016674</v>
      </c>
      <c r="F18" s="332"/>
      <c r="G18" s="346">
        <f>C18*'UAE Direct Exhibit 1.3, p. 5'!$G$28</f>
        <v>27230913.608391352</v>
      </c>
      <c r="H18" s="346">
        <f t="shared" si="1"/>
        <v>-143286.56972013786</v>
      </c>
    </row>
    <row r="19" spans="1:8" ht="12.75">
      <c r="A19" s="332" t="s">
        <v>431</v>
      </c>
      <c r="B19" s="343">
        <v>-270619.72828000004</v>
      </c>
      <c r="C19" s="344">
        <f>B19/'UAE Direct Exhibit 1.3, p. 5'!B$28</f>
        <v>-0.0003897625424778527</v>
      </c>
      <c r="D19" s="345">
        <f>'UAE Direct Exhibit 1.3, p. 5'!$D$28*C19</f>
        <v>-283731.3815792534</v>
      </c>
      <c r="E19" s="343">
        <f t="shared" si="0"/>
        <v>-13111.653299253376</v>
      </c>
      <c r="F19" s="332"/>
      <c r="G19" s="346">
        <f>C19*'UAE Direct Exhibit 1.3, p. 5'!$G$28</f>
        <v>-282246.2278168084</v>
      </c>
      <c r="H19" s="346">
        <f t="shared" si="1"/>
        <v>1485.1537624450284</v>
      </c>
    </row>
    <row r="20" spans="1:8" ht="12.75">
      <c r="A20" s="332" t="s">
        <v>432</v>
      </c>
      <c r="B20" s="343">
        <v>10248517.841387285</v>
      </c>
      <c r="C20" s="344">
        <f>B20/'UAE Direct Exhibit 1.3, p. 5'!B$28</f>
        <v>0.014760521695431593</v>
      </c>
      <c r="D20" s="345">
        <f>'UAE Direct Exhibit 1.3, p. 5'!$D$28*C20</f>
        <v>10745063.357937543</v>
      </c>
      <c r="E20" s="343">
        <f t="shared" si="0"/>
        <v>496545.5165502578</v>
      </c>
      <c r="F20" s="332"/>
      <c r="G20" s="346">
        <f>C20*'UAE Direct Exhibit 1.3, p. 5'!$G$28</f>
        <v>10688819.76871971</v>
      </c>
      <c r="H20" s="346">
        <f t="shared" si="1"/>
        <v>-56243.58921783231</v>
      </c>
    </row>
    <row r="21" spans="1:8" ht="12.75">
      <c r="A21" s="332" t="s">
        <v>433</v>
      </c>
      <c r="B21" s="343">
        <v>-11.826120000000001</v>
      </c>
      <c r="C21" s="344">
        <f>B21/'UAE Direct Exhibit 1.3, p. 5'!B$28</f>
        <v>-1.7032677654893784E-08</v>
      </c>
      <c r="D21" s="345">
        <f>'UAE Direct Exhibit 1.3, p. 5'!$D$28*C21</f>
        <v>-12.39910108419846</v>
      </c>
      <c r="E21" s="343">
        <f t="shared" si="0"/>
        <v>-0.5729810841984584</v>
      </c>
      <c r="F21" s="332"/>
      <c r="G21" s="346">
        <f>C21*'UAE Direct Exhibit 1.3, p. 5'!$G$28</f>
        <v>-12.334199656927222</v>
      </c>
      <c r="H21" s="346">
        <f t="shared" si="1"/>
        <v>0.06490142727123782</v>
      </c>
    </row>
    <row r="22" spans="1:8" ht="12.75">
      <c r="A22" s="332" t="s">
        <v>434</v>
      </c>
      <c r="B22" s="343">
        <v>2393692.3080088603</v>
      </c>
      <c r="C22" s="344">
        <f>B22/'UAE Direct Exhibit 1.3, p. 5'!B$28</f>
        <v>0.0034475372723525247</v>
      </c>
      <c r="D22" s="345">
        <f>'UAE Direct Exhibit 1.3, p. 5'!$D$28*C22</f>
        <v>2509667.827780385</v>
      </c>
      <c r="E22" s="343">
        <f t="shared" si="0"/>
        <v>115975.5197715247</v>
      </c>
      <c r="F22" s="332"/>
      <c r="G22" s="346">
        <f>C22*'UAE Direct Exhibit 1.3, p. 5'!$G$28</f>
        <v>2496531.3090203893</v>
      </c>
      <c r="H22" s="346">
        <f t="shared" si="1"/>
        <v>-13136.518759995699</v>
      </c>
    </row>
    <row r="23" spans="1:8" ht="12.75">
      <c r="A23" s="332" t="s">
        <v>435</v>
      </c>
      <c r="B23" s="343">
        <v>-110362.98091999999</v>
      </c>
      <c r="C23" s="344">
        <f>B23/'UAE Direct Exhibit 1.3, p. 5'!B$28</f>
        <v>-0.0001589512941728608</v>
      </c>
      <c r="D23" s="345">
        <f>'UAE Direct Exhibit 1.3, p. 5'!$D$28*C23</f>
        <v>-115710.1193274333</v>
      </c>
      <c r="E23" s="343">
        <f t="shared" si="0"/>
        <v>-5347.138407433318</v>
      </c>
      <c r="F23" s="332"/>
      <c r="G23" s="346">
        <f>C23*'UAE Direct Exhibit 1.3, p. 5'!$G$28</f>
        <v>-115104.45026779105</v>
      </c>
      <c r="H23" s="346">
        <f t="shared" si="1"/>
        <v>605.6690596422559</v>
      </c>
    </row>
    <row r="24" spans="1:8" ht="12.75">
      <c r="A24" s="332" t="s">
        <v>436</v>
      </c>
      <c r="B24" s="343">
        <v>4259063.25131963</v>
      </c>
      <c r="C24" s="344">
        <f>B24/'UAE Direct Exhibit 1.3, p. 5'!B$28</f>
        <v>0.006134154859880597</v>
      </c>
      <c r="D24" s="345">
        <f>'UAE Direct Exhibit 1.3, p. 5'!$D$28*C24</f>
        <v>4465416.871899408</v>
      </c>
      <c r="E24" s="343">
        <f t="shared" si="0"/>
        <v>206353.62057977822</v>
      </c>
      <c r="F24" s="332"/>
      <c r="G24" s="346">
        <f>C24*'UAE Direct Exhibit 1.3, p. 5'!$G$28</f>
        <v>4442043.247764939</v>
      </c>
      <c r="H24" s="346">
        <f t="shared" si="1"/>
        <v>-23373.624134468846</v>
      </c>
    </row>
    <row r="25" spans="1:8" ht="12.75">
      <c r="A25" s="332" t="s">
        <v>437</v>
      </c>
      <c r="B25" s="343">
        <v>3943630.1141907983</v>
      </c>
      <c r="C25" s="344">
        <f>B25/'UAE Direct Exhibit 1.3, p. 5'!B$28</f>
        <v>0.005679849394826353</v>
      </c>
      <c r="D25" s="345">
        <f>'UAE Direct Exhibit 1.3, p. 5'!$D$28*C25</f>
        <v>4134700.850705119</v>
      </c>
      <c r="E25" s="343">
        <f t="shared" si="0"/>
        <v>191070.7365143206</v>
      </c>
      <c r="F25" s="332"/>
      <c r="G25" s="346">
        <f>C25*'UAE Direct Exhibit 1.3, p. 5'!$G$28</f>
        <v>4113058.3151109577</v>
      </c>
      <c r="H25" s="346">
        <f t="shared" si="1"/>
        <v>-21642.535594161134</v>
      </c>
    </row>
    <row r="26" spans="1:8" ht="12.75">
      <c r="A26" s="332" t="s">
        <v>438</v>
      </c>
      <c r="B26" s="343">
        <v>78304.03207751241</v>
      </c>
      <c r="C26" s="344">
        <f>B26/'UAE Direct Exhibit 1.3, p. 5'!B$28</f>
        <v>0.000112778099448909</v>
      </c>
      <c r="D26" s="345">
        <f>'UAE Direct Exhibit 1.3, p. 5'!$D$28*C26</f>
        <v>82097.89931350223</v>
      </c>
      <c r="E26" s="343">
        <f t="shared" si="0"/>
        <v>3793.867235989819</v>
      </c>
      <c r="F26" s="332"/>
      <c r="G26" s="346">
        <f>C26*'UAE Direct Exhibit 1.3, p. 5'!$G$28</f>
        <v>81668.16889956061</v>
      </c>
      <c r="H26" s="346">
        <f t="shared" si="1"/>
        <v>-429.7304139416228</v>
      </c>
    </row>
    <row r="27" spans="1:8" ht="12.75">
      <c r="A27" s="332" t="s">
        <v>439</v>
      </c>
      <c r="B27" s="343">
        <v>424143.99766815436</v>
      </c>
      <c r="C27" s="344">
        <f>B27/'UAE Direct Exhibit 1.3, p. 5'!B$28</f>
        <v>0.0006108772777157422</v>
      </c>
      <c r="D27" s="345">
        <f>'UAE Direct Exhibit 1.3, p. 5'!$D$28*C27</f>
        <v>444693.9741304402</v>
      </c>
      <c r="E27" s="343">
        <f t="shared" si="0"/>
        <v>20549.97646228585</v>
      </c>
      <c r="F27" s="332"/>
      <c r="G27" s="346">
        <f>C27*'UAE Direct Exhibit 1.3, p. 5'!$G$28</f>
        <v>442366.2833225343</v>
      </c>
      <c r="H27" s="346">
        <f t="shared" si="1"/>
        <v>-2327.6908079059212</v>
      </c>
    </row>
    <row r="28" spans="1:8" ht="12.75">
      <c r="A28" s="332" t="s">
        <v>440</v>
      </c>
      <c r="B28" s="343">
        <v>89612.00321280828</v>
      </c>
      <c r="C28" s="344">
        <f>B28/'UAE Direct Exhibit 1.3, p. 5'!B$28</f>
        <v>0.0001290645084552727</v>
      </c>
      <c r="D28" s="345">
        <f>'UAE Direct Exhibit 1.3, p. 5'!$D$28*C28</f>
        <v>93953.74697644933</v>
      </c>
      <c r="E28" s="343">
        <f t="shared" si="0"/>
        <v>4341.743763641047</v>
      </c>
      <c r="F28" s="332"/>
      <c r="G28" s="346">
        <f>C28*'UAE Direct Exhibit 1.3, p. 5'!$G$28</f>
        <v>93461.95872221666</v>
      </c>
      <c r="H28" s="346">
        <f t="shared" si="1"/>
        <v>-491.7882542326697</v>
      </c>
    </row>
    <row r="29" spans="1:8" ht="12.75">
      <c r="A29" s="332" t="s">
        <v>441</v>
      </c>
      <c r="B29" s="343">
        <v>4127975.4505632417</v>
      </c>
      <c r="C29" s="344">
        <f>B29/'UAE Direct Exhibit 1.3, p. 5'!B$28</f>
        <v>0.005945354454103173</v>
      </c>
      <c r="D29" s="345">
        <f>'UAE Direct Exhibit 1.3, p. 5'!$D$28*C29</f>
        <v>4327977.805452956</v>
      </c>
      <c r="E29" s="343">
        <f t="shared" si="0"/>
        <v>200002.35488971416</v>
      </c>
      <c r="F29" s="332"/>
      <c r="G29" s="346">
        <f>C29*'UAE Direct Exhibit 1.3, p. 5'!$G$28</f>
        <v>4305323.58762985</v>
      </c>
      <c r="H29" s="346">
        <f t="shared" si="1"/>
        <v>-22654.217823105864</v>
      </c>
    </row>
    <row r="30" spans="1:8" ht="12.75">
      <c r="A30" s="332" t="s">
        <v>442</v>
      </c>
      <c r="B30" s="343">
        <v>3249382.6403416395</v>
      </c>
      <c r="C30" s="344">
        <f>B30/'UAE Direct Exhibit 1.3, p. 5'!B$28</f>
        <v>0.004679953111447102</v>
      </c>
      <c r="D30" s="345">
        <f>'UAE Direct Exhibit 1.3, p. 5'!$D$28*C30</f>
        <v>3406816.759751776</v>
      </c>
      <c r="E30" s="343">
        <f t="shared" si="0"/>
        <v>157434.11941013625</v>
      </c>
      <c r="F30" s="332"/>
      <c r="G30" s="346">
        <f>C30*'UAE Direct Exhibit 1.3, p. 5'!$G$28</f>
        <v>3388984.2355503845</v>
      </c>
      <c r="H30" s="346">
        <f t="shared" si="1"/>
        <v>-17832.524201391265</v>
      </c>
    </row>
    <row r="31" spans="1:8" ht="12.75">
      <c r="A31" s="332" t="s">
        <v>443</v>
      </c>
      <c r="B31" s="343">
        <v>-11025.196440000003</v>
      </c>
      <c r="C31" s="344">
        <f>B31/'UAE Direct Exhibit 1.3, p. 5'!B$28</f>
        <v>-1.5879140161304175E-05</v>
      </c>
      <c r="D31" s="345">
        <f>'UAE Direct Exhibit 1.3, p. 5'!$D$28*C31</f>
        <v>-11559.372400474967</v>
      </c>
      <c r="E31" s="343">
        <f t="shared" si="0"/>
        <v>-534.1759604749641</v>
      </c>
      <c r="F31" s="332"/>
      <c r="G31" s="346">
        <f>C31*'UAE Direct Exhibit 1.3, p. 5'!$G$28</f>
        <v>-11498.86642007719</v>
      </c>
      <c r="H31" s="346">
        <f t="shared" si="1"/>
        <v>60.50598039777833</v>
      </c>
    </row>
    <row r="32" spans="1:8" ht="12.75">
      <c r="A32" s="332" t="s">
        <v>444</v>
      </c>
      <c r="B32" s="343">
        <v>524.278086593803</v>
      </c>
      <c r="C32" s="344">
        <f>B32/'UAE Direct Exhibit 1.3, p. 5'!B$28</f>
        <v>7.550963164991337E-07</v>
      </c>
      <c r="D32" s="345">
        <f>'UAE Direct Exhibit 1.3, p. 5'!$D$28*C32</f>
        <v>549.6796068285047</v>
      </c>
      <c r="E32" s="343">
        <f t="shared" si="0"/>
        <v>25.401520234701707</v>
      </c>
      <c r="F32" s="332"/>
      <c r="G32" s="346">
        <f>C32*'UAE Direct Exhibit 1.3, p. 5'!$G$28</f>
        <v>546.8023828440556</v>
      </c>
      <c r="H32" s="346">
        <f t="shared" si="1"/>
        <v>-2.877223984449074</v>
      </c>
    </row>
    <row r="33" spans="1:8" ht="12.75">
      <c r="A33" s="332" t="s">
        <v>445</v>
      </c>
      <c r="B33" s="343">
        <v>278957.54516231286</v>
      </c>
      <c r="C33" s="344">
        <f>B33/'UAE Direct Exhibit 1.3, p. 5'!B$28</f>
        <v>0.00040177115961533873</v>
      </c>
      <c r="D33" s="345">
        <f>'UAE Direct Exhibit 1.3, p. 5'!$D$28*C33</f>
        <v>292473.16961669375</v>
      </c>
      <c r="E33" s="343">
        <f t="shared" si="0"/>
        <v>13515.624454380886</v>
      </c>
      <c r="F33" s="332"/>
      <c r="G33" s="346">
        <f>C33*'UAE Direct Exhibit 1.3, p. 5'!$G$28</f>
        <v>290942.25814030797</v>
      </c>
      <c r="H33" s="346">
        <f t="shared" si="1"/>
        <v>-1530.9114763857797</v>
      </c>
    </row>
    <row r="34" spans="1:8" ht="12.75">
      <c r="A34" s="332" t="s">
        <v>446</v>
      </c>
      <c r="B34" s="343">
        <v>45385.547517531064</v>
      </c>
      <c r="C34" s="344">
        <f>B34/'UAE Direct Exhibit 1.3, p. 5'!B$28</f>
        <v>6.536695053466152E-05</v>
      </c>
      <c r="D34" s="345">
        <f>'UAE Direct Exhibit 1.3, p. 5'!$D$28*C34</f>
        <v>47584.49867171651</v>
      </c>
      <c r="E34" s="343">
        <f t="shared" si="0"/>
        <v>2198.9511541854445</v>
      </c>
      <c r="F34" s="332"/>
      <c r="G34" s="346">
        <f>C34*'UAE Direct Exhibit 1.3, p. 5'!$G$28</f>
        <v>47335.424012286836</v>
      </c>
      <c r="H34" s="346">
        <f t="shared" si="1"/>
        <v>-249.07465942967247</v>
      </c>
    </row>
    <row r="35" spans="1:8" ht="12.75">
      <c r="A35" s="332" t="s">
        <v>447</v>
      </c>
      <c r="B35" s="343">
        <v>359175.4383177377</v>
      </c>
      <c r="C35" s="344">
        <f>B35/'UAE Direct Exhibit 1.3, p. 5'!B$28</f>
        <v>0.0005173057150122958</v>
      </c>
      <c r="D35" s="345">
        <f>'UAE Direct Exhibit 1.3, p. 5'!$D$28*C35</f>
        <v>376577.65747877734</v>
      </c>
      <c r="E35" s="343">
        <f t="shared" si="0"/>
        <v>17402.219161039626</v>
      </c>
      <c r="F35" s="332"/>
      <c r="G35" s="346">
        <f>C35*'UAE Direct Exhibit 1.3, p. 5'!$G$28</f>
        <v>374606.512370526</v>
      </c>
      <c r="H35" s="346">
        <f t="shared" si="1"/>
        <v>-1971.1451082513668</v>
      </c>
    </row>
    <row r="36" spans="1:8" ht="12.75">
      <c r="A36" s="332" t="s">
        <v>448</v>
      </c>
      <c r="B36" s="343">
        <v>248502.887874312</v>
      </c>
      <c r="C36" s="344">
        <f>B36/'UAE Direct Exhibit 1.3, p. 5'!B$28</f>
        <v>0.00035790856049772613</v>
      </c>
      <c r="D36" s="345">
        <f>'UAE Direct Exhibit 1.3, p. 5'!$D$28*C36</f>
        <v>260542.96983869857</v>
      </c>
      <c r="E36" s="343">
        <f t="shared" si="0"/>
        <v>12040.081964386569</v>
      </c>
      <c r="F36" s="332"/>
      <c r="G36" s="346">
        <f>C36*'UAE Direct Exhibit 1.3, p. 5'!$G$28</f>
        <v>259179.19269927603</v>
      </c>
      <c r="H36" s="346">
        <f t="shared" si="1"/>
        <v>-1363.777139422542</v>
      </c>
    </row>
    <row r="37" spans="1:8" ht="12.75">
      <c r="A37" s="332" t="s">
        <v>449</v>
      </c>
      <c r="B37" s="343">
        <v>714785.4031546356</v>
      </c>
      <c r="C37" s="344">
        <f>B37/'UAE Direct Exhibit 1.3, p. 5'!B$28</f>
        <v>0.001029476224184788</v>
      </c>
      <c r="D37" s="345">
        <f>'UAE Direct Exhibit 1.3, p. 5'!$D$28*C37</f>
        <v>749417.0926072012</v>
      </c>
      <c r="E37" s="343">
        <f t="shared" si="0"/>
        <v>34631.689452565624</v>
      </c>
      <c r="F37" s="332"/>
      <c r="G37" s="346">
        <f>C37*'UAE Direct Exhibit 1.3, p. 5'!$G$28</f>
        <v>745494.3696128984</v>
      </c>
      <c r="H37" s="346">
        <f t="shared" si="1"/>
        <v>-3922.7229943027487</v>
      </c>
    </row>
    <row r="38" spans="1:8" ht="12.75">
      <c r="A38" s="332" t="s">
        <v>450</v>
      </c>
      <c r="B38" s="343">
        <v>269451.39452001033</v>
      </c>
      <c r="C38" s="344">
        <f>B38/'UAE Direct Exhibit 1.3, p. 5'!B$28</f>
        <v>0.000388079839078324</v>
      </c>
      <c r="D38" s="345">
        <f>'UAE Direct Exhibit 1.3, p. 5'!$D$28*C38</f>
        <v>282506.44149829756</v>
      </c>
      <c r="E38" s="343">
        <f t="shared" si="0"/>
        <v>13055.046978287224</v>
      </c>
      <c r="F38" s="332"/>
      <c r="G38" s="346">
        <f>C38*'UAE Direct Exhibit 1.3, p. 5'!$G$28</f>
        <v>281027.69951998396</v>
      </c>
      <c r="H38" s="346">
        <f t="shared" si="1"/>
        <v>-1478.7419783135992</v>
      </c>
    </row>
    <row r="39" spans="1:8" ht="12.75">
      <c r="A39" s="332" t="s">
        <v>451</v>
      </c>
      <c r="B39" s="343">
        <v>487814.40689476696</v>
      </c>
      <c r="C39" s="344">
        <f>B39/'UAE Direct Exhibit 1.3, p. 5'!B$28</f>
        <v>0.0007025791678125844</v>
      </c>
      <c r="D39" s="345">
        <f>'UAE Direct Exhibit 1.3, p. 5'!$D$28*C39</f>
        <v>511449.2446733614</v>
      </c>
      <c r="E39" s="343">
        <f t="shared" si="0"/>
        <v>23634.83777859446</v>
      </c>
      <c r="F39" s="332"/>
      <c r="G39" s="346">
        <f>C39*'UAE Direct Exhibit 1.3, p. 5'!$G$28</f>
        <v>508772.1323786322</v>
      </c>
      <c r="H39" s="346">
        <f t="shared" si="1"/>
        <v>-2677.112294729217</v>
      </c>
    </row>
    <row r="40" spans="1:8" ht="12.75">
      <c r="A40" s="332" t="s">
        <v>452</v>
      </c>
      <c r="B40" s="343">
        <v>180451.7557081927</v>
      </c>
      <c r="C40" s="344">
        <f>B40/'UAE Direct Exhibit 1.3, p. 5'!B$28</f>
        <v>0.00025989729406071353</v>
      </c>
      <c r="D40" s="345">
        <f>'UAE Direct Exhibit 1.3, p. 5'!$D$28*C40</f>
        <v>189194.72826649548</v>
      </c>
      <c r="E40" s="343">
        <f aca="true" t="shared" si="2" ref="E40:E71">D40-B40</f>
        <v>8742.972558302776</v>
      </c>
      <c r="F40" s="332"/>
      <c r="G40" s="346">
        <f>C40*'UAE Direct Exhibit 1.3, p. 5'!$G$28</f>
        <v>188204.41390311488</v>
      </c>
      <c r="H40" s="346">
        <f aca="true" t="shared" si="3" ref="H40:H71">G40-D40</f>
        <v>-990.314363380603</v>
      </c>
    </row>
    <row r="41" spans="1:8" ht="12.75">
      <c r="A41" s="332" t="s">
        <v>453</v>
      </c>
      <c r="B41" s="343">
        <v>27258.986023542304</v>
      </c>
      <c r="C41" s="344">
        <f>B41/'UAE Direct Exhibit 1.3, p. 5'!B$28</f>
        <v>3.926000430726653E-05</v>
      </c>
      <c r="D41" s="345">
        <f>'UAE Direct Exhibit 1.3, p. 5'!$D$28*C41</f>
        <v>28579.69673558648</v>
      </c>
      <c r="E41" s="343">
        <f t="shared" si="2"/>
        <v>1320.710712044176</v>
      </c>
      <c r="F41" s="332"/>
      <c r="G41" s="346">
        <f>C41*'UAE Direct Exhibit 1.3, p. 5'!$G$28</f>
        <v>28430.10015624392</v>
      </c>
      <c r="H41" s="346">
        <f t="shared" si="3"/>
        <v>-149.5965793425603</v>
      </c>
    </row>
    <row r="42" spans="1:8" ht="12.75">
      <c r="A42" s="332" t="s">
        <v>454</v>
      </c>
      <c r="B42" s="343">
        <v>3754616.1879151356</v>
      </c>
      <c r="C42" s="344">
        <f>B42/'UAE Direct Exhibit 1.3, p. 5'!B$28</f>
        <v>0.005407620356178071</v>
      </c>
      <c r="D42" s="345">
        <f>'UAE Direct Exhibit 1.3, p. 5'!$D$28*C42</f>
        <v>3936529.1106743077</v>
      </c>
      <c r="E42" s="343">
        <f t="shared" si="2"/>
        <v>181912.92275917204</v>
      </c>
      <c r="F42" s="332"/>
      <c r="G42" s="346">
        <f>C42*'UAE Direct Exhibit 1.3, p. 5'!$G$28</f>
        <v>3915923.8784044343</v>
      </c>
      <c r="H42" s="346">
        <f t="shared" si="3"/>
        <v>-20605.232269873377</v>
      </c>
    </row>
    <row r="43" spans="1:8" ht="12.75">
      <c r="A43" s="332" t="s">
        <v>455</v>
      </c>
      <c r="B43" s="343">
        <v>1654304.382587396</v>
      </c>
      <c r="C43" s="344">
        <f>B43/'UAE Direct Exhibit 1.3, p. 5'!B$28</f>
        <v>0.002382627040118754</v>
      </c>
      <c r="D43" s="345">
        <f>'UAE Direct Exhibit 1.3, p. 5'!$D$28*C43</f>
        <v>1734456.2091145401</v>
      </c>
      <c r="E43" s="343">
        <f t="shared" si="2"/>
        <v>80151.82652714406</v>
      </c>
      <c r="F43" s="332"/>
      <c r="G43" s="346">
        <f>C43*'UAE Direct Exhibit 1.3, p. 5'!$G$28</f>
        <v>1725377.4313268135</v>
      </c>
      <c r="H43" s="346">
        <f t="shared" si="3"/>
        <v>-9078.777787726605</v>
      </c>
    </row>
    <row r="44" spans="1:8" ht="12.75">
      <c r="A44" s="332" t="s">
        <v>456</v>
      </c>
      <c r="B44" s="343">
        <v>1616717.0311827348</v>
      </c>
      <c r="C44" s="344">
        <f>B44/'UAE Direct Exhibit 1.3, p. 5'!B$28</f>
        <v>0.0023284915129655696</v>
      </c>
      <c r="D44" s="345">
        <f>'UAE Direct Exhibit 1.3, p. 5'!$D$28*C44</f>
        <v>1695047.7328303754</v>
      </c>
      <c r="E44" s="343">
        <f t="shared" si="2"/>
        <v>78330.70164764067</v>
      </c>
      <c r="F44" s="332"/>
      <c r="G44" s="346">
        <f>C44*'UAE Direct Exhibit 1.3, p. 5'!$G$28</f>
        <v>1686175.2334123517</v>
      </c>
      <c r="H44" s="346">
        <f t="shared" si="3"/>
        <v>-8872.49941802374</v>
      </c>
    </row>
    <row r="45" spans="1:8" ht="12.75">
      <c r="A45" s="332" t="s">
        <v>457</v>
      </c>
      <c r="B45" s="343">
        <v>55021.58547481266</v>
      </c>
      <c r="C45" s="344">
        <f>B45/'UAE Direct Exhibit 1.3, p. 5'!B$28</f>
        <v>7.924534246681666E-05</v>
      </c>
      <c r="D45" s="345">
        <f>'UAE Direct Exhibit 1.3, p. 5'!$D$28*C45</f>
        <v>57687.407206680444</v>
      </c>
      <c r="E45" s="343">
        <f t="shared" si="2"/>
        <v>2665.8217318677853</v>
      </c>
      <c r="F45" s="332"/>
      <c r="G45" s="346">
        <f>C45*'UAE Direct Exhibit 1.3, p. 5'!$G$28</f>
        <v>57385.45023110081</v>
      </c>
      <c r="H45" s="346">
        <f t="shared" si="3"/>
        <v>-301.95697557963285</v>
      </c>
    </row>
    <row r="46" spans="1:8" ht="12.75">
      <c r="A46" s="332" t="s">
        <v>458</v>
      </c>
      <c r="B46" s="343">
        <v>142956.04494419653</v>
      </c>
      <c r="C46" s="344">
        <f>B46/'UAE Direct Exhibit 1.3, p. 5'!B$28</f>
        <v>0.0002058937531796572</v>
      </c>
      <c r="D46" s="345">
        <f>'UAE Direct Exhibit 1.3, p. 5'!$D$28*C46</f>
        <v>149882.33265519975</v>
      </c>
      <c r="E46" s="343">
        <f t="shared" si="2"/>
        <v>6926.287711003213</v>
      </c>
      <c r="F46" s="332"/>
      <c r="G46" s="346">
        <f>C46*'UAE Direct Exhibit 1.3, p. 5'!$G$28</f>
        <v>149097.79374016</v>
      </c>
      <c r="H46" s="346">
        <f t="shared" si="3"/>
        <v>-784.5389150397386</v>
      </c>
    </row>
    <row r="47" spans="1:8" ht="12.75">
      <c r="A47" s="332" t="s">
        <v>459</v>
      </c>
      <c r="B47" s="343">
        <v>1840679.67542995</v>
      </c>
      <c r="C47" s="344">
        <f>B47/'UAE Direct Exhibit 1.3, p. 5'!B$28</f>
        <v>0.0026510557627956463</v>
      </c>
      <c r="D47" s="345">
        <f>'UAE Direct Exhibit 1.3, p. 5'!$D$28*C47</f>
        <v>1929861.4726795906</v>
      </c>
      <c r="E47" s="343">
        <f t="shared" si="2"/>
        <v>89181.79724964057</v>
      </c>
      <c r="F47" s="332"/>
      <c r="G47" s="346">
        <f>C47*'UAE Direct Exhibit 1.3, p. 5'!$G$28</f>
        <v>1919759.8723166173</v>
      </c>
      <c r="H47" s="346">
        <f t="shared" si="3"/>
        <v>-10101.600362973288</v>
      </c>
    </row>
    <row r="48" spans="1:8" ht="12.75">
      <c r="A48" s="332" t="s">
        <v>460</v>
      </c>
      <c r="B48" s="343">
        <v>220993.34328720384</v>
      </c>
      <c r="C48" s="344">
        <f>B48/'UAE Direct Exhibit 1.3, p. 5'!B$28</f>
        <v>0.00031828768692421754</v>
      </c>
      <c r="D48" s="345">
        <f>'UAE Direct Exhibit 1.3, p. 5'!$D$28*C48</f>
        <v>231700.57485912633</v>
      </c>
      <c r="E48" s="343">
        <f t="shared" si="2"/>
        <v>10707.231571922486</v>
      </c>
      <c r="F48" s="332"/>
      <c r="G48" s="346">
        <f>C48*'UAE Direct Exhibit 1.3, p. 5'!$G$28</f>
        <v>230487.76935767848</v>
      </c>
      <c r="H48" s="346">
        <f t="shared" si="3"/>
        <v>-1212.805501447845</v>
      </c>
    </row>
    <row r="49" spans="1:8" ht="12.75">
      <c r="A49" s="332" t="s">
        <v>461</v>
      </c>
      <c r="B49" s="343">
        <v>11532.70404082334</v>
      </c>
      <c r="C49" s="344">
        <f>B49/'UAE Direct Exhibit 1.3, p. 5'!B$28</f>
        <v>1.66100826320581E-05</v>
      </c>
      <c r="D49" s="345">
        <f>'UAE Direct Exhibit 1.3, p. 5'!$D$28*C49</f>
        <v>12091.468983598392</v>
      </c>
      <c r="E49" s="343">
        <f t="shared" si="2"/>
        <v>558.7649427750512</v>
      </c>
      <c r="F49" s="332"/>
      <c r="G49" s="346">
        <f>C49*'UAE Direct Exhibit 1.3, p. 5'!$G$28</f>
        <v>12028.177815189292</v>
      </c>
      <c r="H49" s="346">
        <f t="shared" si="3"/>
        <v>-63.291168409099555</v>
      </c>
    </row>
    <row r="50" spans="1:8" ht="12.75">
      <c r="A50" s="332" t="s">
        <v>462</v>
      </c>
      <c r="B50" s="343">
        <v>129910.19995321606</v>
      </c>
      <c r="C50" s="344">
        <f>B50/'UAE Direct Exhibit 1.3, p. 5'!B$28</f>
        <v>0.0001871043554340668</v>
      </c>
      <c r="D50" s="345">
        <f>'UAE Direct Exhibit 1.3, p. 5'!$D$28*C50</f>
        <v>136204.41032970743</v>
      </c>
      <c r="E50" s="343">
        <f t="shared" si="2"/>
        <v>6294.210376491377</v>
      </c>
      <c r="F50" s="332"/>
      <c r="G50" s="346">
        <f>C50*'UAE Direct Exhibit 1.3, p. 5'!$G$28</f>
        <v>135491.46665975856</v>
      </c>
      <c r="H50" s="346">
        <f t="shared" si="3"/>
        <v>-712.9436699488724</v>
      </c>
    </row>
    <row r="51" spans="1:8" ht="12.75">
      <c r="A51" s="332" t="s">
        <v>463</v>
      </c>
      <c r="B51" s="343">
        <v>734034.3396616951</v>
      </c>
      <c r="C51" s="344">
        <f>B51/'UAE Direct Exhibit 1.3, p. 5'!B$28</f>
        <v>0.0010571996813054888</v>
      </c>
      <c r="D51" s="345">
        <f>'UAE Direct Exhibit 1.3, p. 5'!$D$28*C51</f>
        <v>769598.649154433</v>
      </c>
      <c r="E51" s="343">
        <f t="shared" si="2"/>
        <v>35564.309492737986</v>
      </c>
      <c r="F51" s="332"/>
      <c r="G51" s="346">
        <f>C51*'UAE Direct Exhibit 1.3, p. 5'!$G$28</f>
        <v>765570.288516274</v>
      </c>
      <c r="H51" s="346">
        <f t="shared" si="3"/>
        <v>-4028.3606381590944</v>
      </c>
    </row>
    <row r="52" spans="1:8" ht="12.75">
      <c r="A52" s="332" t="s">
        <v>464</v>
      </c>
      <c r="B52" s="343">
        <v>33895286.87297228</v>
      </c>
      <c r="C52" s="344">
        <f>B52/'UAE Direct Exhibit 1.3, p. 5'!B$28</f>
        <v>0.04881799739284647</v>
      </c>
      <c r="D52" s="345">
        <f>'UAE Direct Exhibit 1.3, p. 5'!$D$28*C52</f>
        <v>35537529.486922875</v>
      </c>
      <c r="E52" s="343">
        <f t="shared" si="2"/>
        <v>1642242.6139505953</v>
      </c>
      <c r="F52" s="332"/>
      <c r="G52" s="346">
        <f>C52*'UAE Direct Exhibit 1.3, p. 5'!$G$28</f>
        <v>35351513.06768952</v>
      </c>
      <c r="H52" s="346">
        <f t="shared" si="3"/>
        <v>-186016.41923335195</v>
      </c>
    </row>
    <row r="53" spans="1:8" ht="12.75">
      <c r="A53" s="332" t="s">
        <v>465</v>
      </c>
      <c r="B53" s="343">
        <v>37252.19154015894</v>
      </c>
      <c r="C53" s="344">
        <f>B53/'UAE Direct Exhibit 1.3, p. 5'!B$28</f>
        <v>5.3652810088337374E-05</v>
      </c>
      <c r="D53" s="345">
        <f>'UAE Direct Exhibit 1.3, p. 5'!$D$28*C53</f>
        <v>39057.07776636406</v>
      </c>
      <c r="E53" s="343">
        <f t="shared" si="2"/>
        <v>1804.8862262051189</v>
      </c>
      <c r="F53" s="332"/>
      <c r="G53" s="346">
        <f>C53*'UAE Direct Exhibit 1.3, p. 5'!$G$28</f>
        <v>38852.638744948934</v>
      </c>
      <c r="H53" s="346">
        <f t="shared" si="3"/>
        <v>-204.43902141512808</v>
      </c>
    </row>
    <row r="54" spans="1:8" ht="12.75">
      <c r="A54" s="332" t="s">
        <v>466</v>
      </c>
      <c r="B54" s="343">
        <v>5038214.166708948</v>
      </c>
      <c r="C54" s="344">
        <f>B54/'UAE Direct Exhibit 1.3, p. 5'!B$28</f>
        <v>0.007256334102636604</v>
      </c>
      <c r="D54" s="345">
        <f>'UAE Direct Exhibit 1.3, p. 5'!$D$28*C54</f>
        <v>5282318.0161257405</v>
      </c>
      <c r="E54" s="343">
        <f t="shared" si="2"/>
        <v>244103.8494167924</v>
      </c>
      <c r="F54" s="332"/>
      <c r="G54" s="346">
        <f>C54*'UAE Direct Exhibit 1.3, p. 5'!$G$28</f>
        <v>5254668.432803605</v>
      </c>
      <c r="H54" s="346">
        <f t="shared" si="3"/>
        <v>-27649.58332213573</v>
      </c>
    </row>
    <row r="55" spans="1:8" ht="12.75">
      <c r="A55" s="332" t="s">
        <v>467</v>
      </c>
      <c r="B55" s="343">
        <v>7003568.175106784</v>
      </c>
      <c r="C55" s="344">
        <f>B55/'UAE Direct Exhibit 1.3, p. 5'!B$28</f>
        <v>0.010086953215481202</v>
      </c>
      <c r="D55" s="345">
        <f>'UAE Direct Exhibit 1.3, p. 5'!$D$28*C55</f>
        <v>7342894.351928134</v>
      </c>
      <c r="E55" s="343">
        <f t="shared" si="2"/>
        <v>339326.1768213501</v>
      </c>
      <c r="F55" s="332"/>
      <c r="G55" s="346">
        <f>C55*'UAE Direct Exhibit 1.3, p. 5'!$G$28</f>
        <v>7304458.95886973</v>
      </c>
      <c r="H55" s="346">
        <f t="shared" si="3"/>
        <v>-38435.39305840433</v>
      </c>
    </row>
    <row r="56" spans="1:8" ht="12.75">
      <c r="A56" s="332" t="s">
        <v>468</v>
      </c>
      <c r="B56" s="343">
        <v>1063937.1329999515</v>
      </c>
      <c r="C56" s="344">
        <f>B56/'UAE Direct Exhibit 1.3, p. 5'!B$28</f>
        <v>0.0015323452012545135</v>
      </c>
      <c r="D56" s="345">
        <f>'UAE Direct Exhibit 1.3, p. 5'!$D$28*C56</f>
        <v>1115485.3882168198</v>
      </c>
      <c r="E56" s="343">
        <f t="shared" si="2"/>
        <v>51548.25521686836</v>
      </c>
      <c r="F56" s="332"/>
      <c r="G56" s="346">
        <f>C56*'UAE Direct Exhibit 1.3, p. 5'!$G$28</f>
        <v>1109646.5299557361</v>
      </c>
      <c r="H56" s="346">
        <f t="shared" si="3"/>
        <v>-5838.858261083718</v>
      </c>
    </row>
    <row r="57" spans="1:8" ht="12.75">
      <c r="A57" s="332" t="s">
        <v>469</v>
      </c>
      <c r="B57" s="343">
        <v>75010.88507562177</v>
      </c>
      <c r="C57" s="344">
        <f>B57/'UAE Direct Exhibit 1.3, p. 5'!B$28</f>
        <v>0.00010803511431486815</v>
      </c>
      <c r="D57" s="345">
        <f>'UAE Direct Exhibit 1.3, p. 5'!$D$28*C57</f>
        <v>78645.19778827103</v>
      </c>
      <c r="E57" s="343">
        <f t="shared" si="2"/>
        <v>3634.312712649262</v>
      </c>
      <c r="F57" s="332"/>
      <c r="G57" s="346">
        <f>C57*'UAE Direct Exhibit 1.3, p. 5'!$G$28</f>
        <v>78233.5400761654</v>
      </c>
      <c r="H57" s="346">
        <f t="shared" si="3"/>
        <v>-411.6577121056325</v>
      </c>
    </row>
    <row r="58" spans="1:8" ht="12.75">
      <c r="A58" s="332" t="s">
        <v>470</v>
      </c>
      <c r="B58" s="343">
        <v>130401.93470762784</v>
      </c>
      <c r="C58" s="344">
        <f>B58/'UAE Direct Exhibit 1.3, p. 5'!B$28</f>
        <v>0.0001878125809183004</v>
      </c>
      <c r="D58" s="345">
        <f>'UAE Direct Exhibit 1.3, p. 5'!$D$28*C58</f>
        <v>136719.96986458154</v>
      </c>
      <c r="E58" s="343">
        <f t="shared" si="2"/>
        <v>6318.0351569537015</v>
      </c>
      <c r="F58" s="332"/>
      <c r="G58" s="346">
        <f>C58*'UAE Direct Exhibit 1.3, p. 5'!$G$28</f>
        <v>136004.3275675766</v>
      </c>
      <c r="H58" s="346">
        <f t="shared" si="3"/>
        <v>-715.6422970049316</v>
      </c>
    </row>
    <row r="59" spans="1:8" ht="12.75">
      <c r="A59" s="332" t="s">
        <v>471</v>
      </c>
      <c r="B59" s="343">
        <v>255076.7026012679</v>
      </c>
      <c r="C59" s="344">
        <f>B59/'UAE Direct Exhibit 1.3, p. 5'!B$28</f>
        <v>0.0003673765573730524</v>
      </c>
      <c r="D59" s="345">
        <f>'UAE Direct Exhibit 1.3, p. 5'!$D$28*C59</f>
        <v>267435.2889854955</v>
      </c>
      <c r="E59" s="343">
        <f t="shared" si="2"/>
        <v>12358.586384227616</v>
      </c>
      <c r="F59" s="332"/>
      <c r="G59" s="346">
        <f>C59*'UAE Direct Exhibit 1.3, p. 5'!$G$28</f>
        <v>266035.4349283353</v>
      </c>
      <c r="H59" s="346">
        <f t="shared" si="3"/>
        <v>-1399.8540571602061</v>
      </c>
    </row>
    <row r="60" spans="1:8" ht="12.75">
      <c r="A60" s="332" t="s">
        <v>472</v>
      </c>
      <c r="B60" s="343">
        <v>13690.474932102778</v>
      </c>
      <c r="C60" s="344">
        <f>B60/'UAE Direct Exhibit 1.3, p. 5'!B$28</f>
        <v>1.9717831922973084E-05</v>
      </c>
      <c r="D60" s="345">
        <f>'UAE Direct Exhibit 1.3, p. 5'!$D$28*C60</f>
        <v>14353.784890887913</v>
      </c>
      <c r="E60" s="343">
        <f t="shared" si="2"/>
        <v>663.3099587851357</v>
      </c>
      <c r="F60" s="332"/>
      <c r="G60" s="346">
        <f>C60*'UAE Direct Exhibit 1.3, p. 5'!$G$28</f>
        <v>14278.651934084279</v>
      </c>
      <c r="H60" s="346">
        <f t="shared" si="3"/>
        <v>-75.13295680363444</v>
      </c>
    </row>
    <row r="61" spans="1:8" ht="12.75">
      <c r="A61" s="332" t="s">
        <v>473</v>
      </c>
      <c r="B61" s="343">
        <v>2463158.227200022</v>
      </c>
      <c r="C61" s="344">
        <f>B61/'UAE Direct Exhibit 1.3, p. 5'!B$28</f>
        <v>0.003547586198761521</v>
      </c>
      <c r="D61" s="345">
        <f>'UAE Direct Exhibit 1.3, p. 5'!$D$28*C61</f>
        <v>2582499.4034753703</v>
      </c>
      <c r="E61" s="343">
        <f t="shared" si="2"/>
        <v>119341.17627534829</v>
      </c>
      <c r="F61" s="332"/>
      <c r="G61" s="346">
        <f>C61*'UAE Direct Exhibit 1.3, p. 5'!$G$28</f>
        <v>2568981.6576263364</v>
      </c>
      <c r="H61" s="346">
        <f t="shared" si="3"/>
        <v>-13517.745849033818</v>
      </c>
    </row>
    <row r="62" spans="1:8" ht="12.75">
      <c r="A62" s="332" t="s">
        <v>474</v>
      </c>
      <c r="B62" s="343">
        <v>6939185.769819109</v>
      </c>
      <c r="C62" s="344">
        <f>B62/'UAE Direct Exhibit 1.3, p. 5'!B$28</f>
        <v>0.009994225866535672</v>
      </c>
      <c r="D62" s="345">
        <f>'UAE Direct Exhibit 1.3, p. 5'!$D$28*C62</f>
        <v>7275392.588779636</v>
      </c>
      <c r="E62" s="343">
        <f t="shared" si="2"/>
        <v>336206.81896052696</v>
      </c>
      <c r="F62" s="332"/>
      <c r="G62" s="346">
        <f>C62*'UAE Direct Exhibit 1.3, p. 5'!$G$28</f>
        <v>7237310.524623215</v>
      </c>
      <c r="H62" s="346">
        <f t="shared" si="3"/>
        <v>-38082.06415642053</v>
      </c>
    </row>
    <row r="63" spans="1:8" ht="12.75">
      <c r="A63" s="332" t="s">
        <v>475</v>
      </c>
      <c r="B63" s="343">
        <v>1289239.7083741575</v>
      </c>
      <c r="C63" s="344">
        <f>B63/'UAE Direct Exhibit 1.3, p. 5'!B$28</f>
        <v>0.00185683929916374</v>
      </c>
      <c r="D63" s="345">
        <f>'UAE Direct Exhibit 1.3, p. 5'!$D$28*C63</f>
        <v>1351703.979487247</v>
      </c>
      <c r="E63" s="343">
        <f t="shared" si="2"/>
        <v>62464.27111308952</v>
      </c>
      <c r="F63" s="332"/>
      <c r="G63" s="346">
        <f>C63*'UAE Direct Exhibit 1.3, p. 5'!$G$28</f>
        <v>1344628.6667753654</v>
      </c>
      <c r="H63" s="346">
        <f t="shared" si="3"/>
        <v>-7075.3127118817065</v>
      </c>
    </row>
    <row r="64" spans="1:8" ht="12.75">
      <c r="A64" s="332" t="s">
        <v>476</v>
      </c>
      <c r="B64" s="343">
        <v>0</v>
      </c>
      <c r="C64" s="344">
        <f>B64/'UAE Direct Exhibit 1.3, p. 5'!B$28</f>
        <v>0</v>
      </c>
      <c r="D64" s="345">
        <f>'UAE Direct Exhibit 1.3, p. 5'!$D$28*C64</f>
        <v>0</v>
      </c>
      <c r="E64" s="343">
        <f t="shared" si="2"/>
        <v>0</v>
      </c>
      <c r="F64" s="347"/>
      <c r="G64" s="346">
        <f>C64*'UAE Direct Exhibit 1.3, p. 5'!$G$28</f>
        <v>0</v>
      </c>
      <c r="H64" s="346">
        <f t="shared" si="3"/>
        <v>0</v>
      </c>
    </row>
    <row r="65" spans="1:8" ht="12.75">
      <c r="A65" s="332" t="s">
        <v>477</v>
      </c>
      <c r="B65" s="343">
        <v>12012.58904700938</v>
      </c>
      <c r="C65" s="344">
        <f>B65/'UAE Direct Exhibit 1.3, p. 5'!B$28</f>
        <v>1.7301241407868216E-05</v>
      </c>
      <c r="D65" s="345">
        <f>'UAE Direct Exhibit 1.3, p. 5'!$D$28*C65</f>
        <v>12594.604644363877</v>
      </c>
      <c r="E65" s="343">
        <f t="shared" si="2"/>
        <v>582.015597354497</v>
      </c>
      <c r="F65" s="347"/>
      <c r="G65" s="346">
        <f>C65*'UAE Direct Exhibit 1.3, p. 5'!$G$28</f>
        <v>12528.679879997055</v>
      </c>
      <c r="H65" s="346">
        <f t="shared" si="3"/>
        <v>-65.92476436682227</v>
      </c>
    </row>
    <row r="66" spans="1:8" ht="12.75">
      <c r="A66" s="332" t="s">
        <v>478</v>
      </c>
      <c r="B66" s="343">
        <v>21349073.30307915</v>
      </c>
      <c r="C66" s="344">
        <f>B66/'UAE Direct Exhibit 1.3, p. 5'!B$28</f>
        <v>0.030748198378001038</v>
      </c>
      <c r="D66" s="345">
        <f>'UAE Direct Exhibit 1.3, p. 5'!$D$28*C66</f>
        <v>22383445.960200053</v>
      </c>
      <c r="E66" s="343">
        <f t="shared" si="2"/>
        <v>1034372.6571209021</v>
      </c>
      <c r="F66" s="347"/>
      <c r="G66" s="346">
        <f>C66*'UAE Direct Exhibit 1.3, p. 5'!$G$28</f>
        <v>22266282.822307985</v>
      </c>
      <c r="H66" s="346">
        <f t="shared" si="3"/>
        <v>-117163.13789206743</v>
      </c>
    </row>
    <row r="67" spans="1:8" ht="12.75">
      <c r="A67" s="332" t="s">
        <v>479</v>
      </c>
      <c r="B67" s="343">
        <v>669.9118243688715</v>
      </c>
      <c r="C67" s="344">
        <f>B67/'UAE Direct Exhibit 1.3, p. 5'!B$28</f>
        <v>9.64846641305585E-07</v>
      </c>
      <c r="D67" s="345">
        <f>'UAE Direct Exhibit 1.3, p. 5'!$D$28*C67</f>
        <v>702.3693677934472</v>
      </c>
      <c r="E67" s="343">
        <f t="shared" si="2"/>
        <v>32.45754342457565</v>
      </c>
      <c r="F67" s="347"/>
      <c r="G67" s="346">
        <f>C67*'UAE Direct Exhibit 1.3, p. 5'!$G$28</f>
        <v>698.6929097879967</v>
      </c>
      <c r="H67" s="346">
        <f t="shared" si="3"/>
        <v>-3.676458005450513</v>
      </c>
    </row>
    <row r="68" spans="1:8" ht="12.75">
      <c r="A68" s="332" t="s">
        <v>480</v>
      </c>
      <c r="B68" s="343">
        <v>773.630270387983</v>
      </c>
      <c r="C68" s="344">
        <f>B68/'UAE Direct Exhibit 1.3, p. 5'!B$28</f>
        <v>1.1142280832248307E-06</v>
      </c>
      <c r="D68" s="345">
        <f>'UAE Direct Exhibit 1.3, p. 5'!$D$28*C68</f>
        <v>811.1130213744142</v>
      </c>
      <c r="E68" s="343">
        <f t="shared" si="2"/>
        <v>37.48275098643114</v>
      </c>
      <c r="F68" s="347"/>
      <c r="G68" s="346">
        <f>C68*'UAE Direct Exhibit 1.3, p. 5'!$G$28</f>
        <v>806.8673593374643</v>
      </c>
      <c r="H68" s="346">
        <f t="shared" si="3"/>
        <v>-4.245662036949852</v>
      </c>
    </row>
    <row r="69" spans="1:8" ht="12.75">
      <c r="A69" s="332" t="s">
        <v>481</v>
      </c>
      <c r="B69" s="343">
        <v>12324246.954031872</v>
      </c>
      <c r="C69" s="344">
        <f>B69/'UAE Direct Exhibit 1.3, p. 5'!B$28</f>
        <v>0.01775010956318145</v>
      </c>
      <c r="D69" s="345">
        <f>'UAE Direct Exhibit 1.3, p. 5'!$D$28*C69</f>
        <v>12921362.52377501</v>
      </c>
      <c r="E69" s="343">
        <f t="shared" si="2"/>
        <v>597115.5697431378</v>
      </c>
      <c r="F69" s="347"/>
      <c r="G69" s="346">
        <f>C69*'UAE Direct Exhibit 1.3, p. 5'!$G$28</f>
        <v>12853727.389228778</v>
      </c>
      <c r="H69" s="346">
        <f t="shared" si="3"/>
        <v>-67635.13454623148</v>
      </c>
    </row>
    <row r="70" spans="1:8" ht="12.75">
      <c r="A70" s="332" t="s">
        <v>482</v>
      </c>
      <c r="B70" s="343">
        <v>61777.479011473006</v>
      </c>
      <c r="C70" s="344">
        <f>B70/'UAE Direct Exhibit 1.3, p. 5'!B$28</f>
        <v>8.897558001562523E-05</v>
      </c>
      <c r="D70" s="345">
        <f>'UAE Direct Exhibit 1.3, p. 5'!$D$28*C70</f>
        <v>64770.62696727265</v>
      </c>
      <c r="E70" s="343">
        <f t="shared" si="2"/>
        <v>2993.1479557996427</v>
      </c>
      <c r="F70" s="332"/>
      <c r="G70" s="346">
        <f>C70*'UAE Direct Exhibit 1.3, p. 5'!$G$28</f>
        <v>64431.593830363534</v>
      </c>
      <c r="H70" s="346">
        <f t="shared" si="3"/>
        <v>-339.03313690911455</v>
      </c>
    </row>
    <row r="71" spans="1:8" ht="12.75">
      <c r="A71" s="332" t="s">
        <v>483</v>
      </c>
      <c r="B71" s="343">
        <v>119605.48987163004</v>
      </c>
      <c r="C71" s="344">
        <f>B71/'UAE Direct Exhibit 1.3, p. 5'!B$28</f>
        <v>0.00017226290234997934</v>
      </c>
      <c r="D71" s="345">
        <f>'UAE Direct Exhibit 1.3, p. 5'!$D$28*C71</f>
        <v>125400.43219106653</v>
      </c>
      <c r="E71" s="343">
        <f t="shared" si="2"/>
        <v>5794.942319436494</v>
      </c>
      <c r="F71" s="332"/>
      <c r="G71" s="346">
        <f>C71*'UAE Direct Exhibit 1.3, p. 5'!$G$28</f>
        <v>124744.0404918326</v>
      </c>
      <c r="H71" s="346">
        <f t="shared" si="3"/>
        <v>-656.3916992339364</v>
      </c>
    </row>
    <row r="72" spans="1:8" ht="12.75">
      <c r="A72" s="332" t="s">
        <v>484</v>
      </c>
      <c r="B72" s="343">
        <v>723839.4436488221</v>
      </c>
      <c r="C72" s="344">
        <f>B72/'UAE Direct Exhibit 1.3, p. 5'!B$28</f>
        <v>0.00104251638893974</v>
      </c>
      <c r="D72" s="345">
        <f>'UAE Direct Exhibit 1.3, p. 5'!$D$28*C72</f>
        <v>758909.8056278576</v>
      </c>
      <c r="E72" s="343">
        <f>D72-B72</f>
        <v>35070.36197903543</v>
      </c>
      <c r="F72" s="332"/>
      <c r="G72" s="346">
        <f>C72*'UAE Direct Exhibit 1.3, p. 5'!$G$28</f>
        <v>754937.3943037692</v>
      </c>
      <c r="H72" s="346">
        <f>G72-D72</f>
        <v>-3972.4113240883453</v>
      </c>
    </row>
    <row r="73" spans="1:8" ht="12.75">
      <c r="A73" s="332" t="s">
        <v>485</v>
      </c>
      <c r="B73" s="343">
        <v>21300.70940035488</v>
      </c>
      <c r="C73" s="344">
        <f>B73/'UAE Direct Exhibit 1.3, p. 5'!B$28</f>
        <v>3.067854182409873E-05</v>
      </c>
      <c r="D73" s="345">
        <f>'UAE Direct Exhibit 1.3, p. 5'!$D$28*C73</f>
        <v>22332.738803609</v>
      </c>
      <c r="E73" s="343">
        <f>D73-B73</f>
        <v>1032.0294032541206</v>
      </c>
      <c r="F73" s="332"/>
      <c r="G73" s="346">
        <f>C73*'UAE Direct Exhibit 1.3, p. 5'!$G$28</f>
        <v>22215.841085509324</v>
      </c>
      <c r="H73" s="346">
        <f>G73-D73</f>
        <v>-116.89771809967715</v>
      </c>
    </row>
    <row r="74" spans="1:8" ht="12.75">
      <c r="A74" s="332" t="s">
        <v>486</v>
      </c>
      <c r="B74" s="343">
        <v>905867.3339688318</v>
      </c>
      <c r="C74" s="344">
        <f>B74/'UAE Direct Exhibit 1.3, p. 5'!B$28</f>
        <v>0.0013046837253122008</v>
      </c>
      <c r="D74" s="345">
        <f>'UAE Direct Exhibit 1.3, p. 5'!$D$28*C74</f>
        <v>949757.0329704847</v>
      </c>
      <c r="E74" s="343">
        <f>D74-B74</f>
        <v>43889.69900165289</v>
      </c>
      <c r="F74" s="332"/>
      <c r="G74" s="346">
        <f>C74*'UAE Direct Exhibit 1.3, p. 5'!$G$28</f>
        <v>944785.6574988195</v>
      </c>
      <c r="H74" s="346">
        <f>G74-D74</f>
        <v>-4971.375471665175</v>
      </c>
    </row>
    <row r="91" spans="10:11" ht="12.75">
      <c r="J91" s="348"/>
      <c r="K91" s="348"/>
    </row>
    <row r="92" spans="10:11" ht="12.75">
      <c r="J92" s="348"/>
      <c r="K92" s="348"/>
    </row>
    <row r="93" spans="10:11" ht="12.75">
      <c r="J93" s="348"/>
      <c r="K93" s="348"/>
    </row>
    <row r="96" spans="10:11" ht="12.75">
      <c r="J96" s="348"/>
      <c r="K96" s="348"/>
    </row>
    <row r="97" spans="10:12" ht="12.75">
      <c r="J97" s="348"/>
      <c r="K97" s="349"/>
      <c r="L97" s="349"/>
    </row>
    <row r="98" ht="12.75">
      <c r="K98" s="348"/>
    </row>
    <row r="101" spans="10:11" ht="12.75">
      <c r="J101" s="348"/>
      <c r="K101" s="348"/>
    </row>
    <row r="102" spans="10:12" ht="12.75">
      <c r="J102" s="348"/>
      <c r="K102" s="348"/>
      <c r="L102" s="349"/>
    </row>
    <row r="103" spans="10:11" ht="12.75">
      <c r="J103" s="348"/>
      <c r="K103" s="348"/>
    </row>
    <row r="104" ht="12.75">
      <c r="J104" s="349"/>
    </row>
    <row r="232" spans="1:8" ht="12.75">
      <c r="A232" s="332"/>
      <c r="B232" s="332"/>
      <c r="C232" s="332"/>
      <c r="D232" s="332"/>
      <c r="E232" s="332"/>
      <c r="F232" s="332"/>
      <c r="G232" s="332"/>
      <c r="H232" s="332"/>
    </row>
  </sheetData>
  <sheetProtection/>
  <printOptions horizontalCentered="1"/>
  <pageMargins left="1" right="0.75" top="1.25" bottom="1" header="0.5" footer="0.5"/>
  <pageSetup fitToHeight="1" fitToWidth="1" horizontalDpi="600" verticalDpi="600" orientation="portrait" scale="64" r:id="rId1"/>
  <headerFooter alignWithMargins="0">
    <oddHeader>&amp;R&amp;"Small Fonts,Bold"&amp;6Utah Association of Energy Users
UAE Exhibit 1.3 (KCH-3)
UPSC Docket No. 09-035-23
Witness:  Kevin C. Higgins
Page 2 of 5</oddHeader>
  </headerFooter>
  <rowBreaks count="3" manualBreakCount="3">
    <brk id="59" max="255" man="1"/>
    <brk id="121" max="255" man="1"/>
    <brk id="1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23.16015625" style="334" customWidth="1"/>
    <col min="2" max="2" width="24.33203125" style="334" bestFit="1" customWidth="1"/>
    <col min="3" max="3" width="16.66015625" style="334" customWidth="1"/>
    <col min="4" max="4" width="24.33203125" style="334" bestFit="1" customWidth="1"/>
    <col min="5" max="5" width="20" style="334" customWidth="1"/>
    <col min="6" max="6" width="2" style="360" customWidth="1"/>
    <col min="7" max="7" width="18" style="334" customWidth="1"/>
    <col min="8" max="8" width="20.83203125" style="334" customWidth="1"/>
    <col min="9" max="9" width="2.5" style="334" customWidth="1"/>
    <col min="10" max="10" width="17.83203125" style="334" bestFit="1" customWidth="1"/>
    <col min="11" max="11" width="16.66015625" style="334" bestFit="1" customWidth="1"/>
    <col min="12" max="12" width="13.5" style="334" bestFit="1" customWidth="1"/>
    <col min="13" max="16384" width="9.33203125" style="334" customWidth="1"/>
  </cols>
  <sheetData>
    <row r="1" spans="1:8" ht="12.75">
      <c r="A1" s="1" t="s">
        <v>381</v>
      </c>
      <c r="B1" s="332"/>
      <c r="C1" s="332"/>
      <c r="D1" s="332"/>
      <c r="E1" s="332"/>
      <c r="F1" s="332"/>
      <c r="G1" s="333"/>
      <c r="H1" s="332"/>
    </row>
    <row r="2" spans="1:8" ht="12.75">
      <c r="A2" s="331" t="s">
        <v>413</v>
      </c>
      <c r="B2" s="332"/>
      <c r="C2" s="332"/>
      <c r="D2" s="332"/>
      <c r="E2" s="332"/>
      <c r="F2" s="332"/>
      <c r="G2" s="332"/>
      <c r="H2" s="332"/>
    </row>
    <row r="3" spans="1:8" ht="12.75">
      <c r="A3" s="331" t="s">
        <v>412</v>
      </c>
      <c r="B3" s="332"/>
      <c r="C3" s="332"/>
      <c r="D3" s="332"/>
      <c r="E3" s="332"/>
      <c r="F3" s="332"/>
      <c r="G3" s="332"/>
      <c r="H3" s="332"/>
    </row>
    <row r="4" spans="1:8" ht="12.75">
      <c r="A4" s="331" t="s">
        <v>414</v>
      </c>
      <c r="B4" s="332"/>
      <c r="C4" s="332"/>
      <c r="D4" s="332"/>
      <c r="E4" s="332"/>
      <c r="F4" s="332"/>
      <c r="G4" s="332"/>
      <c r="H4" s="332"/>
    </row>
    <row r="5" spans="1:8" ht="12.75">
      <c r="A5" s="332"/>
      <c r="B5" s="332"/>
      <c r="C5" s="332"/>
      <c r="D5" s="332"/>
      <c r="E5" s="332"/>
      <c r="F5" s="332"/>
      <c r="G5" s="332"/>
      <c r="H5" s="332"/>
    </row>
    <row r="6" spans="1:8" ht="12.75">
      <c r="A6" s="332"/>
      <c r="B6" s="332"/>
      <c r="C6" s="332"/>
      <c r="D6" s="332"/>
      <c r="E6" s="332"/>
      <c r="F6" s="332"/>
      <c r="G6" s="335" t="s">
        <v>98</v>
      </c>
      <c r="H6" s="335" t="s">
        <v>98</v>
      </c>
    </row>
    <row r="7" spans="1:8" ht="38.25">
      <c r="A7" s="336" t="s">
        <v>415</v>
      </c>
      <c r="B7" s="337" t="s">
        <v>416</v>
      </c>
      <c r="C7" s="338" t="s">
        <v>417</v>
      </c>
      <c r="D7" s="339" t="s">
        <v>418</v>
      </c>
      <c r="E7" s="340" t="s">
        <v>419</v>
      </c>
      <c r="F7" s="332"/>
      <c r="G7" s="341" t="s">
        <v>418</v>
      </c>
      <c r="H7" s="342" t="s">
        <v>419</v>
      </c>
    </row>
    <row r="8" spans="1:8" ht="12.75">
      <c r="A8" s="332" t="s">
        <v>487</v>
      </c>
      <c r="B8" s="343">
        <v>199278.77459359326</v>
      </c>
      <c r="C8" s="344">
        <f>B8/'UAE Direct Exhibit 1.3, p. 5'!B$28</f>
        <v>0.00028701308046213893</v>
      </c>
      <c r="D8" s="345">
        <f>'UAE Direct Exhibit 1.3, p. 5'!$D$28*C8</f>
        <v>208933.9250845723</v>
      </c>
      <c r="E8" s="343">
        <f aca="true" t="shared" si="0" ref="E8:E39">D8-B8</f>
        <v>9655.150490979053</v>
      </c>
      <c r="F8" s="332"/>
      <c r="G8" s="346">
        <f>C8*'UAE Direct Exhibit 1.3, p. 5'!$G$28</f>
        <v>207840.2885498519</v>
      </c>
      <c r="H8" s="346">
        <f aca="true" t="shared" si="1" ref="H8:H39">G8-D8</f>
        <v>-1093.6365347204264</v>
      </c>
    </row>
    <row r="9" spans="1:8" ht="12.75">
      <c r="A9" s="332" t="s">
        <v>488</v>
      </c>
      <c r="B9" s="343">
        <v>412709.50079259125</v>
      </c>
      <c r="C9" s="344">
        <f>B9/'UAE Direct Exhibit 1.3, p. 5'!B$28</f>
        <v>0.0005944086388530082</v>
      </c>
      <c r="D9" s="345">
        <f>'UAE Direct Exhibit 1.3, p. 5'!$D$28*C9</f>
        <v>432705.47049551527</v>
      </c>
      <c r="E9" s="343">
        <f t="shared" si="0"/>
        <v>19995.96970292402</v>
      </c>
      <c r="F9" s="332"/>
      <c r="G9" s="346">
        <f>C9*'UAE Direct Exhibit 1.3, p. 5'!$G$28</f>
        <v>430440.53189774696</v>
      </c>
      <c r="H9" s="346">
        <f t="shared" si="1"/>
        <v>-2264.9385977683123</v>
      </c>
    </row>
    <row r="10" spans="1:8" ht="12.75">
      <c r="A10" s="332" t="s">
        <v>489</v>
      </c>
      <c r="B10" s="343">
        <v>288074.24788424483</v>
      </c>
      <c r="C10" s="344">
        <f>B10/'UAE Direct Exhibit 1.3, p. 5'!B$28</f>
        <v>0.0004149015742177747</v>
      </c>
      <c r="D10" s="345">
        <f>'UAE Direct Exhibit 1.3, p. 5'!$D$28*C10</f>
        <v>302031.58087954426</v>
      </c>
      <c r="E10" s="343">
        <f t="shared" si="0"/>
        <v>13957.332995299425</v>
      </c>
      <c r="F10" s="332"/>
      <c r="G10" s="346">
        <f>C10*'UAE Direct Exhibit 1.3, p. 5'!$G$28</f>
        <v>300450.6371847588</v>
      </c>
      <c r="H10" s="346">
        <f t="shared" si="1"/>
        <v>-1580.9436947854701</v>
      </c>
    </row>
    <row r="11" spans="1:8" ht="12.75">
      <c r="A11" s="332" t="s">
        <v>490</v>
      </c>
      <c r="B11" s="343">
        <v>134565.41007533664</v>
      </c>
      <c r="C11" s="344">
        <f>B11/'UAE Direct Exhibit 1.3, p. 5'!B$28</f>
        <v>0.00019380906445324458</v>
      </c>
      <c r="D11" s="345">
        <f>'UAE Direct Exhibit 1.3, p. 5'!$D$28*C11</f>
        <v>141085.1675748865</v>
      </c>
      <c r="E11" s="343">
        <f t="shared" si="0"/>
        <v>6519.757499549858</v>
      </c>
      <c r="F11" s="332"/>
      <c r="G11" s="346">
        <f>C11*'UAE Direct Exhibit 1.3, p. 5'!$G$28</f>
        <v>140346.6762374716</v>
      </c>
      <c r="H11" s="346">
        <f t="shared" si="1"/>
        <v>-738.4913374148891</v>
      </c>
    </row>
    <row r="12" spans="1:8" ht="12.75">
      <c r="A12" s="332" t="s">
        <v>491</v>
      </c>
      <c r="B12" s="343">
        <v>2161774.8621401507</v>
      </c>
      <c r="C12" s="344">
        <f>B12/'UAE Direct Exhibit 1.3, p. 5'!B$28</f>
        <v>0.003113516046622699</v>
      </c>
      <c r="D12" s="345">
        <f>'UAE Direct Exhibit 1.3, p. 5'!$D$28*C12</f>
        <v>2266513.8724243385</v>
      </c>
      <c r="E12" s="343">
        <f t="shared" si="0"/>
        <v>104739.01028418774</v>
      </c>
      <c r="F12" s="332"/>
      <c r="G12" s="346">
        <f>C12*'UAE Direct Exhibit 1.3, p. 5'!$G$28</f>
        <v>2254650.1103458223</v>
      </c>
      <c r="H12" s="346">
        <f t="shared" si="1"/>
        <v>-11863.762078516185</v>
      </c>
    </row>
    <row r="13" spans="1:8" ht="12.75">
      <c r="A13" s="332" t="s">
        <v>492</v>
      </c>
      <c r="B13" s="343">
        <v>11284.639368902863</v>
      </c>
      <c r="C13" s="344">
        <f>B13/'UAE Direct Exhibit 1.3, p. 5'!B$28</f>
        <v>1.6252805216101854E-05</v>
      </c>
      <c r="D13" s="345">
        <f>'UAE Direct Exhibit 1.3, p. 5'!$D$28*C13</f>
        <v>11831.385461482894</v>
      </c>
      <c r="E13" s="343">
        <f t="shared" si="0"/>
        <v>546.7460925800315</v>
      </c>
      <c r="F13" s="332"/>
      <c r="G13" s="346">
        <f>C13*'UAE Direct Exhibit 1.3, p. 5'!$G$28</f>
        <v>11769.455665295895</v>
      </c>
      <c r="H13" s="346">
        <f t="shared" si="1"/>
        <v>-61.92979618699974</v>
      </c>
    </row>
    <row r="14" spans="1:8" ht="12.75">
      <c r="A14" s="332" t="s">
        <v>493</v>
      </c>
      <c r="B14" s="343">
        <v>1093643.9062446873</v>
      </c>
      <c r="C14" s="344">
        <f>B14/'UAE Direct Exhibit 1.3, p. 5'!B$28</f>
        <v>0.0015751306535283453</v>
      </c>
      <c r="D14" s="345">
        <f>'UAE Direct Exhibit 1.3, p. 5'!$D$28*C14</f>
        <v>1146631.4686173943</v>
      </c>
      <c r="E14" s="343">
        <f t="shared" si="0"/>
        <v>52987.56237270706</v>
      </c>
      <c r="F14" s="332"/>
      <c r="G14" s="346">
        <f>C14*'UAE Direct Exhibit 1.3, p. 5'!$G$28</f>
        <v>1140629.5803867849</v>
      </c>
      <c r="H14" s="346">
        <f t="shared" si="1"/>
        <v>-6001.888230609475</v>
      </c>
    </row>
    <row r="15" spans="1:8" ht="12.75">
      <c r="A15" s="332" t="s">
        <v>494</v>
      </c>
      <c r="B15" s="343">
        <v>324568.96492180316</v>
      </c>
      <c r="C15" s="344">
        <f>B15/'UAE Direct Exhibit 1.3, p. 5'!B$28</f>
        <v>0.00046746342471542656</v>
      </c>
      <c r="D15" s="345">
        <f>'UAE Direct Exhibit 1.3, p. 5'!$D$28*C15</f>
        <v>340294.48414688004</v>
      </c>
      <c r="E15" s="343">
        <f t="shared" si="0"/>
        <v>15725.519225076889</v>
      </c>
      <c r="F15" s="332"/>
      <c r="G15" s="346">
        <f>C15*'UAE Direct Exhibit 1.3, p. 5'!$G$28</f>
        <v>338513.25843029894</v>
      </c>
      <c r="H15" s="346">
        <f t="shared" si="1"/>
        <v>-1781.2257165811025</v>
      </c>
    </row>
    <row r="16" spans="1:8" ht="12.75">
      <c r="A16" s="332" t="s">
        <v>495</v>
      </c>
      <c r="B16" s="343">
        <v>261591.23067852945</v>
      </c>
      <c r="C16" s="344">
        <f>B16/'UAE Direct Exhibit 1.3, p. 5'!B$28</f>
        <v>0.00037675916610810254</v>
      </c>
      <c r="D16" s="345">
        <f>'UAE Direct Exhibit 1.3, p. 5'!$D$28*C16</f>
        <v>274265.449016496</v>
      </c>
      <c r="E16" s="343">
        <f t="shared" si="0"/>
        <v>12674.218337966566</v>
      </c>
      <c r="F16" s="332"/>
      <c r="G16" s="346">
        <f>C16*'UAE Direct Exhibit 1.3, p. 5'!$G$28</f>
        <v>272829.84340513096</v>
      </c>
      <c r="H16" s="346">
        <f t="shared" si="1"/>
        <v>-1435.6056113650557</v>
      </c>
    </row>
    <row r="17" spans="1:8" ht="12.75">
      <c r="A17" s="332" t="s">
        <v>496</v>
      </c>
      <c r="B17" s="343">
        <v>132379.75874327068</v>
      </c>
      <c r="C17" s="344">
        <f>B17/'UAE Direct Exhibit 1.3, p. 5'!B$28</f>
        <v>0.00019066116010210755</v>
      </c>
      <c r="D17" s="345">
        <f>'UAE Direct Exhibit 1.3, p. 5'!$D$28*C17</f>
        <v>138793.6204063224</v>
      </c>
      <c r="E17" s="343">
        <f t="shared" si="0"/>
        <v>6413.861663051735</v>
      </c>
      <c r="F17" s="332"/>
      <c r="G17" s="346">
        <f>C17*'UAE Direct Exhibit 1.3, p. 5'!$G$28</f>
        <v>138067.12386440838</v>
      </c>
      <c r="H17" s="346">
        <f t="shared" si="1"/>
        <v>-726.4965419140353</v>
      </c>
    </row>
    <row r="18" spans="1:8" ht="12.75">
      <c r="A18" s="332" t="s">
        <v>497</v>
      </c>
      <c r="B18" s="343">
        <v>0</v>
      </c>
      <c r="C18" s="344">
        <f>B18/'UAE Direct Exhibit 1.3, p. 5'!B$28</f>
        <v>0</v>
      </c>
      <c r="D18" s="345">
        <f>'UAE Direct Exhibit 1.3, p. 5'!$D$28*C18</f>
        <v>0</v>
      </c>
      <c r="E18" s="343">
        <f t="shared" si="0"/>
        <v>0</v>
      </c>
      <c r="F18" s="332"/>
      <c r="G18" s="346">
        <f>C18*'UAE Direct Exhibit 1.3, p. 5'!$G$28</f>
        <v>0</v>
      </c>
      <c r="H18" s="346">
        <f t="shared" si="1"/>
        <v>0</v>
      </c>
    </row>
    <row r="19" spans="1:8" ht="12.75">
      <c r="A19" s="332" t="s">
        <v>498</v>
      </c>
      <c r="B19" s="343">
        <v>0</v>
      </c>
      <c r="C19" s="344">
        <f>B19/'UAE Direct Exhibit 1.3, p. 5'!B$28</f>
        <v>0</v>
      </c>
      <c r="D19" s="345">
        <f>'UAE Direct Exhibit 1.3, p. 5'!$D$28*C19</f>
        <v>0</v>
      </c>
      <c r="E19" s="343">
        <f t="shared" si="0"/>
        <v>0</v>
      </c>
      <c r="F19" s="332"/>
      <c r="G19" s="346">
        <f>C19*'UAE Direct Exhibit 1.3, p. 5'!$G$28</f>
        <v>0</v>
      </c>
      <c r="H19" s="346">
        <f t="shared" si="1"/>
        <v>0</v>
      </c>
    </row>
    <row r="20" spans="1:8" ht="12.75">
      <c r="A20" s="332" t="s">
        <v>499</v>
      </c>
      <c r="B20" s="343">
        <v>0</v>
      </c>
      <c r="C20" s="344">
        <f>B20/'UAE Direct Exhibit 1.3, p. 5'!B$28</f>
        <v>0</v>
      </c>
      <c r="D20" s="345">
        <f>'UAE Direct Exhibit 1.3, p. 5'!$D$28*C20</f>
        <v>0</v>
      </c>
      <c r="E20" s="343">
        <f t="shared" si="0"/>
        <v>0</v>
      </c>
      <c r="F20" s="332"/>
      <c r="G20" s="346">
        <f>C20*'UAE Direct Exhibit 1.3, p. 5'!$G$28</f>
        <v>0</v>
      </c>
      <c r="H20" s="346">
        <f t="shared" si="1"/>
        <v>0</v>
      </c>
    </row>
    <row r="21" spans="1:8" ht="12.75">
      <c r="A21" s="332" t="s">
        <v>500</v>
      </c>
      <c r="B21" s="343">
        <v>0</v>
      </c>
      <c r="C21" s="344">
        <f>B21/'UAE Direct Exhibit 1.3, p. 5'!B$28</f>
        <v>0</v>
      </c>
      <c r="D21" s="345">
        <f>'UAE Direct Exhibit 1.3, p. 5'!$D$28*C21</f>
        <v>0</v>
      </c>
      <c r="E21" s="343">
        <f t="shared" si="0"/>
        <v>0</v>
      </c>
      <c r="F21" s="332"/>
      <c r="G21" s="346">
        <f>C21*'UAE Direct Exhibit 1.3, p. 5'!$G$28</f>
        <v>0</v>
      </c>
      <c r="H21" s="346">
        <f t="shared" si="1"/>
        <v>0</v>
      </c>
    </row>
    <row r="22" spans="1:8" ht="12.75">
      <c r="A22" s="332" t="s">
        <v>501</v>
      </c>
      <c r="B22" s="343">
        <v>0</v>
      </c>
      <c r="C22" s="344">
        <f>B22/'UAE Direct Exhibit 1.3, p. 5'!B$28</f>
        <v>0</v>
      </c>
      <c r="D22" s="345">
        <f>'UAE Direct Exhibit 1.3, p. 5'!$D$28*C22</f>
        <v>0</v>
      </c>
      <c r="E22" s="343">
        <f t="shared" si="0"/>
        <v>0</v>
      </c>
      <c r="F22" s="332"/>
      <c r="G22" s="346">
        <f>C22*'UAE Direct Exhibit 1.3, p. 5'!$G$28</f>
        <v>0</v>
      </c>
      <c r="H22" s="346">
        <f t="shared" si="1"/>
        <v>0</v>
      </c>
    </row>
    <row r="23" spans="1:8" ht="12.75">
      <c r="A23" s="332" t="s">
        <v>502</v>
      </c>
      <c r="B23" s="343">
        <v>296571.0235487044</v>
      </c>
      <c r="C23" s="344">
        <f>B23/'UAE Direct Exhibit 1.3, p. 5'!B$28</f>
        <v>0.0004271391331972781</v>
      </c>
      <c r="D23" s="345">
        <f>'UAE Direct Exhibit 1.3, p. 5'!$D$28*C23</f>
        <v>310940.0293269971</v>
      </c>
      <c r="E23" s="343">
        <f t="shared" si="0"/>
        <v>14369.005778292718</v>
      </c>
      <c r="F23" s="332"/>
      <c r="G23" s="346">
        <f>C23*'UAE Direct Exhibit 1.3, p. 5'!$G$28</f>
        <v>309312.4555567662</v>
      </c>
      <c r="H23" s="346">
        <f t="shared" si="1"/>
        <v>-1627.573770230927</v>
      </c>
    </row>
    <row r="24" spans="1:8" ht="12.75">
      <c r="A24" s="332" t="s">
        <v>503</v>
      </c>
      <c r="B24" s="343">
        <v>180572.0184975101</v>
      </c>
      <c r="C24" s="344">
        <f>B24/'UAE Direct Exhibit 1.3, p. 5'!B$28</f>
        <v>0.000260070503644611</v>
      </c>
      <c r="D24" s="345">
        <f>'UAE Direct Exhibit 1.3, p. 5'!$D$28*C24</f>
        <v>189320.81784460004</v>
      </c>
      <c r="E24" s="343">
        <f t="shared" si="0"/>
        <v>8748.799347089953</v>
      </c>
      <c r="F24" s="332"/>
      <c r="G24" s="346">
        <f>C24*'UAE Direct Exhibit 1.3, p. 5'!$G$28</f>
        <v>188329.84348227858</v>
      </c>
      <c r="H24" s="346">
        <f t="shared" si="1"/>
        <v>-990.9743623214599</v>
      </c>
    </row>
    <row r="25" spans="1:8" ht="12.75">
      <c r="A25" s="332" t="s">
        <v>504</v>
      </c>
      <c r="B25" s="343">
        <v>272165.56822192925</v>
      </c>
      <c r="C25" s="344">
        <f>B25/'UAE Direct Exhibit 1.3, p. 5'!B$28</f>
        <v>0.00039198895261380095</v>
      </c>
      <c r="D25" s="345">
        <f>'UAE Direct Exhibit 1.3, p. 5'!$D$28*C25</f>
        <v>285352.1181944723</v>
      </c>
      <c r="E25" s="343">
        <f t="shared" si="0"/>
        <v>13186.549972543027</v>
      </c>
      <c r="F25" s="332"/>
      <c r="G25" s="346">
        <f>C25*'UAE Direct Exhibit 1.3, p. 5'!$G$28</f>
        <v>283858.4809041614</v>
      </c>
      <c r="H25" s="346">
        <f t="shared" si="1"/>
        <v>-1493.6372903108713</v>
      </c>
    </row>
    <row r="26" spans="1:8" ht="12.75">
      <c r="A26" s="332" t="s">
        <v>505</v>
      </c>
      <c r="B26" s="343">
        <v>2051915.027914751</v>
      </c>
      <c r="C26" s="344">
        <f>B26/'UAE Direct Exhibit 1.3, p. 5'!B$28</f>
        <v>0.0029552894140854593</v>
      </c>
      <c r="D26" s="345">
        <f>'UAE Direct Exhibit 1.3, p. 5'!$D$28*C26</f>
        <v>2151331.2774858447</v>
      </c>
      <c r="E26" s="343">
        <f t="shared" si="0"/>
        <v>99416.24957109359</v>
      </c>
      <c r="F26" s="332"/>
      <c r="G26" s="346">
        <f>C26*'UAE Direct Exhibit 1.3, p. 5'!$G$28</f>
        <v>2140070.4232114954</v>
      </c>
      <c r="H26" s="346">
        <f t="shared" si="1"/>
        <v>-11260.854274349287</v>
      </c>
    </row>
    <row r="27" spans="1:8" ht="12.75">
      <c r="A27" s="332" t="s">
        <v>506</v>
      </c>
      <c r="B27" s="343">
        <v>941437.4586301768</v>
      </c>
      <c r="C27" s="344">
        <f>B27/'UAE Direct Exhibit 1.3, p. 5'!B$28</f>
        <v>0.0013559139231709304</v>
      </c>
      <c r="D27" s="345">
        <f>'UAE Direct Exhibit 1.3, p. 5'!$D$28*C27</f>
        <v>987050.5469254893</v>
      </c>
      <c r="E27" s="343">
        <f t="shared" si="0"/>
        <v>45613.08829531248</v>
      </c>
      <c r="F27" s="332"/>
      <c r="G27" s="346">
        <f>C27*'UAE Direct Exhibit 1.3, p. 5'!$G$28</f>
        <v>981883.9635700264</v>
      </c>
      <c r="H27" s="346">
        <f t="shared" si="1"/>
        <v>-5166.583355462877</v>
      </c>
    </row>
    <row r="28" spans="1:8" ht="12.75">
      <c r="A28" s="332" t="s">
        <v>507</v>
      </c>
      <c r="B28" s="343">
        <v>1313299.8297362444</v>
      </c>
      <c r="C28" s="344">
        <f>B28/'UAE Direct Exhibit 1.3, p. 5'!B$28</f>
        <v>0.001891492109341385</v>
      </c>
      <c r="D28" s="345">
        <f>'UAE Direct Exhibit 1.3, p. 5'!$D$28*C28</f>
        <v>1376929.8250618393</v>
      </c>
      <c r="E28" s="343">
        <f t="shared" si="0"/>
        <v>63629.99532559491</v>
      </c>
      <c r="F28" s="332"/>
      <c r="G28" s="346">
        <f>C28*'UAE Direct Exhibit 1.3, p. 5'!$G$28</f>
        <v>1369722.4710535123</v>
      </c>
      <c r="H28" s="346">
        <f t="shared" si="1"/>
        <v>-7207.354008327005</v>
      </c>
    </row>
    <row r="29" spans="1:8" ht="12.75">
      <c r="A29" s="332" t="s">
        <v>508</v>
      </c>
      <c r="B29" s="343">
        <v>616962.4526146066</v>
      </c>
      <c r="C29" s="344">
        <f>B29/'UAE Direct Exhibit 1.3, p. 5'!B$28</f>
        <v>0.0008885858236308505</v>
      </c>
      <c r="D29" s="345">
        <f>'UAE Direct Exhibit 1.3, p. 5'!$D$28*C29</f>
        <v>646854.5740381045</v>
      </c>
      <c r="E29" s="343">
        <f t="shared" si="0"/>
        <v>29892.121423497912</v>
      </c>
      <c r="F29" s="332"/>
      <c r="G29" s="346">
        <f>C29*'UAE Direct Exhibit 1.3, p. 5'!$G$28</f>
        <v>643468.7007552821</v>
      </c>
      <c r="H29" s="346">
        <f t="shared" si="1"/>
        <v>-3385.873282822431</v>
      </c>
    </row>
    <row r="30" spans="1:8" ht="12.75">
      <c r="A30" s="332" t="s">
        <v>509</v>
      </c>
      <c r="B30" s="343">
        <v>459219.24850433343</v>
      </c>
      <c r="C30" s="344">
        <f>B30/'UAE Direct Exhibit 1.3, p. 5'!B$28</f>
        <v>0.0006613947290148312</v>
      </c>
      <c r="D30" s="345">
        <f>'UAE Direct Exhibit 1.3, p. 5'!$D$28*C30</f>
        <v>481468.6373903598</v>
      </c>
      <c r="E30" s="343">
        <f t="shared" si="0"/>
        <v>22249.388886026398</v>
      </c>
      <c r="F30" s="332"/>
      <c r="G30" s="346">
        <f>C30*'UAE Direct Exhibit 1.3, p. 5'!$G$28</f>
        <v>478948.4545528479</v>
      </c>
      <c r="H30" s="346">
        <f t="shared" si="1"/>
        <v>-2520.1828375119367</v>
      </c>
    </row>
    <row r="31" spans="1:8" ht="12.75">
      <c r="A31" s="332" t="s">
        <v>510</v>
      </c>
      <c r="B31" s="343">
        <v>39895.33196404672</v>
      </c>
      <c r="C31" s="344">
        <f>B31/'UAE Direct Exhibit 1.3, p. 5'!B$28</f>
        <v>5.745961729447936E-05</v>
      </c>
      <c r="D31" s="345">
        <f>'UAE Direct Exhibit 1.3, p. 5'!$D$28*C31</f>
        <v>41828.27958872978</v>
      </c>
      <c r="E31" s="343">
        <f t="shared" si="0"/>
        <v>1932.94762468306</v>
      </c>
      <c r="F31" s="332"/>
      <c r="G31" s="346">
        <f>C31*'UAE Direct Exhibit 1.3, p. 5'!$G$28</f>
        <v>41609.33508402947</v>
      </c>
      <c r="H31" s="346">
        <f t="shared" si="1"/>
        <v>-218.94450470031006</v>
      </c>
    </row>
    <row r="32" spans="1:8" ht="12.75">
      <c r="A32" s="332" t="s">
        <v>511</v>
      </c>
      <c r="B32" s="343">
        <v>519402.7019130106</v>
      </c>
      <c r="C32" s="344">
        <f>B32/'UAE Direct Exhibit 1.3, p. 5'!B$28</f>
        <v>0.000748074499055074</v>
      </c>
      <c r="D32" s="345">
        <f>'UAE Direct Exhibit 1.3, p. 5'!$D$28*C32</f>
        <v>544568.0074635822</v>
      </c>
      <c r="E32" s="343">
        <f t="shared" si="0"/>
        <v>25165.30555057159</v>
      </c>
      <c r="F32" s="332"/>
      <c r="G32" s="346">
        <f>C32*'UAE Direct Exhibit 1.3, p. 5'!$G$28</f>
        <v>541717.5394586328</v>
      </c>
      <c r="H32" s="346">
        <f t="shared" si="1"/>
        <v>-2850.468004949391</v>
      </c>
    </row>
    <row r="33" spans="1:8" ht="12.75">
      <c r="A33" s="332" t="s">
        <v>512</v>
      </c>
      <c r="B33" s="343">
        <v>596163.8891154125</v>
      </c>
      <c r="C33" s="344">
        <f>B33/'UAE Direct Exhibit 1.3, p. 5'!B$28</f>
        <v>0.0008586305020404545</v>
      </c>
      <c r="D33" s="345">
        <f>'UAE Direct Exhibit 1.3, p. 5'!$D$28*C33</f>
        <v>625048.3103410823</v>
      </c>
      <c r="E33" s="343">
        <f t="shared" si="0"/>
        <v>28884.421225669794</v>
      </c>
      <c r="F33" s="332"/>
      <c r="G33" s="346">
        <f>C33*'UAE Direct Exhibit 1.3, p. 5'!$G$28</f>
        <v>621776.5790132112</v>
      </c>
      <c r="H33" s="346">
        <f t="shared" si="1"/>
        <v>-3271.7313278710935</v>
      </c>
    </row>
    <row r="34" spans="1:8" ht="12.75">
      <c r="A34" s="332" t="s">
        <v>513</v>
      </c>
      <c r="B34" s="343">
        <v>3005675.209540609</v>
      </c>
      <c r="C34" s="344">
        <f>B34/'UAE Direct Exhibit 1.3, p. 5'!B$28</f>
        <v>0.004328951251924597</v>
      </c>
      <c r="D34" s="345">
        <f>'UAE Direct Exhibit 1.3, p. 5'!$D$28*C34</f>
        <v>3151301.5891402583</v>
      </c>
      <c r="E34" s="343">
        <f t="shared" si="0"/>
        <v>145626.37959964946</v>
      </c>
      <c r="F34" s="332"/>
      <c r="G34" s="346">
        <f>C34*'UAE Direct Exhibit 1.3, p. 5'!$G$28</f>
        <v>3134806.524739342</v>
      </c>
      <c r="H34" s="346">
        <f t="shared" si="1"/>
        <v>-16495.064400916453</v>
      </c>
    </row>
    <row r="35" spans="1:8" ht="12.75">
      <c r="A35" s="332" t="s">
        <v>514</v>
      </c>
      <c r="B35" s="343">
        <v>3802739.4867007607</v>
      </c>
      <c r="C35" s="344">
        <f>B35/'UAE Direct Exhibit 1.3, p. 5'!B$28</f>
        <v>0.005476930378053859</v>
      </c>
      <c r="D35" s="345">
        <f>'UAE Direct Exhibit 1.3, p. 5'!$D$28*C35</f>
        <v>3986984.0059525603</v>
      </c>
      <c r="E35" s="343">
        <f t="shared" si="0"/>
        <v>184244.51925179968</v>
      </c>
      <c r="F35" s="332"/>
      <c r="G35" s="346">
        <f>C35*'UAE Direct Exhibit 1.3, p. 5'!$G$28</f>
        <v>3966114.674318214</v>
      </c>
      <c r="H35" s="346">
        <f t="shared" si="1"/>
        <v>-20869.331634346396</v>
      </c>
    </row>
    <row r="36" spans="1:8" ht="12.75">
      <c r="A36" s="332" t="s">
        <v>515</v>
      </c>
      <c r="B36" s="343">
        <v>653751.2128965997</v>
      </c>
      <c r="C36" s="344">
        <f>B36/'UAE Direct Exhibit 1.3, p. 5'!B$28</f>
        <v>0.0009415711726046768</v>
      </c>
      <c r="D36" s="345">
        <f>'UAE Direct Exhibit 1.3, p. 5'!$D$28*C36</f>
        <v>685425.7670835647</v>
      </c>
      <c r="E36" s="343">
        <f t="shared" si="0"/>
        <v>31674.55418696499</v>
      </c>
      <c r="F36" s="332"/>
      <c r="G36" s="346">
        <f>C36*'UAE Direct Exhibit 1.3, p. 5'!$G$28</f>
        <v>681837.99807756</v>
      </c>
      <c r="H36" s="346">
        <f t="shared" si="1"/>
        <v>-3587.7690060046734</v>
      </c>
    </row>
    <row r="37" spans="1:8" ht="12.75">
      <c r="A37" s="332" t="s">
        <v>516</v>
      </c>
      <c r="B37" s="343">
        <v>557751.8650450145</v>
      </c>
      <c r="C37" s="344">
        <f>B37/'UAE Direct Exhibit 1.3, p. 5'!B$28</f>
        <v>0.0008033072325266064</v>
      </c>
      <c r="D37" s="345">
        <f>'UAE Direct Exhibit 1.3, p. 5'!$D$28*C37</f>
        <v>584775.2056120986</v>
      </c>
      <c r="E37" s="343">
        <f t="shared" si="0"/>
        <v>27023.34056708403</v>
      </c>
      <c r="F37" s="332"/>
      <c r="G37" s="346">
        <f>C37*'UAE Direct Exhibit 1.3, p. 5'!$G$28</f>
        <v>581714.2784352547</v>
      </c>
      <c r="H37" s="346">
        <f t="shared" si="1"/>
        <v>-3060.927176843863</v>
      </c>
    </row>
    <row r="38" spans="1:8" ht="12.75">
      <c r="A38" s="332" t="s">
        <v>517</v>
      </c>
      <c r="B38" s="343">
        <v>62037.66788450144</v>
      </c>
      <c r="C38" s="344">
        <f>B38/'UAE Direct Exhibit 1.3, p. 5'!B$28</f>
        <v>8.935031942328246E-05</v>
      </c>
      <c r="D38" s="345">
        <f>'UAE Direct Exhibit 1.3, p. 5'!$D$28*C38</f>
        <v>65043.42211375038</v>
      </c>
      <c r="E38" s="343">
        <f t="shared" si="0"/>
        <v>3005.754229248938</v>
      </c>
      <c r="F38" s="332"/>
      <c r="G38" s="346">
        <f>C38*'UAE Direct Exhibit 1.3, p. 5'!$G$28</f>
        <v>64702.96106733082</v>
      </c>
      <c r="H38" s="346">
        <f t="shared" si="1"/>
        <v>-340.46104641955753</v>
      </c>
    </row>
    <row r="39" spans="1:8" ht="12.75">
      <c r="A39" s="332" t="s">
        <v>518</v>
      </c>
      <c r="B39" s="343">
        <v>39544.154820330776</v>
      </c>
      <c r="C39" s="344">
        <f>B39/'UAE Direct Exhibit 1.3, p. 5'!B$28</f>
        <v>5.695383119653008E-05</v>
      </c>
      <c r="D39" s="345">
        <f>'UAE Direct Exhibit 1.3, p. 5'!$D$28*C39</f>
        <v>41460.08774699352</v>
      </c>
      <c r="E39" s="343">
        <f t="shared" si="0"/>
        <v>1915.9329266627465</v>
      </c>
      <c r="F39" s="332"/>
      <c r="G39" s="346">
        <f>C39*'UAE Direct Exhibit 1.3, p. 5'!$G$28</f>
        <v>41243.07049297662</v>
      </c>
      <c r="H39" s="346">
        <f t="shared" si="1"/>
        <v>-217.01725401690055</v>
      </c>
    </row>
    <row r="40" spans="1:8" ht="12.75">
      <c r="A40" s="332" t="s">
        <v>519</v>
      </c>
      <c r="B40" s="343">
        <v>82817.52342722658</v>
      </c>
      <c r="C40" s="344">
        <f>B40/'UAE Direct Exhibit 1.3, p. 5'!B$28</f>
        <v>0.00011927869670801281</v>
      </c>
      <c r="D40" s="345">
        <f>'UAE Direct Exhibit 1.3, p. 5'!$D$28*C40</f>
        <v>86830.07144500109</v>
      </c>
      <c r="E40" s="343">
        <f aca="true" t="shared" si="2" ref="E40:E71">D40-B40</f>
        <v>4012.548017774505</v>
      </c>
      <c r="F40" s="332"/>
      <c r="G40" s="346">
        <f>C40*'UAE Direct Exhibit 1.3, p. 5'!$G$28</f>
        <v>86375.5711123902</v>
      </c>
      <c r="H40" s="346">
        <f aca="true" t="shared" si="3" ref="H40:H71">G40-D40</f>
        <v>-454.5003326108854</v>
      </c>
    </row>
    <row r="41" spans="1:8" ht="12.75">
      <c r="A41" s="332" t="s">
        <v>520</v>
      </c>
      <c r="B41" s="343">
        <v>609911.6742120596</v>
      </c>
      <c r="C41" s="344">
        <f>B41/'UAE Direct Exhibit 1.3, p. 5'!B$28</f>
        <v>0.0008784308754528623</v>
      </c>
      <c r="D41" s="345">
        <f>'UAE Direct Exhibit 1.3, p. 5'!$D$28*C41</f>
        <v>639462.1821009803</v>
      </c>
      <c r="E41" s="343">
        <f t="shared" si="2"/>
        <v>29550.50788892072</v>
      </c>
      <c r="F41" s="332"/>
      <c r="G41" s="346">
        <f>C41*'UAE Direct Exhibit 1.3, p. 5'!$G$28</f>
        <v>636115.0032996698</v>
      </c>
      <c r="H41" s="346">
        <f t="shared" si="3"/>
        <v>-3347.1788013104815</v>
      </c>
    </row>
    <row r="42" spans="1:8" ht="12.75">
      <c r="A42" s="332" t="s">
        <v>521</v>
      </c>
      <c r="B42" s="343">
        <v>17344102.519271404</v>
      </c>
      <c r="C42" s="344">
        <f>B42/'UAE Direct Exhibit 1.3, p. 5'!B$28</f>
        <v>0.024980002521890612</v>
      </c>
      <c r="D42" s="345">
        <f>'UAE Direct Exhibit 1.3, p. 5'!$D$28*C42</f>
        <v>18184432.455543093</v>
      </c>
      <c r="E42" s="343">
        <f t="shared" si="2"/>
        <v>840329.9362716898</v>
      </c>
      <c r="F42" s="332"/>
      <c r="G42" s="346">
        <f>C42*'UAE Direct Exhibit 1.3, p. 5'!$G$28</f>
        <v>18089248.489183933</v>
      </c>
      <c r="H42" s="346">
        <f t="shared" si="3"/>
        <v>-95183.96635916084</v>
      </c>
    </row>
    <row r="43" spans="1:8" ht="12.75">
      <c r="A43" s="332" t="s">
        <v>522</v>
      </c>
      <c r="B43" s="343">
        <v>1044535.360219439</v>
      </c>
      <c r="C43" s="344">
        <f>B43/'UAE Direct Exhibit 1.3, p. 5'!B$28</f>
        <v>0.0015044016202910224</v>
      </c>
      <c r="D43" s="345">
        <f>'UAE Direct Exhibit 1.3, p. 5'!$D$28*C43</f>
        <v>1095143.590406699</v>
      </c>
      <c r="E43" s="343">
        <f t="shared" si="2"/>
        <v>50608.23018726008</v>
      </c>
      <c r="F43" s="332"/>
      <c r="G43" s="346">
        <f>C43*'UAE Direct Exhibit 1.3, p. 5'!$G$28</f>
        <v>1089411.208550814</v>
      </c>
      <c r="H43" s="346">
        <f t="shared" si="3"/>
        <v>-5732.381855885033</v>
      </c>
    </row>
    <row r="44" spans="1:8" ht="12.75">
      <c r="A44" s="332" t="s">
        <v>523</v>
      </c>
      <c r="B44" s="343">
        <v>129980.69276427338</v>
      </c>
      <c r="C44" s="344">
        <f>B44/'UAE Direct Exhibit 1.3, p. 5'!B$28</f>
        <v>0.00018720588335089218</v>
      </c>
      <c r="D44" s="345">
        <f>'UAE Direct Exhibit 1.3, p. 5'!$D$28*C44</f>
        <v>136278.31855066316</v>
      </c>
      <c r="E44" s="343">
        <f t="shared" si="2"/>
        <v>6297.625786389777</v>
      </c>
      <c r="F44" s="332"/>
      <c r="G44" s="346">
        <f>C44*'UAE Direct Exhibit 1.3, p. 5'!$G$28</f>
        <v>135564.98801807043</v>
      </c>
      <c r="H44" s="346">
        <f t="shared" si="3"/>
        <v>-713.3305325927213</v>
      </c>
    </row>
    <row r="45" spans="1:8" ht="12.75">
      <c r="A45" s="332" t="s">
        <v>524</v>
      </c>
      <c r="B45" s="343">
        <v>133407.6303308692</v>
      </c>
      <c r="C45" s="344">
        <f>B45/'UAE Direct Exhibit 1.3, p. 5'!B$28</f>
        <v>0.00019214156157124448</v>
      </c>
      <c r="D45" s="345">
        <f>'UAE Direct Exhibit 1.3, p. 5'!$D$28*C45</f>
        <v>139871.29285647595</v>
      </c>
      <c r="E45" s="343">
        <f t="shared" si="2"/>
        <v>6463.662525606749</v>
      </c>
      <c r="F45" s="332"/>
      <c r="G45" s="346">
        <f>C45*'UAE Direct Exhibit 1.3, p. 5'!$G$28</f>
        <v>139139.15538304026</v>
      </c>
      <c r="H45" s="346">
        <f t="shared" si="3"/>
        <v>-732.1374734356941</v>
      </c>
    </row>
    <row r="46" spans="1:8" ht="12.75">
      <c r="A46" s="332" t="s">
        <v>525</v>
      </c>
      <c r="B46" s="343">
        <v>12179.559823213873</v>
      </c>
      <c r="C46" s="344">
        <f>B46/'UAE Direct Exhibit 1.3, p. 5'!B$28</f>
        <v>1.754172259771565E-05</v>
      </c>
      <c r="D46" s="345">
        <f>'UAE Direct Exhibit 1.3, p. 5'!$D$28*C46</f>
        <v>12769.665233320067</v>
      </c>
      <c r="E46" s="343">
        <f t="shared" si="2"/>
        <v>590.1054101061945</v>
      </c>
      <c r="F46" s="332"/>
      <c r="G46" s="346">
        <f>C46*'UAE Direct Exhibit 1.3, p. 5'!$G$28</f>
        <v>12702.824137841413</v>
      </c>
      <c r="H46" s="346">
        <f t="shared" si="3"/>
        <v>-66.8410954786541</v>
      </c>
    </row>
    <row r="47" spans="1:8" ht="12.75">
      <c r="A47" s="332" t="s">
        <v>526</v>
      </c>
      <c r="B47" s="343">
        <v>22173.5000725108</v>
      </c>
      <c r="C47" s="344">
        <f>B47/'UAE Direct Exhibit 1.3, p. 5'!B$28</f>
        <v>3.193558658425928E-05</v>
      </c>
      <c r="D47" s="345">
        <f>'UAE Direct Exhibit 1.3, p. 5'!$D$28*C47</f>
        <v>23247.816594922362</v>
      </c>
      <c r="E47" s="343">
        <f t="shared" si="2"/>
        <v>1074.316522411562</v>
      </c>
      <c r="F47" s="332"/>
      <c r="G47" s="346">
        <f>C47*'UAE Direct Exhibit 1.3, p. 5'!$G$28</f>
        <v>23126.129025178026</v>
      </c>
      <c r="H47" s="346">
        <f t="shared" si="3"/>
        <v>-121.68756974433563</v>
      </c>
    </row>
    <row r="48" spans="1:8" ht="12.75">
      <c r="A48" s="332" t="s">
        <v>527</v>
      </c>
      <c r="B48" s="343">
        <v>5203.216277694915</v>
      </c>
      <c r="C48" s="344">
        <f>B48/'UAE Direct Exhibit 1.3, p. 5'!B$28</f>
        <v>7.493979904370477E-06</v>
      </c>
      <c r="D48" s="345">
        <f>'UAE Direct Exhibit 1.3, p. 5'!$D$28*C48</f>
        <v>5455.314557106311</v>
      </c>
      <c r="E48" s="343">
        <f t="shared" si="2"/>
        <v>252.0982794113961</v>
      </c>
      <c r="F48" s="332"/>
      <c r="G48" s="346">
        <f>C48*'UAE Direct Exhibit 1.3, p. 5'!$G$28</f>
        <v>5426.75944665391</v>
      </c>
      <c r="H48" s="346">
        <f t="shared" si="3"/>
        <v>-28.555110452401095</v>
      </c>
    </row>
    <row r="49" spans="1:8" ht="12.75">
      <c r="A49" s="332" t="s">
        <v>528</v>
      </c>
      <c r="B49" s="343">
        <v>63321.73675338421</v>
      </c>
      <c r="C49" s="344">
        <f>B49/'UAE Direct Exhibit 1.3, p. 5'!B$28</f>
        <v>9.119971137350488E-05</v>
      </c>
      <c r="D49" s="345">
        <f>'UAE Direct Exhibit 1.3, p. 5'!$D$28*C49</f>
        <v>66389.70472413738</v>
      </c>
      <c r="E49" s="343">
        <f t="shared" si="2"/>
        <v>3067.9679707531686</v>
      </c>
      <c r="F49" s="332"/>
      <c r="G49" s="346">
        <f>C49*'UAE Direct Exhibit 1.3, p. 5'!$G$28</f>
        <v>66042.19674243346</v>
      </c>
      <c r="H49" s="346">
        <f t="shared" si="3"/>
        <v>-347.50798170392227</v>
      </c>
    </row>
    <row r="50" spans="1:8" ht="12.75">
      <c r="A50" s="332" t="s">
        <v>529</v>
      </c>
      <c r="B50" s="343">
        <v>0</v>
      </c>
      <c r="C50" s="344">
        <f>B50/'UAE Direct Exhibit 1.3, p. 5'!B$28</f>
        <v>0</v>
      </c>
      <c r="D50" s="345">
        <f>'UAE Direct Exhibit 1.3, p. 5'!$D$28*C50</f>
        <v>0</v>
      </c>
      <c r="E50" s="343">
        <f t="shared" si="2"/>
        <v>0</v>
      </c>
      <c r="F50" s="332"/>
      <c r="G50" s="346">
        <f>C50*'UAE Direct Exhibit 1.3, p. 5'!$G$28</f>
        <v>0</v>
      </c>
      <c r="H50" s="346">
        <f t="shared" si="3"/>
        <v>0</v>
      </c>
    </row>
    <row r="51" spans="1:8" ht="12.75">
      <c r="A51" s="332" t="s">
        <v>530</v>
      </c>
      <c r="B51" s="343">
        <v>23446.066834062905</v>
      </c>
      <c r="C51" s="344">
        <f>B51/'UAE Direct Exhibit 1.3, p. 5'!B$28</f>
        <v>3.3768412519041705E-05</v>
      </c>
      <c r="D51" s="345">
        <f>'UAE Direct Exhibit 1.3, p. 5'!$D$28*C51</f>
        <v>24582.03981546094</v>
      </c>
      <c r="E51" s="343">
        <f t="shared" si="2"/>
        <v>1135.9729813980339</v>
      </c>
      <c r="F51" s="332"/>
      <c r="G51" s="346">
        <f>C51*'UAE Direct Exhibit 1.3, p. 5'!$G$28</f>
        <v>24453.368433686734</v>
      </c>
      <c r="H51" s="346">
        <f t="shared" si="3"/>
        <v>-128.67138177420566</v>
      </c>
    </row>
    <row r="52" spans="1:8" ht="12.75">
      <c r="A52" s="332" t="s">
        <v>531</v>
      </c>
      <c r="B52" s="343">
        <v>12872.494209490229</v>
      </c>
      <c r="C52" s="344">
        <f>B52/'UAE Direct Exhibit 1.3, p. 5'!B$28</f>
        <v>1.853972769469055E-05</v>
      </c>
      <c r="D52" s="345">
        <f>'UAE Direct Exhibit 1.3, p. 5'!$D$28*C52</f>
        <v>13496.17261698923</v>
      </c>
      <c r="E52" s="343">
        <f t="shared" si="2"/>
        <v>623.678407499001</v>
      </c>
      <c r="F52" s="332"/>
      <c r="G52" s="346">
        <f>C52*'UAE Direct Exhibit 1.3, p. 5'!$G$28</f>
        <v>13425.528716306953</v>
      </c>
      <c r="H52" s="346">
        <f t="shared" si="3"/>
        <v>-70.64390068227658</v>
      </c>
    </row>
    <row r="53" spans="1:8" ht="12.75">
      <c r="A53" s="332" t="s">
        <v>532</v>
      </c>
      <c r="B53" s="343">
        <v>-9816.407607422625</v>
      </c>
      <c r="C53" s="344">
        <f>B53/'UAE Direct Exhibit 1.3, p. 5'!B$28</f>
        <v>-1.4138170972920677E-05</v>
      </c>
      <c r="D53" s="345">
        <f>'UAE Direct Exhibit 1.3, p. 5'!$D$28*C53</f>
        <v>-10292.01717960987</v>
      </c>
      <c r="E53" s="343">
        <f t="shared" si="2"/>
        <v>-475.60957218724434</v>
      </c>
      <c r="F53" s="332"/>
      <c r="G53" s="346">
        <f>C53*'UAE Direct Exhibit 1.3, p. 5'!$G$28</f>
        <v>-10238.14499968966</v>
      </c>
      <c r="H53" s="346">
        <f t="shared" si="3"/>
        <v>53.87217992020851</v>
      </c>
    </row>
    <row r="54" spans="1:8" ht="12.75">
      <c r="A54" s="332" t="s">
        <v>533</v>
      </c>
      <c r="B54" s="343">
        <v>811.5614522894784</v>
      </c>
      <c r="C54" s="344">
        <f>B54/'UAE Direct Exhibit 1.3, p. 5'!B$28</f>
        <v>1.1688588154004987E-06</v>
      </c>
      <c r="D54" s="345">
        <f>'UAE Direct Exhibit 1.3, p. 5'!$D$28*C54</f>
        <v>850.8819869049314</v>
      </c>
      <c r="E54" s="343">
        <f t="shared" si="2"/>
        <v>39.32053461545297</v>
      </c>
      <c r="F54" s="332"/>
      <c r="G54" s="346">
        <f>C54*'UAE Direct Exhibit 1.3, p. 5'!$G$28</f>
        <v>846.4281595657951</v>
      </c>
      <c r="H54" s="346">
        <f t="shared" si="3"/>
        <v>-4.453827339136296</v>
      </c>
    </row>
    <row r="55" spans="1:8" ht="12.75">
      <c r="A55" s="332" t="s">
        <v>534</v>
      </c>
      <c r="B55" s="343">
        <v>26988.065280017974</v>
      </c>
      <c r="C55" s="344">
        <f>B55/'UAE Direct Exhibit 1.3, p. 5'!B$28</f>
        <v>3.8869808224825794E-05</v>
      </c>
      <c r="D55" s="345">
        <f>'UAE Direct Exhibit 1.3, p. 5'!$D$28*C55</f>
        <v>28295.64975443253</v>
      </c>
      <c r="E55" s="343">
        <f t="shared" si="2"/>
        <v>1307.5844744145543</v>
      </c>
      <c r="F55" s="332"/>
      <c r="G55" s="346">
        <f>C55*'UAE Direct Exhibit 1.3, p. 5'!$G$28</f>
        <v>28147.539980815945</v>
      </c>
      <c r="H55" s="346">
        <f t="shared" si="3"/>
        <v>-148.10977361658297</v>
      </c>
    </row>
    <row r="56" spans="1:8" ht="12.75">
      <c r="A56" s="332" t="s">
        <v>535</v>
      </c>
      <c r="B56" s="343">
        <v>27782.324680130703</v>
      </c>
      <c r="C56" s="344">
        <f>B56/'UAE Direct Exhibit 1.3, p. 5'!B$28</f>
        <v>4.0013747601095394E-05</v>
      </c>
      <c r="D56" s="345">
        <f>'UAE Direct Exhibit 1.3, p. 5'!$D$28*C56</f>
        <v>29128.39139658334</v>
      </c>
      <c r="E56" s="343">
        <f t="shared" si="2"/>
        <v>1346.0667164526385</v>
      </c>
      <c r="F56" s="332"/>
      <c r="G56" s="346">
        <f>C56*'UAE Direct Exhibit 1.3, p. 5'!$G$28</f>
        <v>28975.92274882284</v>
      </c>
      <c r="H56" s="346">
        <f t="shared" si="3"/>
        <v>-152.4686477605028</v>
      </c>
    </row>
    <row r="57" spans="1:8" ht="12.75">
      <c r="A57" s="332" t="s">
        <v>536</v>
      </c>
      <c r="B57" s="343">
        <v>214219.78190098578</v>
      </c>
      <c r="C57" s="344">
        <f>B57/'UAE Direct Exhibit 1.3, p. 5'!B$28</f>
        <v>0.0003085320030932495</v>
      </c>
      <c r="D57" s="345">
        <f>'UAE Direct Exhibit 1.3, p. 5'!$D$28*C57</f>
        <v>224598.83123334363</v>
      </c>
      <c r="E57" s="343">
        <f t="shared" si="2"/>
        <v>10379.049332357856</v>
      </c>
      <c r="F57" s="332"/>
      <c r="G57" s="346">
        <f>C57*'UAE Direct Exhibit 1.3, p. 5'!$G$28</f>
        <v>223423.19885390662</v>
      </c>
      <c r="H57" s="346">
        <f t="shared" si="3"/>
        <v>-1175.632379437011</v>
      </c>
    </row>
    <row r="58" spans="1:8" ht="12.75">
      <c r="A58" s="332" t="s">
        <v>537</v>
      </c>
      <c r="B58" s="343">
        <v>7464715.447529417</v>
      </c>
      <c r="C58" s="344">
        <f>B58/'UAE Direct Exhibit 1.3, p. 5'!B$28</f>
        <v>0.010751124798604678</v>
      </c>
      <c r="D58" s="345">
        <f>'UAE Direct Exhibit 1.3, p. 5'!$D$28*C58</f>
        <v>7826384.426903751</v>
      </c>
      <c r="E58" s="343">
        <f t="shared" si="2"/>
        <v>361668.9793743333</v>
      </c>
      <c r="F58" s="332"/>
      <c r="G58" s="346">
        <f>C58*'UAE Direct Exhibit 1.3, p. 5'!$G$28</f>
        <v>7785418.270064625</v>
      </c>
      <c r="H58" s="346">
        <f t="shared" si="3"/>
        <v>-40966.15683912579</v>
      </c>
    </row>
    <row r="59" spans="1:8" ht="12.75">
      <c r="A59" s="332" t="s">
        <v>538</v>
      </c>
      <c r="B59" s="343">
        <v>150523.52382261318</v>
      </c>
      <c r="C59" s="344">
        <f>B59/'UAE Direct Exhibit 1.3, p. 5'!B$28</f>
        <v>0.00021679288395088967</v>
      </c>
      <c r="D59" s="345">
        <f>'UAE Direct Exhibit 1.3, p. 5'!$D$28*C59</f>
        <v>157816.4594496196</v>
      </c>
      <c r="E59" s="343">
        <f t="shared" si="2"/>
        <v>7292.935627006431</v>
      </c>
      <c r="F59" s="332"/>
      <c r="G59" s="346">
        <f>C59*'UAE Direct Exhibit 1.3, p. 5'!$G$28</f>
        <v>156990.39041480652</v>
      </c>
      <c r="H59" s="346">
        <f t="shared" si="3"/>
        <v>-826.0690348130884</v>
      </c>
    </row>
    <row r="60" spans="1:8" ht="12.75">
      <c r="A60" s="332" t="s">
        <v>539</v>
      </c>
      <c r="B60" s="343">
        <v>9409.17434406593</v>
      </c>
      <c r="C60" s="344">
        <f>B60/'UAE Direct Exhibit 1.3, p. 5'!B$28</f>
        <v>1.3551649535195958E-05</v>
      </c>
      <c r="D60" s="345">
        <f>'UAE Direct Exhibit 1.3, p. 5'!$D$28*C60</f>
        <v>9865.053272833371</v>
      </c>
      <c r="E60" s="343">
        <f t="shared" si="2"/>
        <v>455.8789287674408</v>
      </c>
      <c r="F60" s="332"/>
      <c r="G60" s="346">
        <f>C60*'UAE Direct Exhibit 1.3, p. 5'!$G$28</f>
        <v>9813.415978067735</v>
      </c>
      <c r="H60" s="346">
        <f t="shared" si="3"/>
        <v>-51.6372947656364</v>
      </c>
    </row>
    <row r="61" spans="1:8" ht="12.75">
      <c r="A61" s="332" t="s">
        <v>540</v>
      </c>
      <c r="B61" s="343">
        <v>74297.37326127524</v>
      </c>
      <c r="C61" s="344">
        <f>B61/'UAE Direct Exhibit 1.3, p. 5'!B$28</f>
        <v>0.00010700747238863004</v>
      </c>
      <c r="D61" s="345">
        <f>'UAE Direct Exhibit 1.3, p. 5'!$D$28*C61</f>
        <v>77897.11599044956</v>
      </c>
      <c r="E61" s="343">
        <f t="shared" si="2"/>
        <v>3599.7427291743224</v>
      </c>
      <c r="F61" s="332"/>
      <c r="G61" s="346">
        <f>C61*'UAE Direct Exhibit 1.3, p. 5'!$G$28</f>
        <v>77489.37401191723</v>
      </c>
      <c r="H61" s="346">
        <f t="shared" si="3"/>
        <v>-407.7419785323291</v>
      </c>
    </row>
    <row r="62" spans="1:8" ht="12.75">
      <c r="A62" s="332" t="s">
        <v>541</v>
      </c>
      <c r="B62" s="343">
        <v>320071.54139385326</v>
      </c>
      <c r="C62" s="344">
        <f>B62/'UAE Direct Exhibit 1.3, p. 5'!B$28</f>
        <v>0.00046098596928379674</v>
      </c>
      <c r="D62" s="345">
        <f>'UAE Direct Exhibit 1.3, p. 5'!$D$28*C62</f>
        <v>335579.15833067795</v>
      </c>
      <c r="E62" s="343">
        <f t="shared" si="2"/>
        <v>15507.616936824692</v>
      </c>
      <c r="F62" s="332"/>
      <c r="G62" s="346">
        <f>C62*'UAE Direct Exhibit 1.3, p. 5'!$G$28</f>
        <v>333822.61435299413</v>
      </c>
      <c r="H62" s="346">
        <f t="shared" si="3"/>
        <v>-1756.5439776838175</v>
      </c>
    </row>
    <row r="63" spans="1:8" ht="12.75">
      <c r="A63" s="332" t="s">
        <v>542</v>
      </c>
      <c r="B63" s="343">
        <v>411044.9878501969</v>
      </c>
      <c r="C63" s="344">
        <f>B63/'UAE Direct Exhibit 1.3, p. 5'!B$28</f>
        <v>0.0005920113088411191</v>
      </c>
      <c r="D63" s="345">
        <f>'UAE Direct Exhibit 1.3, p. 5'!$D$28*C63</f>
        <v>430960.31111706275</v>
      </c>
      <c r="E63" s="343">
        <f t="shared" si="2"/>
        <v>19915.32326686586</v>
      </c>
      <c r="F63" s="332"/>
      <c r="G63" s="346">
        <f>C63*'UAE Direct Exhibit 1.3, p. 5'!$G$28</f>
        <v>428704.5073213828</v>
      </c>
      <c r="H63" s="346">
        <f t="shared" si="3"/>
        <v>-2255.803795679938</v>
      </c>
    </row>
    <row r="64" spans="1:8" ht="12.75">
      <c r="A64" s="332" t="s">
        <v>543</v>
      </c>
      <c r="B64" s="343">
        <v>1835002.6388623873</v>
      </c>
      <c r="C64" s="344">
        <f>B64/'UAE Direct Exhibit 1.3, p. 5'!B$28</f>
        <v>0.0026428793588786944</v>
      </c>
      <c r="D64" s="345">
        <f>'UAE Direct Exhibit 1.3, p. 5'!$D$28*C64</f>
        <v>1923909.381016399</v>
      </c>
      <c r="E64" s="343">
        <f t="shared" si="2"/>
        <v>88906.74215401174</v>
      </c>
      <c r="F64" s="332"/>
      <c r="G64" s="346">
        <f>C64*'UAE Direct Exhibit 1.3, p. 5'!$G$28</f>
        <v>1913838.9360768364</v>
      </c>
      <c r="H64" s="346">
        <f t="shared" si="3"/>
        <v>-10070.444939562585</v>
      </c>
    </row>
    <row r="65" spans="1:8" ht="12.75">
      <c r="A65" s="332" t="s">
        <v>544</v>
      </c>
      <c r="B65" s="343">
        <v>2520613.1671696217</v>
      </c>
      <c r="C65" s="344">
        <f>B65/'UAE Direct Exhibit 1.3, p. 5'!B$28</f>
        <v>0.0036303362023284947</v>
      </c>
      <c r="D65" s="345">
        <f>'UAE Direct Exhibit 1.3, p. 5'!$D$28*C65</f>
        <v>2642738.0623482396</v>
      </c>
      <c r="E65" s="343">
        <f t="shared" si="2"/>
        <v>122124.89517861791</v>
      </c>
      <c r="F65" s="332"/>
      <c r="G65" s="346">
        <f>C65*'UAE Direct Exhibit 1.3, p. 5'!$G$28</f>
        <v>2628905.005339856</v>
      </c>
      <c r="H65" s="346">
        <f t="shared" si="3"/>
        <v>-13833.057008383796</v>
      </c>
    </row>
    <row r="66" spans="1:8" ht="12.75">
      <c r="A66" s="332" t="s">
        <v>545</v>
      </c>
      <c r="B66" s="343">
        <v>2269930.3156032194</v>
      </c>
      <c r="C66" s="344">
        <f>B66/'UAE Direct Exhibit 1.3, p. 5'!B$28</f>
        <v>0.0032692879291552042</v>
      </c>
      <c r="D66" s="345">
        <f>'UAE Direct Exhibit 1.3, p. 5'!$D$28*C66</f>
        <v>2379909.5085497885</v>
      </c>
      <c r="E66" s="343">
        <f t="shared" si="2"/>
        <v>109979.19294656906</v>
      </c>
      <c r="F66" s="332"/>
      <c r="G66" s="346">
        <f>C66*'UAE Direct Exhibit 1.3, p. 5'!$G$28</f>
        <v>2367452.192262714</v>
      </c>
      <c r="H66" s="346">
        <f t="shared" si="3"/>
        <v>-12457.316287074704</v>
      </c>
    </row>
    <row r="67" spans="1:8" ht="12.75">
      <c r="A67" s="332" t="s">
        <v>546</v>
      </c>
      <c r="B67" s="343">
        <v>345017.67235631356</v>
      </c>
      <c r="C67" s="344">
        <f>B67/'UAE Direct Exhibit 1.3, p. 5'!B$28</f>
        <v>0.0004969148629040502</v>
      </c>
      <c r="D67" s="345">
        <f>'UAE Direct Exhibit 1.3, p. 5'!$D$28*C67</f>
        <v>361733.94108809956</v>
      </c>
      <c r="E67" s="343">
        <f t="shared" si="2"/>
        <v>16716.268731785996</v>
      </c>
      <c r="F67" s="332"/>
      <c r="G67" s="346">
        <f>C67*'UAE Direct Exhibit 1.3, p. 5'!$G$28</f>
        <v>359840.4934172045</v>
      </c>
      <c r="H67" s="346">
        <f t="shared" si="3"/>
        <v>-1893.4476708950824</v>
      </c>
    </row>
    <row r="68" spans="1:8" ht="12.75">
      <c r="A68" s="332" t="s">
        <v>547</v>
      </c>
      <c r="B68" s="343">
        <v>698492.2282866517</v>
      </c>
      <c r="C68" s="344">
        <f>B68/'UAE Direct Exhibit 1.3, p. 5'!B$28</f>
        <v>0.0010060098298389512</v>
      </c>
      <c r="D68" s="345">
        <f>'UAE Direct Exhibit 1.3, p. 5'!$D$28*C68</f>
        <v>732334.5057426458</v>
      </c>
      <c r="E68" s="343">
        <f t="shared" si="2"/>
        <v>33842.27745599416</v>
      </c>
      <c r="F68" s="332"/>
      <c r="G68" s="346">
        <f>C68*'UAE Direct Exhibit 1.3, p. 5'!$G$28</f>
        <v>728501.1992521256</v>
      </c>
      <c r="H68" s="346">
        <f t="shared" si="3"/>
        <v>-3833.306490520248</v>
      </c>
    </row>
    <row r="69" spans="1:8" ht="12.75">
      <c r="A69" s="332" t="s">
        <v>548</v>
      </c>
      <c r="B69" s="343">
        <v>408.43823686954056</v>
      </c>
      <c r="C69" s="344">
        <f>B69/'UAE Direct Exhibit 1.3, p. 5'!B$28</f>
        <v>5.882569118639112E-07</v>
      </c>
      <c r="D69" s="345">
        <f>'UAE Direct Exhibit 1.3, p. 5'!$D$28*C69</f>
        <v>428.22726182359276</v>
      </c>
      <c r="E69" s="343">
        <f t="shared" si="2"/>
        <v>19.789024954052195</v>
      </c>
      <c r="F69" s="332"/>
      <c r="G69" s="346">
        <f>C69*'UAE Direct Exhibit 1.3, p. 5'!$G$28</f>
        <v>425.985763806916</v>
      </c>
      <c r="H69" s="346">
        <f t="shared" si="3"/>
        <v>-2.2414980166767577</v>
      </c>
    </row>
    <row r="70" spans="1:8" ht="12.75">
      <c r="A70" s="332" t="s">
        <v>549</v>
      </c>
      <c r="B70" s="343">
        <v>2191106.721506304</v>
      </c>
      <c r="C70" s="344">
        <f>B70/'UAE Direct Exhibit 1.3, p. 5'!B$28</f>
        <v>0.003155761525748766</v>
      </c>
      <c r="D70" s="345">
        <f>'UAE Direct Exhibit 1.3, p. 5'!$D$28*C70</f>
        <v>2297266.8741923254</v>
      </c>
      <c r="E70" s="343">
        <f t="shared" si="2"/>
        <v>106160.15268602129</v>
      </c>
      <c r="F70" s="332"/>
      <c r="G70" s="346">
        <f>C70*'UAE Direct Exhibit 1.3, p. 5'!$G$28</f>
        <v>2285242.1396615272</v>
      </c>
      <c r="H70" s="346">
        <f t="shared" si="3"/>
        <v>-12024.73453079816</v>
      </c>
    </row>
    <row r="71" spans="1:8" ht="12.75">
      <c r="A71" s="332" t="s">
        <v>550</v>
      </c>
      <c r="B71" s="343">
        <v>1668335.9456249727</v>
      </c>
      <c r="C71" s="344">
        <f>B71/'UAE Direct Exhibit 1.3, p. 5'!B$28</f>
        <v>0.0024028361273099345</v>
      </c>
      <c r="D71" s="345">
        <f>'UAE Direct Exhibit 1.3, p. 5'!$D$28*C71</f>
        <v>1749167.6079902675</v>
      </c>
      <c r="E71" s="343">
        <f t="shared" si="2"/>
        <v>80831.66236529476</v>
      </c>
      <c r="F71" s="332"/>
      <c r="G71" s="346">
        <f>C71*'UAE Direct Exhibit 1.3, p. 5'!$G$28</f>
        <v>1740011.8253634234</v>
      </c>
      <c r="H71" s="346">
        <f t="shared" si="3"/>
        <v>-9155.782626844011</v>
      </c>
    </row>
    <row r="72" spans="1:8" ht="12.75">
      <c r="A72" s="332" t="s">
        <v>551</v>
      </c>
      <c r="B72" s="343">
        <v>10431849.465449736</v>
      </c>
      <c r="C72" s="344">
        <f>B72/'UAE Direct Exhibit 1.3, p. 5'!B$28</f>
        <v>0.015024566746268545</v>
      </c>
      <c r="D72" s="345">
        <f>'UAE Direct Exhibit 1.3, p. 5'!$D$28*C72</f>
        <v>10937277.4855365</v>
      </c>
      <c r="E72" s="343">
        <f>D72-B72</f>
        <v>505428.0200867653</v>
      </c>
      <c r="F72" s="332"/>
      <c r="G72" s="346">
        <f>C72*'UAE Direct Exhibit 1.3, p. 5'!$G$28</f>
        <v>10880027.777315512</v>
      </c>
      <c r="H72" s="346">
        <f>G72-D72</f>
        <v>-57249.70822098851</v>
      </c>
    </row>
    <row r="73" spans="1:8" ht="12.75">
      <c r="A73" s="332" t="s">
        <v>552</v>
      </c>
      <c r="B73" s="343">
        <v>609036.9962827414</v>
      </c>
      <c r="C73" s="344">
        <f>B73/'UAE Direct Exhibit 1.3, p. 5'!B$28</f>
        <v>0.0008771711125532869</v>
      </c>
      <c r="D73" s="345">
        <f>'UAE Direct Exhibit 1.3, p. 5'!$D$28*C73</f>
        <v>638545.1256140063</v>
      </c>
      <c r="E73" s="343">
        <f>D73-B73</f>
        <v>29508.129331264878</v>
      </c>
      <c r="F73" s="332"/>
      <c r="G73" s="346">
        <f>C73*'UAE Direct Exhibit 1.3, p. 5'!$G$28</f>
        <v>635202.7470215568</v>
      </c>
      <c r="H73" s="346">
        <f>G73-D73</f>
        <v>-3342.378592449473</v>
      </c>
    </row>
    <row r="74" spans="1:8" ht="12.75">
      <c r="A74" s="332" t="s">
        <v>553</v>
      </c>
      <c r="B74" s="343">
        <v>3838569.8948568106</v>
      </c>
      <c r="C74" s="344">
        <f>B74/'UAE Direct Exhibit 1.3, p. 5'!B$28</f>
        <v>0.005528535451599982</v>
      </c>
      <c r="D74" s="345">
        <f>'UAE Direct Exhibit 1.3, p. 5'!$D$28*C74</f>
        <v>4024550.4142601835</v>
      </c>
      <c r="E74" s="343">
        <f>D74-B74</f>
        <v>185980.5194033729</v>
      </c>
      <c r="F74" s="332"/>
      <c r="G74" s="346">
        <f>C74*'UAE Direct Exhibit 1.3, p. 5'!$G$28</f>
        <v>4003484.446313248</v>
      </c>
      <c r="H74" s="346">
        <f>G74-D74</f>
        <v>-21065.967946935445</v>
      </c>
    </row>
    <row r="75" spans="1:8" ht="12.75">
      <c r="A75" s="332" t="s">
        <v>554</v>
      </c>
      <c r="B75" s="343">
        <v>1730269.099990028</v>
      </c>
      <c r="C75" s="344">
        <f>B75/'UAE Direct Exhibit 1.3, p. 5'!B$28</f>
        <v>0.0024920359201795117</v>
      </c>
      <c r="D75" s="345">
        <f>'UAE Direct Exhibit 1.3, p. 5'!$D$28*C75</f>
        <v>1814101.4528553276</v>
      </c>
      <c r="E75" s="343">
        <f>D75-B75</f>
        <v>83832.35286529968</v>
      </c>
      <c r="F75" s="332"/>
      <c r="G75" s="346">
        <f>C75*'UAE Direct Exhibit 1.3, p. 5'!$G$28</f>
        <v>1804605.782749437</v>
      </c>
      <c r="H75" s="346">
        <f>G75-D75</f>
        <v>-9495.670105890604</v>
      </c>
    </row>
    <row r="91" spans="10:11" ht="12.75">
      <c r="J91" s="348"/>
      <c r="K91" s="348"/>
    </row>
    <row r="92" spans="10:11" ht="12.75">
      <c r="J92" s="348"/>
      <c r="K92" s="348"/>
    </row>
    <row r="93" spans="10:11" ht="12.75">
      <c r="J93" s="348"/>
      <c r="K93" s="348"/>
    </row>
    <row r="96" spans="10:11" ht="12.75">
      <c r="J96" s="348"/>
      <c r="K96" s="348"/>
    </row>
    <row r="97" spans="10:12" ht="12.75">
      <c r="J97" s="348"/>
      <c r="K97" s="349"/>
      <c r="L97" s="349"/>
    </row>
    <row r="98" ht="12.75">
      <c r="K98" s="348"/>
    </row>
    <row r="101" spans="10:11" ht="12.75">
      <c r="J101" s="348"/>
      <c r="K101" s="348"/>
    </row>
    <row r="102" spans="10:12" ht="12.75">
      <c r="J102" s="348"/>
      <c r="K102" s="348"/>
      <c r="L102" s="349"/>
    </row>
    <row r="103" spans="10:11" ht="12.75">
      <c r="J103" s="348"/>
      <c r="K103" s="348"/>
    </row>
    <row r="104" ht="12.75">
      <c r="J104" s="349"/>
    </row>
    <row r="165" spans="1:8" ht="12.75">
      <c r="A165" s="347"/>
      <c r="B165" s="361"/>
      <c r="C165" s="362"/>
      <c r="D165" s="363"/>
      <c r="E165" s="361"/>
      <c r="F165" s="347"/>
      <c r="G165" s="356"/>
      <c r="H165" s="356"/>
    </row>
    <row r="166" spans="1:8" ht="12.75">
      <c r="A166" s="347"/>
      <c r="B166" s="361"/>
      <c r="C166" s="362"/>
      <c r="D166" s="363"/>
      <c r="E166" s="361"/>
      <c r="F166" s="347"/>
      <c r="G166" s="356"/>
      <c r="H166" s="356"/>
    </row>
    <row r="167" spans="1:8" ht="12.75">
      <c r="A167" s="347"/>
      <c r="B167" s="361"/>
      <c r="C167" s="362"/>
      <c r="D167" s="363"/>
      <c r="E167" s="361"/>
      <c r="F167" s="347"/>
      <c r="G167" s="356"/>
      <c r="H167" s="356"/>
    </row>
    <row r="168" spans="1:8" ht="12.75">
      <c r="A168" s="347"/>
      <c r="B168" s="361"/>
      <c r="C168" s="362"/>
      <c r="D168" s="363"/>
      <c r="E168" s="361"/>
      <c r="F168" s="347"/>
      <c r="G168" s="356"/>
      <c r="H168" s="356"/>
    </row>
    <row r="169" spans="1:8" ht="12.75">
      <c r="A169" s="347"/>
      <c r="B169" s="361"/>
      <c r="C169" s="362"/>
      <c r="D169" s="363"/>
      <c r="E169" s="361"/>
      <c r="F169" s="347"/>
      <c r="G169" s="356"/>
      <c r="H169" s="356"/>
    </row>
    <row r="170" spans="1:8" ht="12.75">
      <c r="A170" s="347"/>
      <c r="B170" s="361"/>
      <c r="C170" s="362"/>
      <c r="D170" s="363"/>
      <c r="E170" s="361"/>
      <c r="F170" s="347"/>
      <c r="G170" s="356"/>
      <c r="H170" s="356"/>
    </row>
    <row r="171" spans="1:8" ht="12.75">
      <c r="A171" s="347"/>
      <c r="B171" s="361"/>
      <c r="C171" s="362"/>
      <c r="D171" s="363"/>
      <c r="E171" s="361"/>
      <c r="F171" s="347"/>
      <c r="G171" s="356"/>
      <c r="H171" s="356"/>
    </row>
    <row r="172" spans="1:8" ht="12.75">
      <c r="A172" s="347"/>
      <c r="B172" s="361"/>
      <c r="C172" s="362"/>
      <c r="D172" s="363"/>
      <c r="E172" s="361"/>
      <c r="F172" s="347"/>
      <c r="G172" s="356"/>
      <c r="H172" s="356"/>
    </row>
    <row r="173" spans="1:8" ht="12.75">
      <c r="A173" s="347"/>
      <c r="B173" s="361"/>
      <c r="C173" s="362"/>
      <c r="D173" s="363"/>
      <c r="E173" s="361"/>
      <c r="F173" s="347"/>
      <c r="G173" s="356"/>
      <c r="H173" s="356"/>
    </row>
    <row r="174" spans="1:8" ht="12.75">
      <c r="A174" s="347"/>
      <c r="B174" s="361"/>
      <c r="C174" s="362"/>
      <c r="D174" s="363"/>
      <c r="E174" s="361"/>
      <c r="F174" s="347"/>
      <c r="G174" s="356"/>
      <c r="H174" s="356"/>
    </row>
    <row r="175" spans="1:8" ht="12.75">
      <c r="A175" s="347"/>
      <c r="B175" s="361"/>
      <c r="C175" s="362"/>
      <c r="D175" s="363"/>
      <c r="E175" s="361"/>
      <c r="F175" s="347"/>
      <c r="G175" s="356"/>
      <c r="H175" s="356"/>
    </row>
    <row r="176" spans="1:8" ht="12.75">
      <c r="A176" s="347"/>
      <c r="B176" s="361"/>
      <c r="C176" s="362"/>
      <c r="D176" s="363"/>
      <c r="E176" s="361"/>
      <c r="F176" s="347"/>
      <c r="G176" s="356"/>
      <c r="H176" s="356"/>
    </row>
    <row r="177" spans="1:8" ht="12.75">
      <c r="A177" s="347"/>
      <c r="B177" s="361"/>
      <c r="C177" s="362"/>
      <c r="D177" s="363"/>
      <c r="E177" s="361"/>
      <c r="F177" s="347"/>
      <c r="G177" s="356"/>
      <c r="H177" s="356"/>
    </row>
    <row r="178" spans="1:8" ht="12.75">
      <c r="A178" s="347"/>
      <c r="B178" s="361"/>
      <c r="C178" s="362"/>
      <c r="D178" s="363"/>
      <c r="E178" s="361"/>
      <c r="F178" s="347"/>
      <c r="G178" s="356"/>
      <c r="H178" s="356"/>
    </row>
    <row r="179" spans="1:8" ht="12.75">
      <c r="A179" s="347"/>
      <c r="B179" s="361"/>
      <c r="C179" s="362"/>
      <c r="D179" s="363"/>
      <c r="E179" s="361"/>
      <c r="F179" s="347"/>
      <c r="G179" s="356"/>
      <c r="H179" s="356"/>
    </row>
    <row r="180" spans="1:8" ht="12.75">
      <c r="A180" s="347"/>
      <c r="B180" s="361"/>
      <c r="C180" s="362"/>
      <c r="D180" s="363"/>
      <c r="E180" s="361"/>
      <c r="F180" s="347"/>
      <c r="G180" s="356"/>
      <c r="H180" s="356"/>
    </row>
    <row r="181" spans="1:8" ht="12.75">
      <c r="A181" s="347"/>
      <c r="B181" s="361"/>
      <c r="C181" s="362"/>
      <c r="D181" s="363"/>
      <c r="E181" s="361"/>
      <c r="F181" s="347"/>
      <c r="G181" s="356"/>
      <c r="H181" s="356"/>
    </row>
    <row r="182" spans="1:8" ht="12.75">
      <c r="A182" s="347"/>
      <c r="B182" s="361"/>
      <c r="C182" s="362"/>
      <c r="D182" s="363"/>
      <c r="E182" s="361"/>
      <c r="F182" s="347"/>
      <c r="G182" s="356"/>
      <c r="H182" s="356"/>
    </row>
    <row r="183" spans="1:8" ht="12.75">
      <c r="A183" s="347"/>
      <c r="B183" s="361"/>
      <c r="C183" s="362"/>
      <c r="D183" s="363"/>
      <c r="E183" s="361"/>
      <c r="F183" s="347"/>
      <c r="G183" s="356"/>
      <c r="H183" s="356"/>
    </row>
    <row r="184" spans="1:8" ht="12.75">
      <c r="A184" s="347"/>
      <c r="B184" s="361"/>
      <c r="C184" s="362"/>
      <c r="D184" s="363"/>
      <c r="E184" s="361"/>
      <c r="F184" s="347"/>
      <c r="G184" s="356"/>
      <c r="H184" s="356"/>
    </row>
    <row r="185" spans="1:8" ht="12.75">
      <c r="A185" s="347"/>
      <c r="B185" s="361"/>
      <c r="C185" s="362"/>
      <c r="D185" s="363"/>
      <c r="E185" s="361"/>
      <c r="F185" s="347"/>
      <c r="G185" s="356"/>
      <c r="H185" s="356"/>
    </row>
    <row r="186" spans="1:8" ht="12.75">
      <c r="A186" s="347"/>
      <c r="B186" s="361"/>
      <c r="C186" s="362"/>
      <c r="D186" s="363"/>
      <c r="E186" s="361"/>
      <c r="F186" s="347"/>
      <c r="G186" s="356"/>
      <c r="H186" s="356"/>
    </row>
    <row r="187" spans="1:8" ht="12.75">
      <c r="A187" s="347"/>
      <c r="B187" s="361"/>
      <c r="C187" s="362"/>
      <c r="D187" s="363"/>
      <c r="E187" s="361"/>
      <c r="F187" s="347"/>
      <c r="G187" s="356"/>
      <c r="H187" s="356"/>
    </row>
    <row r="188" spans="1:8" ht="12.75">
      <c r="A188" s="347"/>
      <c r="B188" s="361"/>
      <c r="C188" s="362"/>
      <c r="D188" s="363"/>
      <c r="E188" s="361"/>
      <c r="F188" s="347"/>
      <c r="G188" s="356"/>
      <c r="H188" s="356"/>
    </row>
    <row r="189" spans="1:8" ht="12.75">
      <c r="A189" s="347"/>
      <c r="B189" s="361"/>
      <c r="C189" s="362"/>
      <c r="D189" s="363"/>
      <c r="E189" s="361"/>
      <c r="F189" s="347"/>
      <c r="G189" s="356"/>
      <c r="H189" s="356"/>
    </row>
    <row r="190" spans="1:8" ht="12.75">
      <c r="A190" s="347"/>
      <c r="B190" s="361"/>
      <c r="C190" s="362"/>
      <c r="D190" s="363"/>
      <c r="E190" s="361"/>
      <c r="F190" s="347"/>
      <c r="G190" s="356"/>
      <c r="H190" s="356"/>
    </row>
    <row r="191" spans="1:8" ht="12.75">
      <c r="A191" s="347"/>
      <c r="B191" s="361"/>
      <c r="C191" s="362"/>
      <c r="D191" s="363"/>
      <c r="E191" s="361"/>
      <c r="F191" s="347"/>
      <c r="G191" s="356"/>
      <c r="H191" s="356"/>
    </row>
    <row r="192" spans="1:8" ht="12.75">
      <c r="A192" s="347"/>
      <c r="B192" s="361"/>
      <c r="C192" s="362"/>
      <c r="D192" s="363"/>
      <c r="E192" s="361"/>
      <c r="F192" s="347"/>
      <c r="G192" s="356"/>
      <c r="H192" s="356"/>
    </row>
    <row r="193" spans="1:8" ht="12.75">
      <c r="A193" s="347"/>
      <c r="B193" s="361"/>
      <c r="C193" s="362"/>
      <c r="D193" s="363"/>
      <c r="E193" s="361"/>
      <c r="F193" s="347"/>
      <c r="G193" s="356"/>
      <c r="H193" s="356"/>
    </row>
    <row r="194" spans="1:8" ht="12.75">
      <c r="A194" s="347"/>
      <c r="B194" s="361"/>
      <c r="C194" s="362"/>
      <c r="D194" s="363"/>
      <c r="E194" s="361"/>
      <c r="F194" s="347"/>
      <c r="G194" s="356"/>
      <c r="H194" s="356"/>
    </row>
    <row r="195" spans="1:8" ht="12.75">
      <c r="A195" s="347"/>
      <c r="B195" s="361"/>
      <c r="C195" s="362"/>
      <c r="D195" s="363"/>
      <c r="E195" s="361"/>
      <c r="F195" s="347"/>
      <c r="G195" s="356"/>
      <c r="H195" s="356"/>
    </row>
    <row r="196" spans="1:8" ht="12.75">
      <c r="A196" s="347"/>
      <c r="B196" s="361"/>
      <c r="C196" s="362"/>
      <c r="D196" s="363"/>
      <c r="E196" s="361"/>
      <c r="F196" s="347"/>
      <c r="G196" s="356"/>
      <c r="H196" s="356"/>
    </row>
    <row r="197" spans="1:8" ht="12.75">
      <c r="A197" s="347"/>
      <c r="B197" s="361"/>
      <c r="C197" s="362"/>
      <c r="D197" s="363"/>
      <c r="E197" s="361"/>
      <c r="F197" s="347"/>
      <c r="G197" s="356"/>
      <c r="H197" s="356"/>
    </row>
    <row r="198" spans="1:8" ht="12.75">
      <c r="A198" s="347"/>
      <c r="B198" s="361"/>
      <c r="C198" s="362"/>
      <c r="D198" s="363"/>
      <c r="E198" s="361"/>
      <c r="F198" s="347"/>
      <c r="G198" s="356"/>
      <c r="H198" s="356"/>
    </row>
    <row r="199" spans="1:8" ht="12.75">
      <c r="A199" s="347"/>
      <c r="B199" s="361"/>
      <c r="C199" s="362"/>
      <c r="D199" s="363"/>
      <c r="E199" s="361"/>
      <c r="F199" s="347"/>
      <c r="G199" s="356"/>
      <c r="H199" s="356"/>
    </row>
    <row r="200" spans="1:8" ht="12.75">
      <c r="A200" s="347"/>
      <c r="B200" s="361"/>
      <c r="C200" s="362"/>
      <c r="D200" s="363"/>
      <c r="E200" s="361"/>
      <c r="F200" s="347"/>
      <c r="G200" s="356"/>
      <c r="H200" s="356"/>
    </row>
    <row r="201" spans="1:8" ht="12.75">
      <c r="A201" s="347"/>
      <c r="B201" s="361"/>
      <c r="C201" s="362"/>
      <c r="D201" s="363"/>
      <c r="E201" s="361"/>
      <c r="F201" s="347"/>
      <c r="G201" s="356"/>
      <c r="H201" s="356"/>
    </row>
    <row r="202" spans="1:8" ht="12.75">
      <c r="A202" s="347"/>
      <c r="B202" s="361"/>
      <c r="C202" s="362"/>
      <c r="D202" s="363"/>
      <c r="E202" s="361"/>
      <c r="F202" s="347"/>
      <c r="G202" s="356"/>
      <c r="H202" s="356"/>
    </row>
    <row r="203" spans="1:8" ht="12.75">
      <c r="A203" s="347"/>
      <c r="B203" s="361"/>
      <c r="C203" s="362"/>
      <c r="D203" s="363"/>
      <c r="E203" s="361"/>
      <c r="F203" s="347"/>
      <c r="G203" s="356"/>
      <c r="H203" s="356"/>
    </row>
    <row r="204" spans="1:8" ht="12.75">
      <c r="A204" s="347"/>
      <c r="B204" s="361"/>
      <c r="C204" s="362"/>
      <c r="D204" s="363"/>
      <c r="E204" s="361"/>
      <c r="F204" s="347"/>
      <c r="G204" s="356"/>
      <c r="H204" s="356"/>
    </row>
    <row r="205" spans="1:8" ht="12.75">
      <c r="A205" s="347"/>
      <c r="B205" s="361"/>
      <c r="C205" s="362"/>
      <c r="D205" s="363"/>
      <c r="E205" s="361"/>
      <c r="F205" s="347"/>
      <c r="G205" s="356"/>
      <c r="H205" s="356"/>
    </row>
    <row r="206" spans="1:8" ht="12.75">
      <c r="A206" s="347"/>
      <c r="B206" s="361"/>
      <c r="C206" s="362"/>
      <c r="D206" s="363"/>
      <c r="E206" s="361"/>
      <c r="F206" s="347"/>
      <c r="G206" s="356"/>
      <c r="H206" s="356"/>
    </row>
    <row r="207" spans="1:8" ht="12.75">
      <c r="A207" s="347"/>
      <c r="B207" s="361"/>
      <c r="C207" s="362"/>
      <c r="D207" s="363"/>
      <c r="E207" s="361"/>
      <c r="F207" s="347"/>
      <c r="G207" s="356"/>
      <c r="H207" s="356"/>
    </row>
    <row r="208" spans="1:8" ht="12.75">
      <c r="A208" s="347"/>
      <c r="B208" s="361"/>
      <c r="C208" s="362"/>
      <c r="D208" s="363"/>
      <c r="E208" s="361"/>
      <c r="F208" s="347"/>
      <c r="G208" s="356"/>
      <c r="H208" s="356"/>
    </row>
    <row r="209" spans="1:8" ht="12.75">
      <c r="A209" s="347"/>
      <c r="B209" s="361"/>
      <c r="C209" s="362"/>
      <c r="D209" s="363"/>
      <c r="E209" s="361"/>
      <c r="F209" s="347"/>
      <c r="G209" s="356"/>
      <c r="H209" s="356"/>
    </row>
    <row r="210" spans="1:8" ht="12.75">
      <c r="A210" s="347"/>
      <c r="B210" s="361"/>
      <c r="C210" s="362"/>
      <c r="D210" s="363"/>
      <c r="E210" s="361"/>
      <c r="F210" s="347"/>
      <c r="G210" s="356"/>
      <c r="H210" s="356"/>
    </row>
    <row r="211" spans="1:8" ht="12.75">
      <c r="A211" s="347"/>
      <c r="B211" s="361"/>
      <c r="C211" s="362"/>
      <c r="D211" s="363"/>
      <c r="E211" s="361"/>
      <c r="F211" s="347"/>
      <c r="G211" s="356"/>
      <c r="H211" s="356"/>
    </row>
    <row r="212" spans="1:8" ht="12.75">
      <c r="A212" s="347"/>
      <c r="B212" s="361"/>
      <c r="C212" s="362"/>
      <c r="D212" s="363"/>
      <c r="E212" s="361"/>
      <c r="F212" s="347"/>
      <c r="G212" s="356"/>
      <c r="H212" s="356"/>
    </row>
    <row r="213" spans="1:8" ht="12.75">
      <c r="A213" s="347"/>
      <c r="B213" s="361"/>
      <c r="C213" s="362"/>
      <c r="D213" s="363"/>
      <c r="E213" s="361"/>
      <c r="F213" s="347"/>
      <c r="G213" s="356"/>
      <c r="H213" s="356"/>
    </row>
    <row r="214" spans="1:8" ht="12.75">
      <c r="A214" s="347"/>
      <c r="B214" s="361"/>
      <c r="C214" s="362"/>
      <c r="D214" s="363"/>
      <c r="E214" s="361"/>
      <c r="F214" s="347"/>
      <c r="G214" s="356"/>
      <c r="H214" s="356"/>
    </row>
    <row r="215" spans="1:8" ht="12.75">
      <c r="A215" s="347"/>
      <c r="B215" s="361"/>
      <c r="C215" s="362"/>
      <c r="D215" s="363"/>
      <c r="E215" s="361"/>
      <c r="F215" s="347"/>
      <c r="G215" s="356"/>
      <c r="H215" s="356"/>
    </row>
    <row r="216" spans="1:8" ht="12.75">
      <c r="A216" s="347"/>
      <c r="B216" s="361"/>
      <c r="C216" s="362"/>
      <c r="D216" s="363"/>
      <c r="E216" s="361"/>
      <c r="F216" s="347"/>
      <c r="G216" s="356"/>
      <c r="H216" s="356"/>
    </row>
    <row r="217" spans="1:8" ht="12.75">
      <c r="A217" s="347"/>
      <c r="B217" s="361"/>
      <c r="C217" s="362"/>
      <c r="D217" s="363"/>
      <c r="E217" s="361"/>
      <c r="F217" s="347"/>
      <c r="G217" s="356"/>
      <c r="H217" s="356"/>
    </row>
    <row r="218" spans="1:8" ht="12.75">
      <c r="A218" s="347"/>
      <c r="B218" s="361"/>
      <c r="C218" s="362"/>
      <c r="D218" s="363"/>
      <c r="E218" s="361"/>
      <c r="F218" s="347"/>
      <c r="G218" s="356"/>
      <c r="H218" s="356"/>
    </row>
    <row r="219" spans="1:8" ht="12.75">
      <c r="A219" s="347"/>
      <c r="B219" s="361"/>
      <c r="C219" s="362"/>
      <c r="D219" s="363"/>
      <c r="E219" s="361"/>
      <c r="F219" s="347"/>
      <c r="G219" s="356"/>
      <c r="H219" s="356"/>
    </row>
    <row r="220" spans="1:8" ht="12.75">
      <c r="A220" s="347"/>
      <c r="B220" s="361"/>
      <c r="C220" s="362"/>
      <c r="D220" s="363"/>
      <c r="E220" s="361"/>
      <c r="F220" s="347"/>
      <c r="G220" s="356"/>
      <c r="H220" s="356"/>
    </row>
    <row r="221" spans="1:8" ht="12.75">
      <c r="A221" s="347"/>
      <c r="B221" s="361"/>
      <c r="C221" s="362"/>
      <c r="D221" s="363"/>
      <c r="E221" s="361"/>
      <c r="F221" s="347"/>
      <c r="G221" s="356"/>
      <c r="H221" s="356"/>
    </row>
    <row r="222" spans="1:8" ht="12.75">
      <c r="A222" s="347"/>
      <c r="B222" s="361"/>
      <c r="C222" s="362"/>
      <c r="D222" s="363"/>
      <c r="E222" s="361"/>
      <c r="F222" s="347"/>
      <c r="G222" s="356"/>
      <c r="H222" s="356"/>
    </row>
    <row r="223" spans="1:8" ht="12.75">
      <c r="A223" s="347"/>
      <c r="B223" s="361"/>
      <c r="C223" s="362"/>
      <c r="D223" s="363"/>
      <c r="E223" s="361"/>
      <c r="F223" s="347"/>
      <c r="G223" s="356"/>
      <c r="H223" s="356"/>
    </row>
    <row r="224" spans="1:8" ht="12.75">
      <c r="A224" s="347"/>
      <c r="B224" s="361"/>
      <c r="C224" s="362"/>
      <c r="D224" s="363"/>
      <c r="E224" s="361"/>
      <c r="F224" s="347"/>
      <c r="G224" s="356"/>
      <c r="H224" s="356"/>
    </row>
    <row r="225" spans="1:8" ht="12.75">
      <c r="A225" s="347"/>
      <c r="B225" s="361"/>
      <c r="C225" s="362"/>
      <c r="D225" s="363"/>
      <c r="E225" s="361"/>
      <c r="F225" s="347"/>
      <c r="G225" s="356"/>
      <c r="H225" s="356"/>
    </row>
    <row r="226" spans="1:8" ht="12.75">
      <c r="A226" s="347"/>
      <c r="B226" s="347"/>
      <c r="C226" s="347"/>
      <c r="D226" s="347"/>
      <c r="E226" s="347"/>
      <c r="F226" s="347"/>
      <c r="G226" s="356"/>
      <c r="H226" s="347"/>
    </row>
    <row r="227" spans="1:8" ht="12.75">
      <c r="A227" s="364"/>
      <c r="B227" s="365"/>
      <c r="C227" s="366"/>
      <c r="D227" s="365"/>
      <c r="E227" s="365"/>
      <c r="F227" s="364"/>
      <c r="G227" s="367"/>
      <c r="H227" s="368"/>
    </row>
    <row r="228" spans="1:8" ht="12.75">
      <c r="A228" s="347"/>
      <c r="B228" s="347"/>
      <c r="C228" s="369"/>
      <c r="D228" s="347"/>
      <c r="E228" s="347"/>
      <c r="F228" s="364"/>
      <c r="G228" s="347"/>
      <c r="H228" s="363"/>
    </row>
    <row r="229" spans="1:8" ht="12.75">
      <c r="A229" s="347"/>
      <c r="B229" s="361"/>
      <c r="C229" s="362"/>
      <c r="D229" s="363"/>
      <c r="E229" s="361"/>
      <c r="F229" s="364"/>
      <c r="G229" s="356"/>
      <c r="H229" s="370"/>
    </row>
    <row r="230" spans="1:8" ht="12.75">
      <c r="A230" s="347"/>
      <c r="B230" s="347"/>
      <c r="C230" s="369"/>
      <c r="D230" s="347"/>
      <c r="E230" s="347"/>
      <c r="F230" s="364"/>
      <c r="G230" s="347"/>
      <c r="H230" s="347"/>
    </row>
    <row r="231" spans="1:8" ht="12.75">
      <c r="A231" s="364"/>
      <c r="B231" s="365"/>
      <c r="C231" s="366"/>
      <c r="D231" s="365"/>
      <c r="E231" s="371"/>
      <c r="F231" s="364"/>
      <c r="G231" s="372"/>
      <c r="H231" s="367"/>
    </row>
    <row r="232" spans="1:8" ht="12.75">
      <c r="A232" s="332"/>
      <c r="B232" s="332"/>
      <c r="C232" s="332"/>
      <c r="D232" s="332"/>
      <c r="E232" s="332"/>
      <c r="F232" s="332"/>
      <c r="G232" s="332"/>
      <c r="H232" s="332"/>
    </row>
  </sheetData>
  <sheetProtection/>
  <printOptions horizontalCentered="1"/>
  <pageMargins left="1" right="0.75" top="1.25" bottom="1" header="0.5" footer="0.5"/>
  <pageSetup fitToHeight="1" fitToWidth="1" horizontalDpi="600" verticalDpi="600" orientation="portrait" scale="64" r:id="rId1"/>
  <headerFooter alignWithMargins="0">
    <oddHeader>&amp;R&amp;"Small Fonts,Bold"&amp;6Utah Association of Energy Users
UAE Exhibit 1.3 (KCH-3)
UPSC Docket No. 09-035-23
Witness:  Kevin C. Higgins
Page 3 of 5</oddHeader>
  </headerFooter>
  <rowBreaks count="3" manualBreakCount="3">
    <brk id="59" max="255" man="1"/>
    <brk id="121" max="255" man="1"/>
    <brk id="1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23.16015625" style="334" customWidth="1"/>
    <col min="2" max="2" width="24.33203125" style="334" bestFit="1" customWidth="1"/>
    <col min="3" max="3" width="16.66015625" style="334" customWidth="1"/>
    <col min="4" max="4" width="24.33203125" style="334" bestFit="1" customWidth="1"/>
    <col min="5" max="5" width="20" style="334" customWidth="1"/>
    <col min="6" max="6" width="2" style="360" customWidth="1"/>
    <col min="7" max="7" width="18" style="334" customWidth="1"/>
    <col min="8" max="8" width="20.83203125" style="334" customWidth="1"/>
    <col min="9" max="9" width="2.5" style="334" customWidth="1"/>
    <col min="10" max="10" width="17.83203125" style="334" bestFit="1" customWidth="1"/>
    <col min="11" max="11" width="16.66015625" style="334" bestFit="1" customWidth="1"/>
    <col min="12" max="12" width="13.5" style="334" bestFit="1" customWidth="1"/>
    <col min="13" max="16384" width="9.33203125" style="334" customWidth="1"/>
  </cols>
  <sheetData>
    <row r="1" spans="1:8" ht="12.75">
      <c r="A1" s="1" t="s">
        <v>381</v>
      </c>
      <c r="B1" s="332"/>
      <c r="C1" s="332"/>
      <c r="D1" s="332"/>
      <c r="E1" s="332"/>
      <c r="F1" s="332"/>
      <c r="G1" s="333"/>
      <c r="H1" s="332"/>
    </row>
    <row r="2" spans="1:8" ht="12.75">
      <c r="A2" s="331" t="s">
        <v>413</v>
      </c>
      <c r="B2" s="332"/>
      <c r="C2" s="332"/>
      <c r="D2" s="332"/>
      <c r="E2" s="332"/>
      <c r="F2" s="332"/>
      <c r="G2" s="332"/>
      <c r="H2" s="332"/>
    </row>
    <row r="3" spans="1:8" ht="12.75">
      <c r="A3" s="331" t="s">
        <v>412</v>
      </c>
      <c r="B3" s="332"/>
      <c r="C3" s="332"/>
      <c r="D3" s="332"/>
      <c r="E3" s="332"/>
      <c r="F3" s="332"/>
      <c r="G3" s="332"/>
      <c r="H3" s="332"/>
    </row>
    <row r="4" spans="1:8" ht="12.75">
      <c r="A4" s="331" t="s">
        <v>414</v>
      </c>
      <c r="B4" s="332"/>
      <c r="C4" s="332"/>
      <c r="D4" s="332"/>
      <c r="E4" s="332"/>
      <c r="F4" s="332"/>
      <c r="G4" s="332"/>
      <c r="H4" s="332"/>
    </row>
    <row r="5" spans="1:8" ht="12.75">
      <c r="A5" s="332"/>
      <c r="B5" s="332"/>
      <c r="C5" s="332"/>
      <c r="D5" s="332"/>
      <c r="E5" s="332"/>
      <c r="F5" s="332"/>
      <c r="G5" s="332"/>
      <c r="H5" s="332"/>
    </row>
    <row r="6" spans="1:8" ht="12.75">
      <c r="A6" s="332"/>
      <c r="B6" s="332"/>
      <c r="C6" s="332"/>
      <c r="D6" s="332"/>
      <c r="E6" s="332"/>
      <c r="F6" s="332"/>
      <c r="G6" s="335" t="s">
        <v>98</v>
      </c>
      <c r="H6" s="335" t="s">
        <v>98</v>
      </c>
    </row>
    <row r="7" spans="1:8" ht="38.25">
      <c r="A7" s="336" t="s">
        <v>415</v>
      </c>
      <c r="B7" s="337" t="s">
        <v>416</v>
      </c>
      <c r="C7" s="338" t="s">
        <v>417</v>
      </c>
      <c r="D7" s="339" t="s">
        <v>418</v>
      </c>
      <c r="E7" s="340" t="s">
        <v>419</v>
      </c>
      <c r="F7" s="332"/>
      <c r="G7" s="341" t="s">
        <v>418</v>
      </c>
      <c r="H7" s="342" t="s">
        <v>419</v>
      </c>
    </row>
    <row r="8" spans="1:8" ht="12.75">
      <c r="A8" s="332" t="s">
        <v>555</v>
      </c>
      <c r="B8" s="343">
        <v>1366495.4960509203</v>
      </c>
      <c r="C8" s="344">
        <f>B8/'UAE Direct Exhibit 1.3, p. 5'!B$28</f>
        <v>0.0019681076550127604</v>
      </c>
      <c r="D8" s="345">
        <f>'UAE Direct Exhibit 1.3, p. 5'!$D$28*C8</f>
        <v>1432702.8464650516</v>
      </c>
      <c r="E8" s="343">
        <f aca="true" t="shared" si="0" ref="E8:E39">D8-B8</f>
        <v>66207.3504141313</v>
      </c>
      <c r="F8" s="332"/>
      <c r="G8" s="346">
        <f>C8*'UAE Direct Exhibit 1.3, p. 5'!$G$28</f>
        <v>1425203.5560761986</v>
      </c>
      <c r="H8" s="346">
        <f aca="true" t="shared" si="1" ref="H8:H39">G8-D8</f>
        <v>-7499.290388853056</v>
      </c>
    </row>
    <row r="9" spans="1:8" ht="12.75">
      <c r="A9" s="332" t="s">
        <v>556</v>
      </c>
      <c r="B9" s="343">
        <v>317027.9474780543</v>
      </c>
      <c r="C9" s="344">
        <f>B9/'UAE Direct Exhibit 1.3, p. 5'!B$28</f>
        <v>0.00045660240526785586</v>
      </c>
      <c r="D9" s="345">
        <f>'UAE Direct Exhibit 1.3, p. 5'!$D$28*C9</f>
        <v>332388.1008561012</v>
      </c>
      <c r="E9" s="343">
        <f t="shared" si="0"/>
        <v>15360.153378046874</v>
      </c>
      <c r="F9" s="332"/>
      <c r="G9" s="346">
        <f>C9*'UAE Direct Exhibit 1.3, p. 5'!$G$28</f>
        <v>330648.26003965444</v>
      </c>
      <c r="H9" s="346">
        <f t="shared" si="1"/>
        <v>-1739.8408164467546</v>
      </c>
    </row>
    <row r="10" spans="1:8" ht="12.75">
      <c r="A10" s="332" t="s">
        <v>557</v>
      </c>
      <c r="B10" s="343">
        <v>513315.42246899934</v>
      </c>
      <c r="C10" s="344">
        <f>B10/'UAE Direct Exhibit 1.3, p. 5'!B$28</f>
        <v>0.0007393072390775746</v>
      </c>
      <c r="D10" s="345">
        <f>'UAE Direct Exhibit 1.3, p. 5'!$D$28*C10</f>
        <v>538185.7964633505</v>
      </c>
      <c r="E10" s="343">
        <f t="shared" si="0"/>
        <v>24870.37399435119</v>
      </c>
      <c r="F10" s="332"/>
      <c r="G10" s="346">
        <f>C10*'UAE Direct Exhibit 1.3, p. 5'!$G$28</f>
        <v>535368.7352836418</v>
      </c>
      <c r="H10" s="346">
        <f t="shared" si="1"/>
        <v>-2817.0611797086895</v>
      </c>
    </row>
    <row r="11" spans="1:8" ht="12.75">
      <c r="A11" s="332" t="s">
        <v>558</v>
      </c>
      <c r="B11" s="343">
        <v>385164.5929304491</v>
      </c>
      <c r="C11" s="344">
        <f>B11/'UAE Direct Exhibit 1.3, p. 5'!B$28</f>
        <v>0.0005547368329987114</v>
      </c>
      <c r="D11" s="345">
        <f>'UAE Direct Exhibit 1.3, p. 5'!$D$28*C11</f>
        <v>403825.9988735773</v>
      </c>
      <c r="E11" s="343">
        <f t="shared" si="0"/>
        <v>18661.405943128164</v>
      </c>
      <c r="F11" s="332"/>
      <c r="G11" s="346">
        <f>C11*'UAE Direct Exhibit 1.3, p. 5'!$G$28</f>
        <v>401712.2259864823</v>
      </c>
      <c r="H11" s="346">
        <f t="shared" si="1"/>
        <v>-2113.772887094994</v>
      </c>
    </row>
    <row r="12" spans="1:8" ht="12.75">
      <c r="A12" s="332" t="s">
        <v>559</v>
      </c>
      <c r="B12" s="343">
        <v>3790567.6437298153</v>
      </c>
      <c r="C12" s="344">
        <f>B12/'UAE Direct Exhibit 1.3, p. 5'!B$28</f>
        <v>0.005459399769723307</v>
      </c>
      <c r="D12" s="345">
        <f>'UAE Direct Exhibit 1.3, p. 5'!$D$28*C12</f>
        <v>3974222.4314566352</v>
      </c>
      <c r="E12" s="343">
        <f t="shared" si="0"/>
        <v>183654.78772681998</v>
      </c>
      <c r="F12" s="332"/>
      <c r="G12" s="346">
        <f>C12*'UAE Direct Exhibit 1.3, p. 5'!$G$28</f>
        <v>3953419.8985678907</v>
      </c>
      <c r="H12" s="346">
        <f t="shared" si="1"/>
        <v>-20802.532888744492</v>
      </c>
    </row>
    <row r="13" spans="1:8" ht="12.75">
      <c r="A13" s="332" t="s">
        <v>560</v>
      </c>
      <c r="B13" s="343">
        <v>10810.98798028317</v>
      </c>
      <c r="C13" s="344">
        <f>B13/'UAE Direct Exhibit 1.3, p. 5'!B$28</f>
        <v>1.557062446509036E-05</v>
      </c>
      <c r="D13" s="345">
        <f>'UAE Direct Exhibit 1.3, p. 5'!$D$28*C13</f>
        <v>11334.785439990932</v>
      </c>
      <c r="E13" s="343">
        <f t="shared" si="0"/>
        <v>523.7974597077628</v>
      </c>
      <c r="F13" s="332"/>
      <c r="G13" s="346">
        <f>C13*'UAE Direct Exhibit 1.3, p. 5'!$G$28</f>
        <v>11275.455029836749</v>
      </c>
      <c r="H13" s="346">
        <f t="shared" si="1"/>
        <v>-59.33041015418348</v>
      </c>
    </row>
    <row r="14" spans="1:8" ht="12.75">
      <c r="A14" s="332" t="s">
        <v>561</v>
      </c>
      <c r="B14" s="343">
        <v>7271384.849521592</v>
      </c>
      <c r="C14" s="344">
        <f>B14/'UAE Direct Exhibit 1.3, p. 5'!B$28</f>
        <v>0.010472678633954298</v>
      </c>
      <c r="D14" s="345">
        <f>'UAE Direct Exhibit 1.3, p. 5'!$D$28*C14</f>
        <v>7623686.870362165</v>
      </c>
      <c r="E14" s="343">
        <f t="shared" si="0"/>
        <v>352302.0208405731</v>
      </c>
      <c r="F14" s="332"/>
      <c r="G14" s="346">
        <f>C14*'UAE Direct Exhibit 1.3, p. 5'!$G$28</f>
        <v>7583781.70662525</v>
      </c>
      <c r="H14" s="346">
        <f t="shared" si="1"/>
        <v>-39905.163736915216</v>
      </c>
    </row>
    <row r="15" spans="1:8" ht="12.75">
      <c r="A15" s="332" t="s">
        <v>562</v>
      </c>
      <c r="B15" s="343">
        <v>760734.95428864</v>
      </c>
      <c r="C15" s="344">
        <f>B15/'UAE Direct Exhibit 1.3, p. 5'!B$28</f>
        <v>0.0010956554860942355</v>
      </c>
      <c r="D15" s="345">
        <f>'UAE Direct Exhibit 1.3, p. 5'!$D$28*C15</f>
        <v>797592.9211362593</v>
      </c>
      <c r="E15" s="343">
        <f t="shared" si="0"/>
        <v>36857.96684761939</v>
      </c>
      <c r="F15" s="332"/>
      <c r="G15" s="346">
        <f>C15*'UAE Direct Exhibit 1.3, p. 5'!$G$28</f>
        <v>793418.028245907</v>
      </c>
      <c r="H15" s="346">
        <f t="shared" si="1"/>
        <v>-4174.89289035229</v>
      </c>
    </row>
    <row r="16" spans="1:8" ht="12.75">
      <c r="A16" s="332" t="s">
        <v>563</v>
      </c>
      <c r="B16" s="343">
        <v>694321.7197184538</v>
      </c>
      <c r="C16" s="344">
        <f>B16/'UAE Direct Exhibit 1.3, p. 5'!B$28</f>
        <v>0.00100000321667258</v>
      </c>
      <c r="D16" s="345">
        <f>'UAE Direct Exhibit 1.3, p. 5'!$D$28*C16</f>
        <v>727961.9340699755</v>
      </c>
      <c r="E16" s="343">
        <f t="shared" si="0"/>
        <v>33640.21435152169</v>
      </c>
      <c r="F16" s="332"/>
      <c r="G16" s="346">
        <f>C16*'UAE Direct Exhibit 1.3, p. 5'!$G$28</f>
        <v>724151.5152178796</v>
      </c>
      <c r="H16" s="346">
        <f t="shared" si="1"/>
        <v>-3810.418852095958</v>
      </c>
    </row>
    <row r="17" spans="1:8" ht="12.75">
      <c r="A17" s="332" t="s">
        <v>564</v>
      </c>
      <c r="B17" s="343">
        <v>197931.07446872213</v>
      </c>
      <c r="C17" s="344">
        <f>B17/'UAE Direct Exhibit 1.3, p. 5'!B$28</f>
        <v>0.00028507204301262974</v>
      </c>
      <c r="D17" s="345">
        <f>'UAE Direct Exhibit 1.3, p. 5'!$D$28*C17</f>
        <v>207520.9282538735</v>
      </c>
      <c r="E17" s="343">
        <f t="shared" si="0"/>
        <v>9589.853785151383</v>
      </c>
      <c r="F17" s="332"/>
      <c r="G17" s="346">
        <f>C17*'UAE Direct Exhibit 1.3, p. 5'!$G$28</f>
        <v>206434.68786105237</v>
      </c>
      <c r="H17" s="346">
        <f t="shared" si="1"/>
        <v>-1086.2403928211424</v>
      </c>
    </row>
    <row r="18" spans="1:8" ht="12.75">
      <c r="A18" s="332" t="s">
        <v>565</v>
      </c>
      <c r="B18" s="343">
        <v>0</v>
      </c>
      <c r="C18" s="344">
        <f>B18/'UAE Direct Exhibit 1.3, p. 5'!B$28</f>
        <v>0</v>
      </c>
      <c r="D18" s="345">
        <f>'UAE Direct Exhibit 1.3, p. 5'!$D$28*C18</f>
        <v>0</v>
      </c>
      <c r="E18" s="343">
        <f t="shared" si="0"/>
        <v>0</v>
      </c>
      <c r="F18" s="332"/>
      <c r="G18" s="346">
        <f>C18*'UAE Direct Exhibit 1.3, p. 5'!$G$28</f>
        <v>0</v>
      </c>
      <c r="H18" s="346">
        <f t="shared" si="1"/>
        <v>0</v>
      </c>
    </row>
    <row r="19" spans="1:8" ht="12.75">
      <c r="A19" s="332" t="s">
        <v>566</v>
      </c>
      <c r="B19" s="343">
        <v>775478.4895616028</v>
      </c>
      <c r="C19" s="344">
        <f>B19/'UAE Direct Exhibit 1.3, p. 5'!B$28</f>
        <v>0.0011168899978189544</v>
      </c>
      <c r="D19" s="345">
        <f>'UAE Direct Exhibit 1.3, p. 5'!$D$28*C19</f>
        <v>813050.7876375221</v>
      </c>
      <c r="E19" s="343">
        <f t="shared" si="0"/>
        <v>37572.29807591927</v>
      </c>
      <c r="F19" s="332"/>
      <c r="G19" s="346">
        <f>C19*'UAE Direct Exhibit 1.3, p. 5'!$G$28</f>
        <v>808794.9826236466</v>
      </c>
      <c r="H19" s="346">
        <f t="shared" si="1"/>
        <v>-4255.805013875477</v>
      </c>
    </row>
    <row r="20" spans="1:8" ht="12.75">
      <c r="A20" s="332" t="s">
        <v>567</v>
      </c>
      <c r="B20" s="343">
        <v>-411.08972</v>
      </c>
      <c r="C20" s="344">
        <f>B20/'UAE Direct Exhibit 1.3, p. 5'!B$28</f>
        <v>-5.920757347296105E-07</v>
      </c>
      <c r="D20" s="345">
        <f>'UAE Direct Exhibit 1.3, p. 5'!$D$28*C20</f>
        <v>-431.0072105605931</v>
      </c>
      <c r="E20" s="343">
        <f t="shared" si="0"/>
        <v>-19.91749056059308</v>
      </c>
      <c r="F20" s="332"/>
      <c r="G20" s="346">
        <f>C20*'UAE Direct Exhibit 1.3, p. 5'!$G$28</f>
        <v>-428.7511612760827</v>
      </c>
      <c r="H20" s="346">
        <f t="shared" si="1"/>
        <v>2.256049284510368</v>
      </c>
    </row>
    <row r="21" spans="1:8" ht="12.75">
      <c r="A21" s="332" t="s">
        <v>568</v>
      </c>
      <c r="B21" s="343">
        <v>0</v>
      </c>
      <c r="C21" s="344">
        <f>B21/'UAE Direct Exhibit 1.3, p. 5'!B$28</f>
        <v>0</v>
      </c>
      <c r="D21" s="345">
        <f>'UAE Direct Exhibit 1.3, p. 5'!$D$28*C21</f>
        <v>0</v>
      </c>
      <c r="E21" s="343">
        <f t="shared" si="0"/>
        <v>0</v>
      </c>
      <c r="F21" s="332"/>
      <c r="G21" s="346">
        <f>C21*'UAE Direct Exhibit 1.3, p. 5'!$G$28</f>
        <v>0</v>
      </c>
      <c r="H21" s="346">
        <f t="shared" si="1"/>
        <v>0</v>
      </c>
    </row>
    <row r="22" spans="1:8" ht="12.75">
      <c r="A22" s="332" t="s">
        <v>569</v>
      </c>
      <c r="B22" s="343">
        <v>96592.22497934697</v>
      </c>
      <c r="C22" s="344">
        <f>B22/'UAE Direct Exhibit 1.3, p. 5'!B$28</f>
        <v>0.00013911783679196524</v>
      </c>
      <c r="D22" s="345">
        <f>'UAE Direct Exhibit 1.3, p. 5'!$D$28*C22</f>
        <v>101272.16377531788</v>
      </c>
      <c r="E22" s="343">
        <f t="shared" si="0"/>
        <v>4679.938795970913</v>
      </c>
      <c r="F22" s="332"/>
      <c r="G22" s="346">
        <f>C22*'UAE Direct Exhibit 1.3, p. 5'!$G$28</f>
        <v>100742.0682524867</v>
      </c>
      <c r="H22" s="346">
        <f t="shared" si="1"/>
        <v>-530.0955228311796</v>
      </c>
    </row>
    <row r="23" spans="1:8" ht="12.75">
      <c r="A23" s="332" t="s">
        <v>570</v>
      </c>
      <c r="B23" s="343">
        <v>129732.17450609895</v>
      </c>
      <c r="C23" s="344">
        <f>B23/'UAE Direct Exhibit 1.3, p. 5'!B$28</f>
        <v>0.0001868479526531789</v>
      </c>
      <c r="D23" s="345">
        <f>'UAE Direct Exhibit 1.3, p. 5'!$D$28*C23</f>
        <v>136017.75946582606</v>
      </c>
      <c r="E23" s="343">
        <f t="shared" si="0"/>
        <v>6285.584959727115</v>
      </c>
      <c r="F23" s="332"/>
      <c r="G23" s="346">
        <f>C23*'UAE Direct Exhibit 1.3, p. 5'!$G$28</f>
        <v>135305.79279472455</v>
      </c>
      <c r="H23" s="346">
        <f t="shared" si="1"/>
        <v>-711.9666711015161</v>
      </c>
    </row>
    <row r="24" spans="1:8" ht="12.75">
      <c r="A24" s="332" t="s">
        <v>571</v>
      </c>
      <c r="B24" s="343">
        <v>694254.7847093606</v>
      </c>
      <c r="C24" s="344">
        <f>B24/'UAE Direct Exhibit 1.3, p. 5'!B$28</f>
        <v>0.0009999068129126223</v>
      </c>
      <c r="D24" s="345">
        <f>'UAE Direct Exhibit 1.3, p. 5'!$D$28*C24</f>
        <v>727891.7560281649</v>
      </c>
      <c r="E24" s="343">
        <f t="shared" si="0"/>
        <v>33636.97131880431</v>
      </c>
      <c r="F24" s="332"/>
      <c r="G24" s="346">
        <f>C24*'UAE Direct Exhibit 1.3, p. 5'!$G$28</f>
        <v>724081.7045135917</v>
      </c>
      <c r="H24" s="346">
        <f t="shared" si="1"/>
        <v>-3810.0515145731624</v>
      </c>
    </row>
    <row r="25" spans="1:8" ht="12.75">
      <c r="A25" s="332" t="s">
        <v>572</v>
      </c>
      <c r="B25" s="343">
        <v>326938.59618357103</v>
      </c>
      <c r="C25" s="344">
        <f>B25/'UAE Direct Exhibit 1.3, p. 5'!B$28</f>
        <v>0.00047087630784553613</v>
      </c>
      <c r="D25" s="345">
        <f>'UAE Direct Exhibit 1.3, p. 5'!$D$28*C25</f>
        <v>342778.9251593961</v>
      </c>
      <c r="E25" s="343">
        <f t="shared" si="0"/>
        <v>15840.328975825047</v>
      </c>
      <c r="F25" s="332"/>
      <c r="G25" s="346">
        <f>C25*'UAE Direct Exhibit 1.3, p. 5'!$G$28</f>
        <v>340984.6949704272</v>
      </c>
      <c r="H25" s="346">
        <f t="shared" si="1"/>
        <v>-1794.2301889688824</v>
      </c>
    </row>
    <row r="26" spans="1:8" ht="12.75">
      <c r="A26" s="332" t="s">
        <v>573</v>
      </c>
      <c r="B26" s="343">
        <v>164234.61094357717</v>
      </c>
      <c r="C26" s="344">
        <f>B26/'UAE Direct Exhibit 1.3, p. 5'!B$28</f>
        <v>0.00023654040276767363</v>
      </c>
      <c r="D26" s="345">
        <f>'UAE Direct Exhibit 1.3, p. 5'!$D$28*C26</f>
        <v>172191.85519962758</v>
      </c>
      <c r="E26" s="343">
        <f t="shared" si="0"/>
        <v>7957.244256050413</v>
      </c>
      <c r="F26" s="332"/>
      <c r="G26" s="346">
        <f>C26*'UAE Direct Exhibit 1.3, p. 5'!$G$28</f>
        <v>171290.54008887487</v>
      </c>
      <c r="H26" s="346">
        <f t="shared" si="1"/>
        <v>-901.3151107527083</v>
      </c>
    </row>
    <row r="27" spans="1:8" ht="12.75">
      <c r="A27" s="332" t="s">
        <v>574</v>
      </c>
      <c r="B27" s="343">
        <v>187216.09850923653</v>
      </c>
      <c r="C27" s="344">
        <f>B27/'UAE Direct Exhibit 1.3, p. 5'!B$28</f>
        <v>0.00026963970073994395</v>
      </c>
      <c r="D27" s="345">
        <f>'UAE Direct Exhibit 1.3, p. 5'!$D$28*C27</f>
        <v>196286.8066623102</v>
      </c>
      <c r="E27" s="343">
        <f t="shared" si="0"/>
        <v>9070.708153073676</v>
      </c>
      <c r="F27" s="332"/>
      <c r="G27" s="346">
        <f>C27*'UAE Direct Exhibit 1.3, p. 5'!$G$28</f>
        <v>195259.3697682653</v>
      </c>
      <c r="H27" s="346">
        <f t="shared" si="1"/>
        <v>-1027.4368940449203</v>
      </c>
    </row>
    <row r="28" spans="1:8" ht="12.75">
      <c r="A28" s="332" t="s">
        <v>575</v>
      </c>
      <c r="B28" s="343">
        <v>37554.466265578456</v>
      </c>
      <c r="C28" s="344">
        <f>B28/'UAE Direct Exhibit 1.3, p. 5'!B$28</f>
        <v>5.408816403039886E-05</v>
      </c>
      <c r="D28" s="345">
        <f>'UAE Direct Exhibit 1.3, p. 5'!$D$28*C28</f>
        <v>39373.997844604004</v>
      </c>
      <c r="E28" s="343">
        <f t="shared" si="0"/>
        <v>1819.5315790255481</v>
      </c>
      <c r="F28" s="332"/>
      <c r="G28" s="346">
        <f>C28*'UAE Direct Exhibit 1.3, p. 5'!$G$28</f>
        <v>39167.89994765677</v>
      </c>
      <c r="H28" s="346">
        <f t="shared" si="1"/>
        <v>-206.0978969472344</v>
      </c>
    </row>
    <row r="29" spans="1:8" ht="12.75">
      <c r="A29" s="332" t="s">
        <v>576</v>
      </c>
      <c r="B29" s="343">
        <v>50424.49977781237</v>
      </c>
      <c r="C29" s="344">
        <f>B29/'UAE Direct Exhibit 1.3, p. 5'!B$28</f>
        <v>7.262434768332651E-05</v>
      </c>
      <c r="D29" s="345">
        <f>'UAE Direct Exhibit 1.3, p. 5'!$D$28*C29</f>
        <v>52867.59054239584</v>
      </c>
      <c r="E29" s="343">
        <f t="shared" si="0"/>
        <v>2443.090764583467</v>
      </c>
      <c r="F29" s="332"/>
      <c r="G29" s="346">
        <f>C29*'UAE Direct Exhibit 1.3, p. 5'!$G$28</f>
        <v>52590.86224900644</v>
      </c>
      <c r="H29" s="346">
        <f t="shared" si="1"/>
        <v>-276.7282933894021</v>
      </c>
    </row>
    <row r="30" spans="1:8" ht="12.75">
      <c r="A30" s="332" t="s">
        <v>577</v>
      </c>
      <c r="B30" s="343">
        <v>229154.15992087594</v>
      </c>
      <c r="C30" s="344">
        <f>B30/'UAE Direct Exhibit 1.3, p. 5'!B$28</f>
        <v>0.00033004137783231187</v>
      </c>
      <c r="D30" s="345">
        <f>'UAE Direct Exhibit 1.3, p. 5'!$D$28*C30</f>
        <v>240256.7869025107</v>
      </c>
      <c r="E30" s="343">
        <f t="shared" si="0"/>
        <v>11102.626981634763</v>
      </c>
      <c r="F30" s="332"/>
      <c r="G30" s="346">
        <f>C30*'UAE Direct Exhibit 1.3, p. 5'!$G$28</f>
        <v>238999.19505970794</v>
      </c>
      <c r="H30" s="346">
        <f t="shared" si="1"/>
        <v>-1257.5918428027653</v>
      </c>
    </row>
    <row r="31" spans="1:8" ht="12.75">
      <c r="A31" s="332" t="s">
        <v>578</v>
      </c>
      <c r="B31" s="343">
        <v>954812.2556585233</v>
      </c>
      <c r="C31" s="344">
        <f>B31/'UAE Direct Exhibit 1.3, p. 5'!B$28</f>
        <v>0.0013751770971014718</v>
      </c>
      <c r="D31" s="345">
        <f>'UAE Direct Exhibit 1.3, p. 5'!$D$28*C31</f>
        <v>1001073.3591694969</v>
      </c>
      <c r="E31" s="343">
        <f t="shared" si="0"/>
        <v>46261.103510973626</v>
      </c>
      <c r="F31" s="332"/>
      <c r="G31" s="346">
        <f>C31*'UAE Direct Exhibit 1.3, p. 5'!$G$28</f>
        <v>995833.3752890434</v>
      </c>
      <c r="H31" s="346">
        <f t="shared" si="1"/>
        <v>-5239.98388045351</v>
      </c>
    </row>
    <row r="32" spans="1:8" ht="12.75">
      <c r="A32" s="332" t="s">
        <v>579</v>
      </c>
      <c r="B32" s="343">
        <v>576215.7842845584</v>
      </c>
      <c r="C32" s="344">
        <f>B32/'UAE Direct Exhibit 1.3, p. 5'!B$28</f>
        <v>0.0008299000613371666</v>
      </c>
      <c r="D32" s="345">
        <f>'UAE Direct Exhibit 1.3, p. 5'!$D$28*C32</f>
        <v>604133.7104354542</v>
      </c>
      <c r="E32" s="343">
        <f t="shared" si="0"/>
        <v>27917.92615089577</v>
      </c>
      <c r="F32" s="332"/>
      <c r="G32" s="346">
        <f>C32*'UAE Direct Exhibit 1.3, p. 5'!$G$28</f>
        <v>600971.4537683238</v>
      </c>
      <c r="H32" s="346">
        <f t="shared" si="1"/>
        <v>-3162.256667130394</v>
      </c>
    </row>
    <row r="33" spans="1:8" ht="12.75">
      <c r="A33" s="332" t="s">
        <v>580</v>
      </c>
      <c r="B33" s="343">
        <v>1291063.9354192778</v>
      </c>
      <c r="C33" s="344">
        <f>B33/'UAE Direct Exhibit 1.3, p. 5'!B$28</f>
        <v>0.0018594666588750293</v>
      </c>
      <c r="D33" s="345">
        <f>'UAE Direct Exhibit 1.3, p. 5'!$D$28*C33</f>
        <v>1353616.591191929</v>
      </c>
      <c r="E33" s="343">
        <f t="shared" si="0"/>
        <v>62552.65577265131</v>
      </c>
      <c r="F33" s="332"/>
      <c r="G33" s="346">
        <f>C33*'UAE Direct Exhibit 1.3, p. 5'!$G$28</f>
        <v>1346531.2671712753</v>
      </c>
      <c r="H33" s="346">
        <f t="shared" si="1"/>
        <v>-7085.32402065373</v>
      </c>
    </row>
    <row r="34" spans="1:8" ht="12.75">
      <c r="A34" s="332" t="s">
        <v>581</v>
      </c>
      <c r="B34" s="343">
        <v>311671.5127454818</v>
      </c>
      <c r="C34" s="344">
        <f>B34/'UAE Direct Exhibit 1.3, p. 5'!B$28</f>
        <v>0.0004488877510803975</v>
      </c>
      <c r="D34" s="345">
        <f>'UAE Direct Exhibit 1.3, p. 5'!$D$28*C34</f>
        <v>326772.1443378113</v>
      </c>
      <c r="E34" s="343">
        <f t="shared" si="0"/>
        <v>15100.631592329475</v>
      </c>
      <c r="F34" s="332"/>
      <c r="G34" s="346">
        <f>C34*'UAE Direct Exhibit 1.3, p. 5'!$G$28</f>
        <v>325061.6994905606</v>
      </c>
      <c r="H34" s="346">
        <f t="shared" si="1"/>
        <v>-1710.4448472506483</v>
      </c>
    </row>
    <row r="35" spans="1:8" ht="12.75">
      <c r="A35" s="332" t="s">
        <v>582</v>
      </c>
      <c r="B35" s="343">
        <v>535912.171121703</v>
      </c>
      <c r="C35" s="344">
        <f>B35/'UAE Direct Exhibit 1.3, p. 5'!B$28</f>
        <v>0.000771852413306329</v>
      </c>
      <c r="D35" s="345">
        <f>'UAE Direct Exhibit 1.3, p. 5'!$D$28*C35</f>
        <v>561877.3682315296</v>
      </c>
      <c r="E35" s="343">
        <f t="shared" si="0"/>
        <v>25965.197109826608</v>
      </c>
      <c r="F35" s="332"/>
      <c r="G35" s="346">
        <f>C35*'UAE Direct Exhibit 1.3, p. 5'!$G$28</f>
        <v>558936.2967052956</v>
      </c>
      <c r="H35" s="346">
        <f t="shared" si="1"/>
        <v>-2941.071526234038</v>
      </c>
    </row>
    <row r="36" spans="1:8" ht="12.75">
      <c r="A36" s="332" t="s">
        <v>583</v>
      </c>
      <c r="B36" s="343">
        <v>80936.66870757598</v>
      </c>
      <c r="C36" s="344">
        <f>B36/'UAE Direct Exhibit 1.3, p. 5'!B$28</f>
        <v>0.00011656977846978301</v>
      </c>
      <c r="D36" s="345">
        <f>'UAE Direct Exhibit 1.3, p. 5'!$D$28*C36</f>
        <v>84858.08842828558</v>
      </c>
      <c r="E36" s="343">
        <f t="shared" si="0"/>
        <v>3921.4197207096004</v>
      </c>
      <c r="F36" s="332"/>
      <c r="G36" s="346">
        <f>C36*'UAE Direct Exhibit 1.3, p. 5'!$G$28</f>
        <v>84413.9101755957</v>
      </c>
      <c r="H36" s="346">
        <f t="shared" si="1"/>
        <v>-444.17825268988963</v>
      </c>
    </row>
    <row r="37" spans="1:8" ht="12.75">
      <c r="A37" s="332" t="s">
        <v>584</v>
      </c>
      <c r="B37" s="343">
        <v>13168.216215677285</v>
      </c>
      <c r="C37" s="344">
        <f>B37/'UAE Direct Exhibit 1.3, p. 5'!B$28</f>
        <v>1.8965644022855887E-05</v>
      </c>
      <c r="D37" s="345">
        <f>'UAE Direct Exhibit 1.3, p. 5'!$D$28*C37</f>
        <v>13806.222493663514</v>
      </c>
      <c r="E37" s="343">
        <f t="shared" si="0"/>
        <v>638.0062779862292</v>
      </c>
      <c r="F37" s="332"/>
      <c r="G37" s="346">
        <f>C37*'UAE Direct Exhibit 1.3, p. 5'!$G$28</f>
        <v>13733.955678595365</v>
      </c>
      <c r="H37" s="346">
        <f t="shared" si="1"/>
        <v>-72.2668150681493</v>
      </c>
    </row>
    <row r="38" spans="1:8" ht="12.75">
      <c r="A38" s="332" t="s">
        <v>585</v>
      </c>
      <c r="B38" s="343">
        <v>10093.1365516038</v>
      </c>
      <c r="C38" s="344">
        <f>B38/'UAE Direct Exhibit 1.3, p. 5'!B$28</f>
        <v>1.4536732369559394E-05</v>
      </c>
      <c r="D38" s="345">
        <f>'UAE Direct Exhibit 1.3, p. 5'!$D$28*C38</f>
        <v>10582.1537714782</v>
      </c>
      <c r="E38" s="343">
        <f t="shared" si="0"/>
        <v>489.0172198744003</v>
      </c>
      <c r="F38" s="332"/>
      <c r="G38" s="346">
        <f>C38*'UAE Direct Exhibit 1.3, p. 5'!$G$28</f>
        <v>10526.762910583622</v>
      </c>
      <c r="H38" s="346">
        <f t="shared" si="1"/>
        <v>-55.39086089457851</v>
      </c>
    </row>
    <row r="39" spans="1:8" ht="12.75">
      <c r="A39" s="332" t="s">
        <v>586</v>
      </c>
      <c r="B39" s="343">
        <v>79922.34476578867</v>
      </c>
      <c r="C39" s="344">
        <f>B39/'UAE Direct Exhibit 1.3, p. 5'!B$28</f>
        <v>0.00011510888912161941</v>
      </c>
      <c r="D39" s="345">
        <f>'UAE Direct Exhibit 1.3, p. 5'!$D$28*C39</f>
        <v>83794.62001376388</v>
      </c>
      <c r="E39" s="343">
        <f t="shared" si="0"/>
        <v>3872.275247975209</v>
      </c>
      <c r="F39" s="332"/>
      <c r="G39" s="346">
        <f>C39*'UAE Direct Exhibit 1.3, p. 5'!$G$28</f>
        <v>83356.00834348118</v>
      </c>
      <c r="H39" s="346">
        <f t="shared" si="1"/>
        <v>-438.61167028269847</v>
      </c>
    </row>
    <row r="40" spans="1:8" ht="12.75">
      <c r="A40" s="332" t="s">
        <v>587</v>
      </c>
      <c r="B40" s="343">
        <v>927149.3626702123</v>
      </c>
      <c r="C40" s="344">
        <f>B40/'UAE Direct Exhibit 1.3, p. 5'!B$28</f>
        <v>0.0013353353620884903</v>
      </c>
      <c r="D40" s="345">
        <f>'UAE Direct Exhibit 1.3, p. 5'!$D$28*C40</f>
        <v>972070.1859864553</v>
      </c>
      <c r="E40" s="343">
        <f aca="true" t="shared" si="2" ref="E40:E71">D40-B40</f>
        <v>44920.82331624301</v>
      </c>
      <c r="F40" s="332"/>
      <c r="G40" s="346">
        <f>C40*'UAE Direct Exhibit 1.3, p. 5'!$G$28</f>
        <v>966982.015315862</v>
      </c>
      <c r="H40" s="346">
        <f aca="true" t="shared" si="3" ref="H40:H71">G40-D40</f>
        <v>-5088.170670593274</v>
      </c>
    </row>
    <row r="41" spans="1:8" ht="12.75">
      <c r="A41" s="332" t="s">
        <v>588</v>
      </c>
      <c r="B41" s="343">
        <v>51274.36317490951</v>
      </c>
      <c r="C41" s="344">
        <f>B41/'UAE Direct Exhibit 1.3, p. 5'!B$28</f>
        <v>7.384837122557438E-05</v>
      </c>
      <c r="D41" s="345">
        <f>'UAE Direct Exhibit 1.3, p. 5'!$D$28*C41</f>
        <v>53758.630221374886</v>
      </c>
      <c r="E41" s="343">
        <f t="shared" si="2"/>
        <v>2484.2670464653784</v>
      </c>
      <c r="F41" s="332"/>
      <c r="G41" s="346">
        <f>C41*'UAE Direct Exhibit 1.3, p. 5'!$G$28</f>
        <v>53477.23790060734</v>
      </c>
      <c r="H41" s="346">
        <f t="shared" si="3"/>
        <v>-281.39232076754706</v>
      </c>
    </row>
    <row r="42" spans="1:8" ht="12.75">
      <c r="A42" s="332" t="s">
        <v>589</v>
      </c>
      <c r="B42" s="343">
        <v>30786.532622452985</v>
      </c>
      <c r="C42" s="344">
        <f>B42/'UAE Direct Exhibit 1.3, p. 5'!B$28</f>
        <v>4.434058560796892E-05</v>
      </c>
      <c r="D42" s="345">
        <f>'UAE Direct Exhibit 1.3, p. 5'!$D$28*C42</f>
        <v>32278.15462871745</v>
      </c>
      <c r="E42" s="343">
        <f t="shared" si="2"/>
        <v>1491.6220062644643</v>
      </c>
      <c r="F42" s="332"/>
      <c r="G42" s="346">
        <f>C42*'UAE Direct Exhibit 1.3, p. 5'!$G$28</f>
        <v>32109.19896887891</v>
      </c>
      <c r="H42" s="346">
        <f t="shared" si="3"/>
        <v>-168.95565983853885</v>
      </c>
    </row>
    <row r="43" spans="1:8" ht="12.75">
      <c r="A43" s="332" t="s">
        <v>590</v>
      </c>
      <c r="B43" s="343">
        <v>3128.316127879283</v>
      </c>
      <c r="C43" s="344">
        <f>B43/'UAE Direct Exhibit 1.3, p. 5'!B$28</f>
        <v>4.5055859579281544E-06</v>
      </c>
      <c r="D43" s="345">
        <f>'UAE Direct Exhibit 1.3, p. 5'!$D$28*C43</f>
        <v>3279.8845177373087</v>
      </c>
      <c r="E43" s="343">
        <f t="shared" si="2"/>
        <v>151.5683898580255</v>
      </c>
      <c r="F43" s="332"/>
      <c r="G43" s="346">
        <f>C43*'UAE Direct Exhibit 1.3, p. 5'!$G$28</f>
        <v>3262.7164032876835</v>
      </c>
      <c r="H43" s="346">
        <f t="shared" si="3"/>
        <v>-17.168114449625136</v>
      </c>
    </row>
    <row r="44" spans="1:8" ht="12.75">
      <c r="A44" s="332" t="s">
        <v>591</v>
      </c>
      <c r="B44" s="343">
        <v>2049.570162558769</v>
      </c>
      <c r="C44" s="344">
        <f>B44/'UAE Direct Exhibit 1.3, p. 5'!B$28</f>
        <v>2.9519122002780083E-06</v>
      </c>
      <c r="D44" s="345">
        <f>'UAE Direct Exhibit 1.3, p. 5'!$D$28*C44</f>
        <v>2148.872802298915</v>
      </c>
      <c r="E44" s="343">
        <f t="shared" si="2"/>
        <v>99.30263974014588</v>
      </c>
      <c r="F44" s="332"/>
      <c r="G44" s="346">
        <f>C44*'UAE Direct Exhibit 1.3, p. 5'!$G$28</f>
        <v>2137.624816582331</v>
      </c>
      <c r="H44" s="346">
        <f t="shared" si="3"/>
        <v>-11.247985716584026</v>
      </c>
    </row>
    <row r="45" spans="1:8" ht="12.75">
      <c r="A45" s="332" t="s">
        <v>592</v>
      </c>
      <c r="B45" s="343">
        <v>258.4158602269391</v>
      </c>
      <c r="C45" s="344">
        <f>B45/'UAE Direct Exhibit 1.3, p. 5'!B$28</f>
        <v>3.721858097294413E-07</v>
      </c>
      <c r="D45" s="345">
        <f>'UAE Direct Exhibit 1.3, p. 5'!$D$28*C45</f>
        <v>270.93623037090083</v>
      </c>
      <c r="E45" s="343">
        <f t="shared" si="2"/>
        <v>12.520370143961713</v>
      </c>
      <c r="F45" s="332"/>
      <c r="G45" s="346">
        <f>C45*'UAE Direct Exhibit 1.3, p. 5'!$G$28</f>
        <v>269.51805110684353</v>
      </c>
      <c r="H45" s="346">
        <f t="shared" si="3"/>
        <v>-1.4181792640573008</v>
      </c>
    </row>
    <row r="46" spans="1:8" ht="12.75">
      <c r="A46" s="332" t="s">
        <v>593</v>
      </c>
      <c r="B46" s="343">
        <v>1570183.2905223053</v>
      </c>
      <c r="C46" s="344">
        <f>B46/'UAE Direct Exhibit 1.3, p. 5'!B$28</f>
        <v>0.002261470866739629</v>
      </c>
      <c r="D46" s="345">
        <f>'UAE Direct Exhibit 1.3, p. 5'!$D$28*C46</f>
        <v>1646259.410517179</v>
      </c>
      <c r="E46" s="343">
        <f t="shared" si="2"/>
        <v>76076.11999487365</v>
      </c>
      <c r="F46" s="332"/>
      <c r="G46" s="346">
        <f>C46*'UAE Direct Exhibit 1.3, p. 5'!$G$28</f>
        <v>1637642.2870115533</v>
      </c>
      <c r="H46" s="346">
        <f t="shared" si="3"/>
        <v>-8617.123505625641</v>
      </c>
    </row>
    <row r="47" spans="1:8" ht="12.75">
      <c r="A47" s="332" t="s">
        <v>594</v>
      </c>
      <c r="B47" s="343">
        <v>412.9195341392709</v>
      </c>
      <c r="C47" s="344">
        <f>B47/'UAE Direct Exhibit 1.3, p. 5'!B$28</f>
        <v>5.94711141304427E-07</v>
      </c>
      <c r="D47" s="345">
        <f>'UAE Direct Exhibit 1.3, p. 5'!$D$28*C47</f>
        <v>432.92568005676895</v>
      </c>
      <c r="E47" s="343">
        <f t="shared" si="2"/>
        <v>20.00614591749803</v>
      </c>
      <c r="F47" s="332"/>
      <c r="G47" s="346">
        <f>C47*'UAE Direct Exhibit 1.3, p. 5'!$G$28</f>
        <v>430.6595888016647</v>
      </c>
      <c r="H47" s="346">
        <f t="shared" si="3"/>
        <v>-2.266091255104243</v>
      </c>
    </row>
    <row r="48" spans="1:8" ht="12.75">
      <c r="A48" s="332" t="s">
        <v>595</v>
      </c>
      <c r="B48" s="343">
        <v>11321.500565993709</v>
      </c>
      <c r="C48" s="344">
        <f>B48/'UAE Direct Exhibit 1.3, p. 5'!B$28</f>
        <v>1.6305894892853136E-05</v>
      </c>
      <c r="D48" s="345">
        <f>'UAE Direct Exhibit 1.3, p. 5'!$D$28*C48</f>
        <v>11870.032600934714</v>
      </c>
      <c r="E48" s="343">
        <f t="shared" si="2"/>
        <v>548.5320349410049</v>
      </c>
      <c r="F48" s="332"/>
      <c r="G48" s="346">
        <f>C48*'UAE Direct Exhibit 1.3, p. 5'!$G$28</f>
        <v>11807.90051149328</v>
      </c>
      <c r="H48" s="346">
        <f t="shared" si="3"/>
        <v>-62.13208944143298</v>
      </c>
    </row>
    <row r="49" spans="1:8" ht="12.75">
      <c r="A49" s="332" t="s">
        <v>596</v>
      </c>
      <c r="B49" s="343">
        <v>5318.670887220662</v>
      </c>
      <c r="C49" s="344">
        <f>B49/'UAE Direct Exhibit 1.3, p. 5'!B$28</f>
        <v>7.660264463281064E-06</v>
      </c>
      <c r="D49" s="345">
        <f>'UAE Direct Exhibit 1.3, p. 5'!$D$28*C49</f>
        <v>5576.362996843638</v>
      </c>
      <c r="E49" s="343">
        <f t="shared" si="2"/>
        <v>257.6921096229762</v>
      </c>
      <c r="F49" s="332"/>
      <c r="G49" s="346">
        <f>C49*'UAE Direct Exhibit 1.3, p. 5'!$G$28</f>
        <v>5547.174274611274</v>
      </c>
      <c r="H49" s="346">
        <f t="shared" si="3"/>
        <v>-29.188722232363943</v>
      </c>
    </row>
    <row r="50" spans="1:8" ht="12.75">
      <c r="A50" s="332" t="s">
        <v>597</v>
      </c>
      <c r="B50" s="343">
        <v>-210.35703999999987</v>
      </c>
      <c r="C50" s="344">
        <f>B50/'UAE Direct Exhibit 1.3, p. 5'!B$28</f>
        <v>-3.0296865368841137E-07</v>
      </c>
      <c r="D50" s="345">
        <f>'UAE Direct Exhibit 1.3, p. 5'!$D$28*C50</f>
        <v>-220.54893766787222</v>
      </c>
      <c r="E50" s="343">
        <f t="shared" si="2"/>
        <v>-10.191897667872354</v>
      </c>
      <c r="F50" s="332"/>
      <c r="G50" s="346">
        <f>C50*'UAE Direct Exhibit 1.3, p. 5'!$G$28</f>
        <v>-219.3945039116992</v>
      </c>
      <c r="H50" s="346">
        <f t="shared" si="3"/>
        <v>1.1544337561730345</v>
      </c>
    </row>
    <row r="51" spans="1:8" ht="12.75">
      <c r="A51" s="332" t="s">
        <v>598</v>
      </c>
      <c r="B51" s="343">
        <v>6401.743737084907</v>
      </c>
      <c r="C51" s="344">
        <f>B51/'UAE Direct Exhibit 1.3, p. 5'!B$28</f>
        <v>9.220170056028715E-06</v>
      </c>
      <c r="D51" s="345">
        <f>'UAE Direct Exhibit 1.3, p. 5'!$D$28*C51</f>
        <v>6711.9112364199045</v>
      </c>
      <c r="E51" s="343">
        <f t="shared" si="2"/>
        <v>310.16749933499796</v>
      </c>
      <c r="F51" s="332"/>
      <c r="G51" s="346">
        <f>C51*'UAE Direct Exhibit 1.3, p. 5'!$G$28</f>
        <v>6676.778639628943</v>
      </c>
      <c r="H51" s="346">
        <f t="shared" si="3"/>
        <v>-35.13259679096154</v>
      </c>
    </row>
    <row r="52" spans="1:8" ht="12.75">
      <c r="A52" s="332" t="s">
        <v>599</v>
      </c>
      <c r="B52" s="343">
        <v>0</v>
      </c>
      <c r="C52" s="344">
        <f>B52/'UAE Direct Exhibit 1.3, p. 5'!B$28</f>
        <v>0</v>
      </c>
      <c r="D52" s="345">
        <f>'UAE Direct Exhibit 1.3, p. 5'!$D$28*C52</f>
        <v>0</v>
      </c>
      <c r="E52" s="343">
        <f t="shared" si="2"/>
        <v>0</v>
      </c>
      <c r="F52" s="332"/>
      <c r="G52" s="346">
        <f>C52*'UAE Direct Exhibit 1.3, p. 5'!$G$28</f>
        <v>0</v>
      </c>
      <c r="H52" s="346">
        <f t="shared" si="3"/>
        <v>0</v>
      </c>
    </row>
    <row r="53" spans="1:8" ht="12.75">
      <c r="A53" s="332" t="s">
        <v>600</v>
      </c>
      <c r="B53" s="343">
        <v>717191.0505444853</v>
      </c>
      <c r="C53" s="344">
        <f>B53/'UAE Direct Exhibit 1.3, p. 5'!B$28</f>
        <v>0.001032940979873268</v>
      </c>
      <c r="D53" s="345">
        <f>'UAE Direct Exhibit 1.3, p. 5'!$D$28*C53</f>
        <v>751939.2947461685</v>
      </c>
      <c r="E53" s="343">
        <f t="shared" si="2"/>
        <v>34748.24420168321</v>
      </c>
      <c r="F53" s="332"/>
      <c r="G53" s="346">
        <f>C53*'UAE Direct Exhibit 1.3, p. 5'!$G$28</f>
        <v>748003.3696239395</v>
      </c>
      <c r="H53" s="346">
        <f t="shared" si="3"/>
        <v>-3935.925122229033</v>
      </c>
    </row>
    <row r="54" spans="1:8" ht="12.75">
      <c r="A54" s="332" t="s">
        <v>601</v>
      </c>
      <c r="B54" s="343">
        <v>1271745.431246514</v>
      </c>
      <c r="C54" s="344">
        <f>B54/'UAE Direct Exhibit 1.3, p. 5'!B$28</f>
        <v>0.001831643006286572</v>
      </c>
      <c r="D54" s="345">
        <f>'UAE Direct Exhibit 1.3, p. 5'!$D$28*C54</f>
        <v>1333362.0963928225</v>
      </c>
      <c r="E54" s="343">
        <f t="shared" si="2"/>
        <v>61616.665146308485</v>
      </c>
      <c r="F54" s="332"/>
      <c r="G54" s="346">
        <f>C54*'UAE Direct Exhibit 1.3, p. 5'!$G$28</f>
        <v>1326382.7918014962</v>
      </c>
      <c r="H54" s="346">
        <f t="shared" si="3"/>
        <v>-6979.304591326276</v>
      </c>
    </row>
    <row r="55" spans="1:8" ht="12.75">
      <c r="A55" s="332" t="s">
        <v>602</v>
      </c>
      <c r="B55" s="343">
        <v>1382359.879749924</v>
      </c>
      <c r="C55" s="344">
        <f>B55/'UAE Direct Exhibit 1.3, p. 5'!B$28</f>
        <v>0.001990956478949832</v>
      </c>
      <c r="D55" s="345">
        <f>'UAE Direct Exhibit 1.3, p. 5'!$D$28*C55</f>
        <v>1449335.8670265255</v>
      </c>
      <c r="E55" s="343">
        <f t="shared" si="2"/>
        <v>66975.9872766016</v>
      </c>
      <c r="F55" s="332"/>
      <c r="G55" s="346">
        <f>C55*'UAE Direct Exhibit 1.3, p. 5'!$G$28</f>
        <v>1441749.5133282484</v>
      </c>
      <c r="H55" s="346">
        <f t="shared" si="3"/>
        <v>-7586.3536982771475</v>
      </c>
    </row>
    <row r="56" spans="1:8" ht="12.75">
      <c r="A56" s="332" t="s">
        <v>603</v>
      </c>
      <c r="B56" s="343">
        <v>7291567.628756443</v>
      </c>
      <c r="C56" s="344">
        <f>B56/'UAE Direct Exhibit 1.3, p. 5'!B$28</f>
        <v>0.010501747066617514</v>
      </c>
      <c r="D56" s="345">
        <f>'UAE Direct Exhibit 1.3, p. 5'!$D$28*C56</f>
        <v>7644847.514757198</v>
      </c>
      <c r="E56" s="343">
        <f t="shared" si="2"/>
        <v>353279.88600075524</v>
      </c>
      <c r="F56" s="332"/>
      <c r="G56" s="346">
        <f>C56*'UAE Direct Exhibit 1.3, p. 5'!$G$28</f>
        <v>7604831.588472749</v>
      </c>
      <c r="H56" s="346">
        <f t="shared" si="3"/>
        <v>-40015.926284449175</v>
      </c>
    </row>
    <row r="57" spans="1:8" ht="12.75">
      <c r="A57" s="332" t="s">
        <v>604</v>
      </c>
      <c r="B57" s="343">
        <v>5950235.247489097</v>
      </c>
      <c r="C57" s="344">
        <f>B57/'UAE Direct Exhibit 1.3, p. 5'!B$28</f>
        <v>0.008569880818160893</v>
      </c>
      <c r="D57" s="345">
        <f>'UAE Direct Exhibit 1.3, p. 5'!$D$28*C57</f>
        <v>6238526.947839015</v>
      </c>
      <c r="E57" s="343">
        <f t="shared" si="2"/>
        <v>288291.70034991857</v>
      </c>
      <c r="F57" s="332"/>
      <c r="G57" s="346">
        <f>C57*'UAE Direct Exhibit 1.3, p. 5'!$G$28</f>
        <v>6205872.217448856</v>
      </c>
      <c r="H57" s="346">
        <f t="shared" si="3"/>
        <v>-32654.730390159413</v>
      </c>
    </row>
    <row r="58" spans="1:8" ht="12.75">
      <c r="A58" s="332" t="s">
        <v>605</v>
      </c>
      <c r="B58" s="343">
        <v>1842542.3844720502</v>
      </c>
      <c r="C58" s="344">
        <f>B58/'UAE Direct Exhibit 1.3, p. 5'!B$28</f>
        <v>0.0026537385465555735</v>
      </c>
      <c r="D58" s="345">
        <f>'UAE Direct Exhibit 1.3, p. 5'!$D$28*C58</f>
        <v>1931814.4308521317</v>
      </c>
      <c r="E58" s="343">
        <f t="shared" si="2"/>
        <v>89272.04638008145</v>
      </c>
      <c r="F58" s="332"/>
      <c r="G58" s="346">
        <f>C58*'UAE Direct Exhibit 1.3, p. 5'!$G$28</f>
        <v>1921702.607992226</v>
      </c>
      <c r="H58" s="346">
        <f t="shared" si="3"/>
        <v>-10111.82285990566</v>
      </c>
    </row>
    <row r="59" spans="1:8" ht="12.75">
      <c r="A59" s="332" t="s">
        <v>606</v>
      </c>
      <c r="B59" s="343">
        <v>1793137.845467534</v>
      </c>
      <c r="C59" s="344">
        <f>B59/'UAE Direct Exhibit 1.3, p. 5'!B$28</f>
        <v>0.0025825832067186234</v>
      </c>
      <c r="D59" s="345">
        <f>'UAE Direct Exhibit 1.3, p. 5'!$D$28*C59</f>
        <v>1880016.2186629078</v>
      </c>
      <c r="E59" s="343">
        <f t="shared" si="2"/>
        <v>86878.37319537392</v>
      </c>
      <c r="F59" s="332"/>
      <c r="G59" s="346">
        <f>C59*'UAE Direct Exhibit 1.3, p. 5'!$G$28</f>
        <v>1870175.5265792054</v>
      </c>
      <c r="H59" s="346">
        <f t="shared" si="3"/>
        <v>-9840.692083702423</v>
      </c>
    </row>
    <row r="60" spans="1:8" ht="12.75">
      <c r="A60" s="332" t="s">
        <v>607</v>
      </c>
      <c r="B60" s="343">
        <v>275481.3097580148</v>
      </c>
      <c r="C60" s="344">
        <f>B60/'UAE Direct Exhibit 1.3, p. 5'!B$28</f>
        <v>0.00039676447973267744</v>
      </c>
      <c r="D60" s="345">
        <f>'UAE Direct Exhibit 1.3, p. 5'!$D$28*C60</f>
        <v>288828.5089697223</v>
      </c>
      <c r="E60" s="343">
        <f t="shared" si="2"/>
        <v>13347.199211707513</v>
      </c>
      <c r="F60" s="332"/>
      <c r="G60" s="346">
        <f>C60*'UAE Direct Exhibit 1.3, p. 5'!$G$28</f>
        <v>287316.67497938185</v>
      </c>
      <c r="H60" s="346">
        <f t="shared" si="3"/>
        <v>-1511.8339903404703</v>
      </c>
    </row>
    <row r="61" spans="1:8" ht="12.75">
      <c r="A61" s="332" t="s">
        <v>608</v>
      </c>
      <c r="B61" s="343">
        <v>152045.26582260896</v>
      </c>
      <c r="C61" s="344">
        <f>B61/'UAE Direct Exhibit 1.3, p. 5'!B$28</f>
        <v>0.00021898458680523594</v>
      </c>
      <c r="D61" s="345">
        <f>'UAE Direct Exhibit 1.3, p. 5'!$D$28*C61</f>
        <v>159411.930566268</v>
      </c>
      <c r="E61" s="343">
        <f t="shared" si="2"/>
        <v>7366.664743659057</v>
      </c>
      <c r="F61" s="332"/>
      <c r="G61" s="346">
        <f>C61*'UAE Direct Exhibit 1.3, p. 5'!$G$28</f>
        <v>158577.51025244384</v>
      </c>
      <c r="H61" s="346">
        <f t="shared" si="3"/>
        <v>-834.4203138241719</v>
      </c>
    </row>
    <row r="62" spans="1:8" ht="12.75">
      <c r="A62" s="332" t="s">
        <v>609</v>
      </c>
      <c r="B62" s="343">
        <v>32552728.307784542</v>
      </c>
      <c r="C62" s="344">
        <f>B62/'UAE Direct Exhibit 1.3, p. 5'!B$28</f>
        <v>0.046884365121766906</v>
      </c>
      <c r="D62" s="345">
        <f>'UAE Direct Exhibit 1.3, p. 5'!$D$28*C62</f>
        <v>34129923.32689582</v>
      </c>
      <c r="E62" s="343">
        <f t="shared" si="2"/>
        <v>1577195.0191112757</v>
      </c>
      <c r="F62" s="332"/>
      <c r="G62" s="346">
        <f>C62*'UAE Direct Exhibit 1.3, p. 5'!$G$28</f>
        <v>33951274.832821</v>
      </c>
      <c r="H62" s="346">
        <f t="shared" si="3"/>
        <v>-178648.49407482147</v>
      </c>
    </row>
    <row r="63" spans="1:8" ht="12.75">
      <c r="A63" s="332" t="s">
        <v>610</v>
      </c>
      <c r="B63" s="343">
        <v>176486.93751673258</v>
      </c>
      <c r="C63" s="344">
        <f>B63/'UAE Direct Exhibit 1.3, p. 5'!B$28</f>
        <v>0.00025418692834352146</v>
      </c>
      <c r="D63" s="345">
        <f>'UAE Direct Exhibit 1.3, p. 5'!$D$28*C63</f>
        <v>185037.81276619757</v>
      </c>
      <c r="E63" s="343">
        <f t="shared" si="2"/>
        <v>8550.875249464996</v>
      </c>
      <c r="F63" s="332"/>
      <c r="G63" s="346">
        <f>C63*'UAE Direct Exhibit 1.3, p. 5'!$G$28</f>
        <v>184069.25721800714</v>
      </c>
      <c r="H63" s="346">
        <f t="shared" si="3"/>
        <v>-968.5555481904303</v>
      </c>
    </row>
    <row r="64" spans="1:8" ht="12.75">
      <c r="A64" s="332" t="s">
        <v>611</v>
      </c>
      <c r="B64" s="343">
        <v>1630665.3005711301</v>
      </c>
      <c r="C64" s="344">
        <f>B64/'UAE Direct Exhibit 1.3, p. 5'!B$28</f>
        <v>0.002348580635715564</v>
      </c>
      <c r="D64" s="345">
        <f>'UAE Direct Exhibit 1.3, p. 5'!$D$28*C64</f>
        <v>1709671.8024403867</v>
      </c>
      <c r="E64" s="343">
        <f t="shared" si="2"/>
        <v>79006.50186925661</v>
      </c>
      <c r="F64" s="332"/>
      <c r="G64" s="346">
        <f>C64*'UAE Direct Exhibit 1.3, p. 5'!$G$28</f>
        <v>1700722.7552965432</v>
      </c>
      <c r="H64" s="346">
        <f t="shared" si="3"/>
        <v>-8949.04714384349</v>
      </c>
    </row>
    <row r="65" spans="1:8" ht="12.75">
      <c r="A65" s="332" t="s">
        <v>612</v>
      </c>
      <c r="B65" s="343">
        <v>2117526.9954757984</v>
      </c>
      <c r="C65" s="344">
        <f>B65/'UAE Direct Exhibit 1.3, p. 5'!B$28</f>
        <v>0.003049787651357757</v>
      </c>
      <c r="D65" s="345">
        <f>'UAE Direct Exhibit 1.3, p. 5'!$D$28*C65</f>
        <v>2220122.175778994</v>
      </c>
      <c r="E65" s="343">
        <f t="shared" si="2"/>
        <v>102595.18030319549</v>
      </c>
      <c r="F65" s="332"/>
      <c r="G65" s="346">
        <f>C65*'UAE Direct Exhibit 1.3, p. 5'!$G$28</f>
        <v>2208501.244798101</v>
      </c>
      <c r="H65" s="346">
        <f t="shared" si="3"/>
        <v>-11620.930980892852</v>
      </c>
    </row>
    <row r="66" spans="1:8" ht="12.75">
      <c r="A66" s="332" t="s">
        <v>613</v>
      </c>
      <c r="B66" s="343">
        <v>389329.4185146386</v>
      </c>
      <c r="C66" s="344">
        <f>B66/'UAE Direct Exhibit 1.3, p. 5'!B$28</f>
        <v>0.0005607352611953096</v>
      </c>
      <c r="D66" s="345">
        <f>'UAE Direct Exhibit 1.3, p. 5'!$D$28*C66</f>
        <v>408192.6122189874</v>
      </c>
      <c r="E66" s="343">
        <f t="shared" si="2"/>
        <v>18863.193704348756</v>
      </c>
      <c r="F66" s="332"/>
      <c r="G66" s="346">
        <f>C66*'UAE Direct Exhibit 1.3, p. 5'!$G$28</f>
        <v>406055.9828815308</v>
      </c>
      <c r="H66" s="346">
        <f t="shared" si="3"/>
        <v>-2136.629337456543</v>
      </c>
    </row>
    <row r="67" spans="1:8" ht="12.75">
      <c r="A67" s="332" t="s">
        <v>614</v>
      </c>
      <c r="B67" s="343">
        <v>302499.4180292598</v>
      </c>
      <c r="C67" s="344">
        <f>B67/'UAE Direct Exhibit 1.3, p. 5'!B$28</f>
        <v>0.00043567755765080567</v>
      </c>
      <c r="D67" s="345">
        <f>'UAE Direct Exhibit 1.3, p. 5'!$D$28*C67</f>
        <v>317155.6573124573</v>
      </c>
      <c r="E67" s="343">
        <f t="shared" si="2"/>
        <v>14656.239283197501</v>
      </c>
      <c r="F67" s="332"/>
      <c r="G67" s="346">
        <f>C67*'UAE Direct Exhibit 1.3, p. 5'!$G$28</f>
        <v>315495.5486733755</v>
      </c>
      <c r="H67" s="346">
        <f t="shared" si="3"/>
        <v>-1660.1086390817654</v>
      </c>
    </row>
    <row r="68" spans="1:8" ht="12.75">
      <c r="A68" s="332" t="s">
        <v>615</v>
      </c>
      <c r="B68" s="343">
        <v>39031.31583466234</v>
      </c>
      <c r="C68" s="344">
        <f>B68/'UAE Direct Exhibit 1.3, p. 5'!B$28</f>
        <v>5.6215210149918575E-05</v>
      </c>
      <c r="D68" s="345">
        <f>'UAE Direct Exhibit 1.3, p. 5'!$D$28*C68</f>
        <v>40922.40147091812</v>
      </c>
      <c r="E68" s="343">
        <f t="shared" si="2"/>
        <v>1891.0856362557824</v>
      </c>
      <c r="F68" s="332"/>
      <c r="G68" s="346">
        <f>C68*'UAE Direct Exhibit 1.3, p. 5'!$G$28</f>
        <v>40708.198663408635</v>
      </c>
      <c r="H68" s="346">
        <f t="shared" si="3"/>
        <v>-214.20280750948587</v>
      </c>
    </row>
    <row r="69" spans="1:8" ht="12.75">
      <c r="A69" s="332" t="s">
        <v>616</v>
      </c>
      <c r="B69" s="343">
        <v>170049.46843331776</v>
      </c>
      <c r="C69" s="344">
        <f>B69/'UAE Direct Exhibit 1.3, p. 5'!B$28</f>
        <v>0.00024491530453020407</v>
      </c>
      <c r="D69" s="345">
        <f>'UAE Direct Exhibit 1.3, p. 5'!$D$28*C69</f>
        <v>178288.44527359115</v>
      </c>
      <c r="E69" s="343">
        <f t="shared" si="2"/>
        <v>8238.97684027339</v>
      </c>
      <c r="F69" s="332"/>
      <c r="G69" s="346">
        <f>C69*'UAE Direct Exhibit 1.3, p. 5'!$G$28</f>
        <v>177355.21838192779</v>
      </c>
      <c r="H69" s="346">
        <f t="shared" si="3"/>
        <v>-933.226891663362</v>
      </c>
    </row>
    <row r="70" spans="1:8" ht="12.75">
      <c r="A70" s="332" t="s">
        <v>617</v>
      </c>
      <c r="B70" s="343">
        <v>230819.65482982155</v>
      </c>
      <c r="C70" s="344">
        <f>B70/'UAE Direct Exhibit 1.3, p. 5'!B$28</f>
        <v>0.000332440122130521</v>
      </c>
      <c r="D70" s="345">
        <f>'UAE Direct Exhibit 1.3, p. 5'!$D$28*C70</f>
        <v>242002.97582425634</v>
      </c>
      <c r="E70" s="343">
        <f t="shared" si="2"/>
        <v>11183.320994434791</v>
      </c>
      <c r="F70" s="332"/>
      <c r="G70" s="346">
        <f>C70*'UAE Direct Exhibit 1.3, p. 5'!$G$28</f>
        <v>240736.24379035932</v>
      </c>
      <c r="H70" s="346">
        <f t="shared" si="3"/>
        <v>-1266.7320338970167</v>
      </c>
    </row>
    <row r="71" spans="1:8" ht="12.75">
      <c r="A71" s="332" t="s">
        <v>618</v>
      </c>
      <c r="B71" s="343">
        <v>2801.3162030468375</v>
      </c>
      <c r="C71" s="344">
        <f>B71/'UAE Direct Exhibit 1.3, p. 5'!B$28</f>
        <v>4.0346213209343186E-06</v>
      </c>
      <c r="D71" s="345">
        <f>'UAE Direct Exhibit 1.3, p. 5'!$D$28*C71</f>
        <v>2937.041292527114</v>
      </c>
      <c r="E71" s="343">
        <f t="shared" si="2"/>
        <v>135.72508948027644</v>
      </c>
      <c r="F71" s="332"/>
      <c r="G71" s="346">
        <f>C71*'UAE Direct Exhibit 1.3, p. 5'!$G$28</f>
        <v>2921.667744836427</v>
      </c>
      <c r="H71" s="346">
        <f t="shared" si="3"/>
        <v>-15.373547690686792</v>
      </c>
    </row>
    <row r="72" spans="1:8" ht="12.75">
      <c r="A72" s="332" t="s">
        <v>619</v>
      </c>
      <c r="B72" s="343">
        <v>2252869.8584428267</v>
      </c>
      <c r="C72" s="344">
        <f>B72/'UAE Direct Exhibit 1.3, p. 5'!B$28</f>
        <v>0.0032447164494595736</v>
      </c>
      <c r="D72" s="345">
        <f>'UAE Direct Exhibit 1.3, p. 5'!$D$28*C72</f>
        <v>2362022.464204361</v>
      </c>
      <c r="E72" s="343">
        <f>D72-B72</f>
        <v>109152.60576153453</v>
      </c>
      <c r="F72" s="332"/>
      <c r="G72" s="346">
        <f>C72*'UAE Direct Exhibit 1.3, p. 5'!$G$28</f>
        <v>2349658.775245574</v>
      </c>
      <c r="H72" s="346">
        <f>G72-D72</f>
        <v>-12363.68895878736</v>
      </c>
    </row>
    <row r="73" spans="1:8" ht="12.75">
      <c r="A73" s="332" t="s">
        <v>620</v>
      </c>
      <c r="B73" s="343">
        <v>361081.98640102986</v>
      </c>
      <c r="C73" s="344">
        <f>B73/'UAE Direct Exhibit 1.3, p. 5'!B$28</f>
        <v>0.0005200516383528564</v>
      </c>
      <c r="D73" s="345">
        <f>'UAE Direct Exhibit 1.3, p. 5'!$D$28*C73</f>
        <v>378576.5787147046</v>
      </c>
      <c r="E73" s="343">
        <f>D73-B73</f>
        <v>17494.592313674744</v>
      </c>
      <c r="F73" s="332"/>
      <c r="G73" s="346">
        <f>C73*'UAE Direct Exhibit 1.3, p. 5'!$G$28</f>
        <v>376594.9705220462</v>
      </c>
      <c r="H73" s="346">
        <f>G73-D73</f>
        <v>-1981.608192658401</v>
      </c>
    </row>
    <row r="74" spans="1:8" ht="12.75">
      <c r="A74" s="332" t="s">
        <v>621</v>
      </c>
      <c r="B74" s="343">
        <v>1062964.182156762</v>
      </c>
      <c r="C74" s="344">
        <f>B74/'UAE Direct Exhibit 1.3, p. 5'!B$28</f>
        <v>0.001530943899890575</v>
      </c>
      <c r="D74" s="345">
        <f>'UAE Direct Exhibit 1.3, p. 5'!$D$28*C74</f>
        <v>1114465.2974470102</v>
      </c>
      <c r="E74" s="343">
        <f>D74-B74</f>
        <v>51501.11529024807</v>
      </c>
      <c r="F74" s="332"/>
      <c r="G74" s="346">
        <f>C74*'UAE Direct Exhibit 1.3, p. 5'!$G$28</f>
        <v>1108631.7787138857</v>
      </c>
      <c r="H74" s="346">
        <f>G74-D74</f>
        <v>-5833.5187331244815</v>
      </c>
    </row>
    <row r="75" spans="1:8" ht="12.75">
      <c r="A75" s="332" t="s">
        <v>622</v>
      </c>
      <c r="B75" s="343">
        <v>27042.211480863487</v>
      </c>
      <c r="C75" s="344">
        <f>B75/'UAE Direct Exhibit 1.3, p. 5'!B$28</f>
        <v>3.8947792786561915E-05</v>
      </c>
      <c r="D75" s="345">
        <f>'UAE Direct Exhibit 1.3, p. 5'!$D$28*C75</f>
        <v>28352.419364212306</v>
      </c>
      <c r="E75" s="343">
        <f>D75-B75</f>
        <v>1310.2078833488195</v>
      </c>
      <c r="F75" s="332"/>
      <c r="G75" s="346">
        <f>C75*'UAE Direct Exhibit 1.3, p. 5'!$G$28</f>
        <v>28204.012437707355</v>
      </c>
      <c r="H75" s="346">
        <f>G75-D75</f>
        <v>-148.40692650495112</v>
      </c>
    </row>
    <row r="91" spans="10:11" ht="12.75">
      <c r="J91" s="348"/>
      <c r="K91" s="348"/>
    </row>
    <row r="92" spans="10:11" ht="12.75">
      <c r="J92" s="348"/>
      <c r="K92" s="348"/>
    </row>
    <row r="93" spans="10:11" ht="12.75">
      <c r="J93" s="348"/>
      <c r="K93" s="348"/>
    </row>
    <row r="96" spans="10:11" ht="12.75">
      <c r="J96" s="348"/>
      <c r="K96" s="348"/>
    </row>
    <row r="97" spans="1:12" ht="12.75">
      <c r="A97" s="332"/>
      <c r="B97" s="343"/>
      <c r="C97" s="344"/>
      <c r="D97" s="345"/>
      <c r="E97" s="343"/>
      <c r="F97" s="332"/>
      <c r="G97" s="346"/>
      <c r="H97" s="346"/>
      <c r="J97" s="348"/>
      <c r="K97" s="349"/>
      <c r="L97" s="349"/>
    </row>
    <row r="98" spans="1:11" ht="12.75">
      <c r="A98" s="332"/>
      <c r="B98" s="343"/>
      <c r="C98" s="344"/>
      <c r="D98" s="345"/>
      <c r="E98" s="343"/>
      <c r="F98" s="332"/>
      <c r="G98" s="346"/>
      <c r="H98" s="346"/>
      <c r="K98" s="348"/>
    </row>
    <row r="99" spans="1:8" ht="12.75">
      <c r="A99" s="332"/>
      <c r="B99" s="343"/>
      <c r="C99" s="344"/>
      <c r="D99" s="345"/>
      <c r="E99" s="343"/>
      <c r="F99" s="332"/>
      <c r="G99" s="346"/>
      <c r="H99" s="346"/>
    </row>
    <row r="100" spans="1:8" ht="12.75">
      <c r="A100" s="332"/>
      <c r="B100" s="343"/>
      <c r="C100" s="344"/>
      <c r="D100" s="345"/>
      <c r="E100" s="343"/>
      <c r="F100" s="332"/>
      <c r="G100" s="346"/>
      <c r="H100" s="346"/>
    </row>
    <row r="101" spans="1:11" ht="12.75">
      <c r="A101" s="332"/>
      <c r="B101" s="343"/>
      <c r="C101" s="344"/>
      <c r="D101" s="345"/>
      <c r="E101" s="343"/>
      <c r="F101" s="332"/>
      <c r="G101" s="346"/>
      <c r="H101" s="346"/>
      <c r="J101" s="348"/>
      <c r="K101" s="348"/>
    </row>
    <row r="102" spans="1:12" ht="12.75">
      <c r="A102" s="332"/>
      <c r="B102" s="343"/>
      <c r="C102" s="344"/>
      <c r="D102" s="345"/>
      <c r="E102" s="343"/>
      <c r="F102" s="332"/>
      <c r="G102" s="346"/>
      <c r="H102" s="346"/>
      <c r="J102" s="348"/>
      <c r="K102" s="348"/>
      <c r="L102" s="349"/>
    </row>
    <row r="103" spans="1:11" ht="12.75">
      <c r="A103" s="332"/>
      <c r="B103" s="343"/>
      <c r="C103" s="344"/>
      <c r="D103" s="345"/>
      <c r="E103" s="343"/>
      <c r="F103" s="332"/>
      <c r="G103" s="346"/>
      <c r="H103" s="346"/>
      <c r="J103" s="348"/>
      <c r="K103" s="348"/>
    </row>
    <row r="104" spans="1:10" ht="12.75">
      <c r="A104" s="332"/>
      <c r="B104" s="343"/>
      <c r="C104" s="344"/>
      <c r="D104" s="345"/>
      <c r="E104" s="343"/>
      <c r="F104" s="332"/>
      <c r="G104" s="346"/>
      <c r="H104" s="346"/>
      <c r="J104" s="349"/>
    </row>
    <row r="105" spans="1:8" ht="12.75">
      <c r="A105" s="332"/>
      <c r="B105" s="343"/>
      <c r="C105" s="344"/>
      <c r="D105" s="345"/>
      <c r="E105" s="343"/>
      <c r="F105" s="332"/>
      <c r="G105" s="346"/>
      <c r="H105" s="346"/>
    </row>
    <row r="106" spans="1:8" ht="12.75">
      <c r="A106" s="332"/>
      <c r="B106" s="343"/>
      <c r="C106" s="344"/>
      <c r="D106" s="345"/>
      <c r="E106" s="343"/>
      <c r="F106" s="332"/>
      <c r="G106" s="346"/>
      <c r="H106" s="346"/>
    </row>
    <row r="107" spans="1:8" ht="12.75">
      <c r="A107" s="332"/>
      <c r="B107" s="343"/>
      <c r="C107" s="344"/>
      <c r="D107" s="345"/>
      <c r="E107" s="343"/>
      <c r="F107" s="332"/>
      <c r="G107" s="346"/>
      <c r="H107" s="346"/>
    </row>
    <row r="108" spans="1:8" ht="12.75">
      <c r="A108" s="332"/>
      <c r="B108" s="343"/>
      <c r="C108" s="344"/>
      <c r="D108" s="345"/>
      <c r="E108" s="343"/>
      <c r="F108" s="332"/>
      <c r="G108" s="346"/>
      <c r="H108" s="346"/>
    </row>
    <row r="109" spans="1:8" ht="12.75">
      <c r="A109" s="332"/>
      <c r="B109" s="343"/>
      <c r="C109" s="344"/>
      <c r="D109" s="345"/>
      <c r="E109" s="343"/>
      <c r="F109" s="332"/>
      <c r="G109" s="346"/>
      <c r="H109" s="346"/>
    </row>
    <row r="110" spans="1:8" ht="12.75">
      <c r="A110" s="332"/>
      <c r="B110" s="343"/>
      <c r="C110" s="344"/>
      <c r="D110" s="345"/>
      <c r="E110" s="343"/>
      <c r="F110" s="332"/>
      <c r="G110" s="346"/>
      <c r="H110" s="346"/>
    </row>
    <row r="111" spans="1:8" ht="12.75">
      <c r="A111" s="332"/>
      <c r="B111" s="343"/>
      <c r="C111" s="344"/>
      <c r="D111" s="345"/>
      <c r="E111" s="343"/>
      <c r="F111" s="332"/>
      <c r="G111" s="346"/>
      <c r="H111" s="346"/>
    </row>
    <row r="112" spans="1:8" ht="12.75">
      <c r="A112" s="332"/>
      <c r="B112" s="343"/>
      <c r="C112" s="344"/>
      <c r="D112" s="345"/>
      <c r="E112" s="343"/>
      <c r="F112" s="332"/>
      <c r="G112" s="346"/>
      <c r="H112" s="346"/>
    </row>
    <row r="113" spans="1:8" ht="12.75">
      <c r="A113" s="332"/>
      <c r="B113" s="343"/>
      <c r="C113" s="344"/>
      <c r="D113" s="345"/>
      <c r="E113" s="343"/>
      <c r="F113" s="332"/>
      <c r="G113" s="346"/>
      <c r="H113" s="346"/>
    </row>
    <row r="114" spans="1:8" ht="12.75">
      <c r="A114" s="332"/>
      <c r="B114" s="343"/>
      <c r="C114" s="344"/>
      <c r="D114" s="345"/>
      <c r="E114" s="343"/>
      <c r="F114" s="332"/>
      <c r="G114" s="346"/>
      <c r="H114" s="346"/>
    </row>
    <row r="115" spans="1:8" ht="12.75">
      <c r="A115" s="332"/>
      <c r="B115" s="343"/>
      <c r="C115" s="344"/>
      <c r="D115" s="345"/>
      <c r="E115" s="343"/>
      <c r="F115" s="332"/>
      <c r="G115" s="346"/>
      <c r="H115" s="346"/>
    </row>
    <row r="116" spans="1:8" ht="12.75">
      <c r="A116" s="332"/>
      <c r="B116" s="343"/>
      <c r="C116" s="344"/>
      <c r="D116" s="345"/>
      <c r="E116" s="343"/>
      <c r="F116" s="332"/>
      <c r="G116" s="346"/>
      <c r="H116" s="346"/>
    </row>
    <row r="117" spans="1:8" ht="12.75">
      <c r="A117" s="332"/>
      <c r="B117" s="343"/>
      <c r="C117" s="344"/>
      <c r="D117" s="345"/>
      <c r="E117" s="343"/>
      <c r="F117" s="332"/>
      <c r="G117" s="346"/>
      <c r="H117" s="346"/>
    </row>
    <row r="118" spans="1:8" ht="12.75">
      <c r="A118" s="332"/>
      <c r="B118" s="343"/>
      <c r="C118" s="344"/>
      <c r="D118" s="345"/>
      <c r="E118" s="343"/>
      <c r="F118" s="332"/>
      <c r="G118" s="346"/>
      <c r="H118" s="346"/>
    </row>
    <row r="119" spans="1:8" ht="12.75">
      <c r="A119" s="332"/>
      <c r="B119" s="343"/>
      <c r="C119" s="344"/>
      <c r="D119" s="345"/>
      <c r="E119" s="343"/>
      <c r="F119" s="332"/>
      <c r="G119" s="346"/>
      <c r="H119" s="346"/>
    </row>
    <row r="120" spans="1:8" ht="12.75">
      <c r="A120" s="332"/>
      <c r="B120" s="343"/>
      <c r="C120" s="344"/>
      <c r="D120" s="345"/>
      <c r="E120" s="343"/>
      <c r="F120" s="332"/>
      <c r="G120" s="346"/>
      <c r="H120" s="346"/>
    </row>
    <row r="121" spans="1:8" ht="12.75">
      <c r="A121" s="332"/>
      <c r="B121" s="343"/>
      <c r="C121" s="344"/>
      <c r="D121" s="345"/>
      <c r="E121" s="343"/>
      <c r="F121" s="332"/>
      <c r="G121" s="346"/>
      <c r="H121" s="346"/>
    </row>
    <row r="122" spans="1:8" ht="12.75">
      <c r="A122" s="332"/>
      <c r="B122" s="343"/>
      <c r="C122" s="344"/>
      <c r="D122" s="345"/>
      <c r="E122" s="343"/>
      <c r="F122" s="332"/>
      <c r="G122" s="346"/>
      <c r="H122" s="346"/>
    </row>
    <row r="123" spans="1:8" ht="12.75">
      <c r="A123" s="332"/>
      <c r="B123" s="343"/>
      <c r="C123" s="344"/>
      <c r="D123" s="345"/>
      <c r="E123" s="343"/>
      <c r="F123" s="332"/>
      <c r="G123" s="346"/>
      <c r="H123" s="346"/>
    </row>
    <row r="124" spans="1:8" ht="12.75">
      <c r="A124" s="332"/>
      <c r="B124" s="343"/>
      <c r="C124" s="344"/>
      <c r="D124" s="345"/>
      <c r="E124" s="343"/>
      <c r="F124" s="332"/>
      <c r="G124" s="346"/>
      <c r="H124" s="346"/>
    </row>
    <row r="125" spans="1:8" ht="12.75">
      <c r="A125" s="332"/>
      <c r="B125" s="343"/>
      <c r="C125" s="344"/>
      <c r="D125" s="345"/>
      <c r="E125" s="343"/>
      <c r="F125" s="332"/>
      <c r="G125" s="346"/>
      <c r="H125" s="346"/>
    </row>
    <row r="126" spans="1:8" ht="12.75">
      <c r="A126" s="332"/>
      <c r="B126" s="343"/>
      <c r="C126" s="344"/>
      <c r="D126" s="345"/>
      <c r="E126" s="343"/>
      <c r="F126" s="332"/>
      <c r="G126" s="346"/>
      <c r="H126" s="346"/>
    </row>
    <row r="127" spans="1:8" ht="12.75">
      <c r="A127" s="332"/>
      <c r="B127" s="343"/>
      <c r="C127" s="344"/>
      <c r="D127" s="345"/>
      <c r="E127" s="343"/>
      <c r="F127" s="332"/>
      <c r="G127" s="346"/>
      <c r="H127" s="346"/>
    </row>
    <row r="128" spans="1:8" ht="12.75">
      <c r="A128" s="332"/>
      <c r="B128" s="343"/>
      <c r="C128" s="344"/>
      <c r="D128" s="345"/>
      <c r="E128" s="343"/>
      <c r="F128" s="332"/>
      <c r="G128" s="346"/>
      <c r="H128" s="346"/>
    </row>
    <row r="129" spans="1:8" ht="12.75">
      <c r="A129" s="332"/>
      <c r="B129" s="343"/>
      <c r="C129" s="344"/>
      <c r="D129" s="345"/>
      <c r="E129" s="343"/>
      <c r="F129" s="332"/>
      <c r="G129" s="346"/>
      <c r="H129" s="346"/>
    </row>
    <row r="130" spans="1:8" ht="12.75">
      <c r="A130" s="332"/>
      <c r="B130" s="343"/>
      <c r="C130" s="344"/>
      <c r="D130" s="345"/>
      <c r="E130" s="343"/>
      <c r="F130" s="332"/>
      <c r="G130" s="346"/>
      <c r="H130" s="346"/>
    </row>
    <row r="131" spans="1:8" ht="12.75">
      <c r="A131" s="332"/>
      <c r="B131" s="343"/>
      <c r="C131" s="344"/>
      <c r="D131" s="345"/>
      <c r="E131" s="343"/>
      <c r="F131" s="332"/>
      <c r="G131" s="346"/>
      <c r="H131" s="346"/>
    </row>
    <row r="132" spans="1:8" ht="12.75">
      <c r="A132" s="332"/>
      <c r="B132" s="343"/>
      <c r="C132" s="344"/>
      <c r="D132" s="345"/>
      <c r="E132" s="343"/>
      <c r="F132" s="332"/>
      <c r="G132" s="346"/>
      <c r="H132" s="346"/>
    </row>
    <row r="133" spans="1:8" ht="12.75">
      <c r="A133" s="332"/>
      <c r="B133" s="343"/>
      <c r="C133" s="344"/>
      <c r="D133" s="345"/>
      <c r="E133" s="343"/>
      <c r="F133" s="332"/>
      <c r="G133" s="346"/>
      <c r="H133" s="346"/>
    </row>
    <row r="134" spans="1:8" ht="12.75">
      <c r="A134" s="332"/>
      <c r="B134" s="343"/>
      <c r="C134" s="344"/>
      <c r="D134" s="345"/>
      <c r="E134" s="343"/>
      <c r="F134" s="332"/>
      <c r="G134" s="346"/>
      <c r="H134" s="346"/>
    </row>
    <row r="135" spans="1:8" ht="12.75">
      <c r="A135" s="332"/>
      <c r="B135" s="343"/>
      <c r="C135" s="344"/>
      <c r="D135" s="345"/>
      <c r="E135" s="343"/>
      <c r="F135" s="332"/>
      <c r="G135" s="346"/>
      <c r="H135" s="346"/>
    </row>
    <row r="136" spans="1:8" ht="12.75">
      <c r="A136" s="332"/>
      <c r="B136" s="343"/>
      <c r="C136" s="344"/>
      <c r="D136" s="345"/>
      <c r="E136" s="343"/>
      <c r="F136" s="332"/>
      <c r="G136" s="346"/>
      <c r="H136" s="346"/>
    </row>
    <row r="137" spans="1:8" ht="12.75">
      <c r="A137" s="332"/>
      <c r="B137" s="343"/>
      <c r="C137" s="344"/>
      <c r="D137" s="345"/>
      <c r="E137" s="343"/>
      <c r="F137" s="332"/>
      <c r="G137" s="346"/>
      <c r="H137" s="346"/>
    </row>
    <row r="138" spans="1:8" ht="12.75">
      <c r="A138" s="332"/>
      <c r="B138" s="343"/>
      <c r="C138" s="344"/>
      <c r="D138" s="345"/>
      <c r="E138" s="343"/>
      <c r="F138" s="332"/>
      <c r="G138" s="346"/>
      <c r="H138" s="346"/>
    </row>
    <row r="139" spans="1:8" ht="12.75">
      <c r="A139" s="332"/>
      <c r="B139" s="343"/>
      <c r="C139" s="344"/>
      <c r="D139" s="345"/>
      <c r="E139" s="343"/>
      <c r="F139" s="332"/>
      <c r="G139" s="346"/>
      <c r="H139" s="346"/>
    </row>
    <row r="140" spans="1:8" ht="12.75">
      <c r="A140" s="332"/>
      <c r="B140" s="343"/>
      <c r="C140" s="344"/>
      <c r="D140" s="345"/>
      <c r="E140" s="343"/>
      <c r="F140" s="332"/>
      <c r="G140" s="346"/>
      <c r="H140" s="346"/>
    </row>
    <row r="141" spans="1:8" ht="12.75">
      <c r="A141" s="332"/>
      <c r="B141" s="343"/>
      <c r="C141" s="344"/>
      <c r="D141" s="345"/>
      <c r="E141" s="343"/>
      <c r="F141" s="332"/>
      <c r="G141" s="346"/>
      <c r="H141" s="346"/>
    </row>
    <row r="142" spans="1:8" ht="12.75">
      <c r="A142" s="332"/>
      <c r="B142" s="343"/>
      <c r="C142" s="344"/>
      <c r="D142" s="345"/>
      <c r="E142" s="343"/>
      <c r="F142" s="332"/>
      <c r="G142" s="346"/>
      <c r="H142" s="346"/>
    </row>
    <row r="143" spans="1:8" ht="12.75">
      <c r="A143" s="332"/>
      <c r="B143" s="343"/>
      <c r="C143" s="344"/>
      <c r="D143" s="345"/>
      <c r="E143" s="343"/>
      <c r="F143" s="332"/>
      <c r="G143" s="346"/>
      <c r="H143" s="346"/>
    </row>
    <row r="144" spans="1:8" ht="12.75">
      <c r="A144" s="332"/>
      <c r="B144" s="343"/>
      <c r="C144" s="344"/>
      <c r="D144" s="345"/>
      <c r="E144" s="343"/>
      <c r="F144" s="332"/>
      <c r="G144" s="346"/>
      <c r="H144" s="346"/>
    </row>
    <row r="145" spans="1:8" ht="12.75">
      <c r="A145" s="332"/>
      <c r="B145" s="343"/>
      <c r="C145" s="344"/>
      <c r="D145" s="345"/>
      <c r="E145" s="343"/>
      <c r="F145" s="332"/>
      <c r="G145" s="346"/>
      <c r="H145" s="346"/>
    </row>
    <row r="146" spans="1:8" ht="12.75">
      <c r="A146" s="332"/>
      <c r="B146" s="343"/>
      <c r="C146" s="344"/>
      <c r="D146" s="345"/>
      <c r="E146" s="343"/>
      <c r="F146" s="332"/>
      <c r="G146" s="346"/>
      <c r="H146" s="346"/>
    </row>
    <row r="147" spans="1:8" ht="12.75">
      <c r="A147" s="332"/>
      <c r="B147" s="343"/>
      <c r="C147" s="344"/>
      <c r="D147" s="345"/>
      <c r="E147" s="343"/>
      <c r="F147" s="332"/>
      <c r="G147" s="346"/>
      <c r="H147" s="346"/>
    </row>
    <row r="148" spans="1:8" ht="12.75">
      <c r="A148" s="332"/>
      <c r="B148" s="343"/>
      <c r="C148" s="344"/>
      <c r="D148" s="345"/>
      <c r="E148" s="343"/>
      <c r="F148" s="332"/>
      <c r="G148" s="346"/>
      <c r="H148" s="346"/>
    </row>
    <row r="149" spans="1:8" ht="12.75">
      <c r="A149" s="332"/>
      <c r="B149" s="343"/>
      <c r="C149" s="344"/>
      <c r="D149" s="345"/>
      <c r="E149" s="343"/>
      <c r="F149" s="332"/>
      <c r="G149" s="346"/>
      <c r="H149" s="346"/>
    </row>
    <row r="150" spans="1:8" ht="12.75">
      <c r="A150" s="332"/>
      <c r="B150" s="343"/>
      <c r="C150" s="344"/>
      <c r="D150" s="345"/>
      <c r="E150" s="343"/>
      <c r="F150" s="332"/>
      <c r="G150" s="346"/>
      <c r="H150" s="346"/>
    </row>
    <row r="151" spans="1:8" ht="12.75">
      <c r="A151" s="332"/>
      <c r="B151" s="343"/>
      <c r="C151" s="344"/>
      <c r="D151" s="345"/>
      <c r="E151" s="343"/>
      <c r="F151" s="332"/>
      <c r="G151" s="346"/>
      <c r="H151" s="346"/>
    </row>
    <row r="152" spans="1:8" ht="12.75">
      <c r="A152" s="332"/>
      <c r="B152" s="343"/>
      <c r="C152" s="344"/>
      <c r="D152" s="345"/>
      <c r="E152" s="343"/>
      <c r="F152" s="332"/>
      <c r="G152" s="346"/>
      <c r="H152" s="346"/>
    </row>
    <row r="153" spans="1:8" ht="12.75">
      <c r="A153" s="332"/>
      <c r="B153" s="343"/>
      <c r="C153" s="344"/>
      <c r="D153" s="345"/>
      <c r="E153" s="343"/>
      <c r="F153" s="332"/>
      <c r="G153" s="346"/>
      <c r="H153" s="346"/>
    </row>
    <row r="154" spans="1:8" ht="12.75">
      <c r="A154" s="332"/>
      <c r="B154" s="343"/>
      <c r="C154" s="344"/>
      <c r="D154" s="345"/>
      <c r="E154" s="343"/>
      <c r="F154" s="332"/>
      <c r="G154" s="346"/>
      <c r="H154" s="346"/>
    </row>
    <row r="155" spans="1:8" ht="12.75">
      <c r="A155" s="332"/>
      <c r="B155" s="343"/>
      <c r="C155" s="344"/>
      <c r="D155" s="345"/>
      <c r="E155" s="343"/>
      <c r="F155" s="332"/>
      <c r="G155" s="346"/>
      <c r="H155" s="346"/>
    </row>
    <row r="156" spans="1:8" ht="12.75">
      <c r="A156" s="332"/>
      <c r="B156" s="343"/>
      <c r="C156" s="344"/>
      <c r="D156" s="345"/>
      <c r="E156" s="343"/>
      <c r="F156" s="332"/>
      <c r="G156" s="346"/>
      <c r="H156" s="346"/>
    </row>
    <row r="157" spans="1:8" ht="12.75">
      <c r="A157" s="332"/>
      <c r="B157" s="343"/>
      <c r="C157" s="344"/>
      <c r="D157" s="345"/>
      <c r="E157" s="343"/>
      <c r="F157" s="332"/>
      <c r="G157" s="346"/>
      <c r="H157" s="346"/>
    </row>
    <row r="158" spans="1:8" ht="12.75">
      <c r="A158" s="347"/>
      <c r="B158" s="361"/>
      <c r="C158" s="362"/>
      <c r="D158" s="363"/>
      <c r="E158" s="361"/>
      <c r="F158" s="347"/>
      <c r="G158" s="356"/>
      <c r="H158" s="356"/>
    </row>
    <row r="159" spans="1:8" ht="12.75">
      <c r="A159" s="347"/>
      <c r="B159" s="347"/>
      <c r="C159" s="347"/>
      <c r="D159" s="347"/>
      <c r="E159" s="347"/>
      <c r="F159" s="347"/>
      <c r="G159" s="356"/>
      <c r="H159" s="347"/>
    </row>
    <row r="160" spans="1:8" ht="12.75">
      <c r="A160" s="364"/>
      <c r="B160" s="365"/>
      <c r="C160" s="366"/>
      <c r="D160" s="365"/>
      <c r="E160" s="365"/>
      <c r="F160" s="364"/>
      <c r="G160" s="367"/>
      <c r="H160" s="368"/>
    </row>
    <row r="161" spans="1:8" ht="12.75">
      <c r="A161" s="347"/>
      <c r="B161" s="347"/>
      <c r="C161" s="369"/>
      <c r="D161" s="347"/>
      <c r="E161" s="347"/>
      <c r="F161" s="364"/>
      <c r="G161" s="347"/>
      <c r="H161" s="363"/>
    </row>
    <row r="162" spans="1:8" ht="12.75">
      <c r="A162" s="347"/>
      <c r="B162" s="361"/>
      <c r="C162" s="362"/>
      <c r="D162" s="363"/>
      <c r="E162" s="361"/>
      <c r="F162" s="364"/>
      <c r="G162" s="356"/>
      <c r="H162" s="370"/>
    </row>
    <row r="163" spans="1:8" ht="12.75">
      <c r="A163" s="347"/>
      <c r="B163" s="347"/>
      <c r="C163" s="369"/>
      <c r="D163" s="347"/>
      <c r="E163" s="347"/>
      <c r="F163" s="364"/>
      <c r="G163" s="347"/>
      <c r="H163" s="347"/>
    </row>
    <row r="164" spans="1:8" ht="12.75">
      <c r="A164" s="364"/>
      <c r="B164" s="365"/>
      <c r="C164" s="366"/>
      <c r="D164" s="365"/>
      <c r="E164" s="371"/>
      <c r="F164" s="364"/>
      <c r="G164" s="372"/>
      <c r="H164" s="367"/>
    </row>
    <row r="165" spans="1:8" ht="12.75">
      <c r="A165" s="347"/>
      <c r="B165" s="361"/>
      <c r="C165" s="362"/>
      <c r="D165" s="363"/>
      <c r="E165" s="361"/>
      <c r="F165" s="347"/>
      <c r="G165" s="356"/>
      <c r="H165" s="356"/>
    </row>
    <row r="166" spans="1:8" ht="12.75">
      <c r="A166" s="347"/>
      <c r="B166" s="361"/>
      <c r="C166" s="362"/>
      <c r="D166" s="363"/>
      <c r="E166" s="361"/>
      <c r="F166" s="347"/>
      <c r="G166" s="356"/>
      <c r="H166" s="356"/>
    </row>
    <row r="167" spans="1:8" ht="12.75">
      <c r="A167" s="347"/>
      <c r="B167" s="361"/>
      <c r="C167" s="362"/>
      <c r="D167" s="363"/>
      <c r="E167" s="361"/>
      <c r="F167" s="347"/>
      <c r="G167" s="356"/>
      <c r="H167" s="356"/>
    </row>
    <row r="168" spans="1:8" ht="12.75">
      <c r="A168" s="347"/>
      <c r="B168" s="361"/>
      <c r="C168" s="362"/>
      <c r="D168" s="363"/>
      <c r="E168" s="361"/>
      <c r="F168" s="347"/>
      <c r="G168" s="356"/>
      <c r="H168" s="356"/>
    </row>
    <row r="169" spans="1:8" ht="12.75">
      <c r="A169" s="347"/>
      <c r="B169" s="361"/>
      <c r="C169" s="362"/>
      <c r="D169" s="363"/>
      <c r="E169" s="361"/>
      <c r="F169" s="347"/>
      <c r="G169" s="356"/>
      <c r="H169" s="356"/>
    </row>
    <row r="170" spans="1:8" ht="12.75">
      <c r="A170" s="347"/>
      <c r="B170" s="361"/>
      <c r="C170" s="362"/>
      <c r="D170" s="363"/>
      <c r="E170" s="361"/>
      <c r="F170" s="347"/>
      <c r="G170" s="356"/>
      <c r="H170" s="356"/>
    </row>
    <row r="171" spans="1:8" ht="12.75">
      <c r="A171" s="347"/>
      <c r="B171" s="361"/>
      <c r="C171" s="362"/>
      <c r="D171" s="363"/>
      <c r="E171" s="361"/>
      <c r="F171" s="347"/>
      <c r="G171" s="356"/>
      <c r="H171" s="356"/>
    </row>
    <row r="172" spans="1:8" ht="12.75">
      <c r="A172" s="347"/>
      <c r="B172" s="361"/>
      <c r="C172" s="362"/>
      <c r="D172" s="363"/>
      <c r="E172" s="361"/>
      <c r="F172" s="347"/>
      <c r="G172" s="356"/>
      <c r="H172" s="356"/>
    </row>
    <row r="173" spans="1:8" ht="12.75">
      <c r="A173" s="347"/>
      <c r="B173" s="361"/>
      <c r="C173" s="362"/>
      <c r="D173" s="363"/>
      <c r="E173" s="361"/>
      <c r="F173" s="347"/>
      <c r="G173" s="356"/>
      <c r="H173" s="356"/>
    </row>
    <row r="174" spans="1:8" ht="12.75">
      <c r="A174" s="347"/>
      <c r="B174" s="361"/>
      <c r="C174" s="362"/>
      <c r="D174" s="363"/>
      <c r="E174" s="361"/>
      <c r="F174" s="347"/>
      <c r="G174" s="356"/>
      <c r="H174" s="356"/>
    </row>
    <row r="175" spans="1:8" ht="12.75">
      <c r="A175" s="347"/>
      <c r="B175" s="361"/>
      <c r="C175" s="362"/>
      <c r="D175" s="363"/>
      <c r="E175" s="361"/>
      <c r="F175" s="347"/>
      <c r="G175" s="356"/>
      <c r="H175" s="356"/>
    </row>
    <row r="176" spans="1:8" ht="12.75">
      <c r="A176" s="347"/>
      <c r="B176" s="361"/>
      <c r="C176" s="362"/>
      <c r="D176" s="363"/>
      <c r="E176" s="361"/>
      <c r="F176" s="347"/>
      <c r="G176" s="356"/>
      <c r="H176" s="356"/>
    </row>
    <row r="177" spans="1:8" ht="12.75">
      <c r="A177" s="347"/>
      <c r="B177" s="361"/>
      <c r="C177" s="362"/>
      <c r="D177" s="363"/>
      <c r="E177" s="361"/>
      <c r="F177" s="347"/>
      <c r="G177" s="356"/>
      <c r="H177" s="356"/>
    </row>
    <row r="178" spans="1:8" ht="12.75">
      <c r="A178" s="347"/>
      <c r="B178" s="361"/>
      <c r="C178" s="362"/>
      <c r="D178" s="363"/>
      <c r="E178" s="361"/>
      <c r="F178" s="347"/>
      <c r="G178" s="356"/>
      <c r="H178" s="356"/>
    </row>
    <row r="179" spans="1:8" ht="12.75">
      <c r="A179" s="347"/>
      <c r="B179" s="361"/>
      <c r="C179" s="362"/>
      <c r="D179" s="363"/>
      <c r="E179" s="361"/>
      <c r="F179" s="347"/>
      <c r="G179" s="356"/>
      <c r="H179" s="356"/>
    </row>
    <row r="180" spans="1:8" ht="12.75">
      <c r="A180" s="347"/>
      <c r="B180" s="361"/>
      <c r="C180" s="362"/>
      <c r="D180" s="363"/>
      <c r="E180" s="361"/>
      <c r="F180" s="347"/>
      <c r="G180" s="356"/>
      <c r="H180" s="356"/>
    </row>
    <row r="181" spans="1:8" ht="12.75">
      <c r="A181" s="347"/>
      <c r="B181" s="361"/>
      <c r="C181" s="362"/>
      <c r="D181" s="363"/>
      <c r="E181" s="361"/>
      <c r="F181" s="347"/>
      <c r="G181" s="356"/>
      <c r="H181" s="356"/>
    </row>
    <row r="182" spans="1:8" ht="12.75">
      <c r="A182" s="347"/>
      <c r="B182" s="361"/>
      <c r="C182" s="362"/>
      <c r="D182" s="363"/>
      <c r="E182" s="361"/>
      <c r="F182" s="347"/>
      <c r="G182" s="356"/>
      <c r="H182" s="356"/>
    </row>
    <row r="183" spans="1:8" ht="12.75">
      <c r="A183" s="347"/>
      <c r="B183" s="361"/>
      <c r="C183" s="362"/>
      <c r="D183" s="363"/>
      <c r="E183" s="361"/>
      <c r="F183" s="347"/>
      <c r="G183" s="356"/>
      <c r="H183" s="356"/>
    </row>
    <row r="184" spans="1:8" ht="12.75">
      <c r="A184" s="347"/>
      <c r="B184" s="361"/>
      <c r="C184" s="362"/>
      <c r="D184" s="363"/>
      <c r="E184" s="361"/>
      <c r="F184" s="347"/>
      <c r="G184" s="356"/>
      <c r="H184" s="356"/>
    </row>
    <row r="185" spans="1:8" ht="12.75">
      <c r="A185" s="347"/>
      <c r="B185" s="361"/>
      <c r="C185" s="362"/>
      <c r="D185" s="363"/>
      <c r="E185" s="361"/>
      <c r="F185" s="347"/>
      <c r="G185" s="356"/>
      <c r="H185" s="356"/>
    </row>
    <row r="186" spans="1:8" ht="12.75">
      <c r="A186" s="347"/>
      <c r="B186" s="361"/>
      <c r="C186" s="362"/>
      <c r="D186" s="363"/>
      <c r="E186" s="361"/>
      <c r="F186" s="347"/>
      <c r="G186" s="356"/>
      <c r="H186" s="356"/>
    </row>
    <row r="187" spans="1:8" ht="12.75">
      <c r="A187" s="347"/>
      <c r="B187" s="361"/>
      <c r="C187" s="362"/>
      <c r="D187" s="363"/>
      <c r="E187" s="361"/>
      <c r="F187" s="347"/>
      <c r="G187" s="356"/>
      <c r="H187" s="356"/>
    </row>
    <row r="188" spans="1:8" ht="12.75">
      <c r="A188" s="347"/>
      <c r="B188" s="361"/>
      <c r="C188" s="362"/>
      <c r="D188" s="363"/>
      <c r="E188" s="361"/>
      <c r="F188" s="347"/>
      <c r="G188" s="356"/>
      <c r="H188" s="356"/>
    </row>
    <row r="189" spans="1:8" ht="12.75">
      <c r="A189" s="347"/>
      <c r="B189" s="361"/>
      <c r="C189" s="362"/>
      <c r="D189" s="363"/>
      <c r="E189" s="361"/>
      <c r="F189" s="347"/>
      <c r="G189" s="356"/>
      <c r="H189" s="356"/>
    </row>
    <row r="190" spans="1:8" ht="12.75">
      <c r="A190" s="347"/>
      <c r="B190" s="361"/>
      <c r="C190" s="362"/>
      <c r="D190" s="363"/>
      <c r="E190" s="361"/>
      <c r="F190" s="347"/>
      <c r="G190" s="356"/>
      <c r="H190" s="356"/>
    </row>
    <row r="191" spans="1:8" ht="12.75">
      <c r="A191" s="347"/>
      <c r="B191" s="361"/>
      <c r="C191" s="362"/>
      <c r="D191" s="363"/>
      <c r="E191" s="361"/>
      <c r="F191" s="347"/>
      <c r="G191" s="356"/>
      <c r="H191" s="356"/>
    </row>
    <row r="192" spans="1:8" ht="12.75">
      <c r="A192" s="347"/>
      <c r="B192" s="361"/>
      <c r="C192" s="362"/>
      <c r="D192" s="363"/>
      <c r="E192" s="361"/>
      <c r="F192" s="347"/>
      <c r="G192" s="356"/>
      <c r="H192" s="356"/>
    </row>
    <row r="193" spans="1:8" ht="12.75">
      <c r="A193" s="347"/>
      <c r="B193" s="361"/>
      <c r="C193" s="362"/>
      <c r="D193" s="363"/>
      <c r="E193" s="361"/>
      <c r="F193" s="347"/>
      <c r="G193" s="356"/>
      <c r="H193" s="356"/>
    </row>
    <row r="194" spans="1:8" ht="12.75">
      <c r="A194" s="347"/>
      <c r="B194" s="361"/>
      <c r="C194" s="362"/>
      <c r="D194" s="363"/>
      <c r="E194" s="361"/>
      <c r="F194" s="347"/>
      <c r="G194" s="356"/>
      <c r="H194" s="356"/>
    </row>
    <row r="195" spans="1:8" ht="12.75">
      <c r="A195" s="347"/>
      <c r="B195" s="361"/>
      <c r="C195" s="362"/>
      <c r="D195" s="363"/>
      <c r="E195" s="361"/>
      <c r="F195" s="347"/>
      <c r="G195" s="356"/>
      <c r="H195" s="356"/>
    </row>
    <row r="196" spans="1:8" ht="12.75">
      <c r="A196" s="347"/>
      <c r="B196" s="361"/>
      <c r="C196" s="362"/>
      <c r="D196" s="363"/>
      <c r="E196" s="361"/>
      <c r="F196" s="347"/>
      <c r="G196" s="356"/>
      <c r="H196" s="356"/>
    </row>
    <row r="197" spans="1:8" ht="12.75">
      <c r="A197" s="347"/>
      <c r="B197" s="361"/>
      <c r="C197" s="362"/>
      <c r="D197" s="363"/>
      <c r="E197" s="361"/>
      <c r="F197" s="347"/>
      <c r="G197" s="356"/>
      <c r="H197" s="356"/>
    </row>
    <row r="198" spans="1:8" ht="12.75">
      <c r="A198" s="347"/>
      <c r="B198" s="361"/>
      <c r="C198" s="362"/>
      <c r="D198" s="363"/>
      <c r="E198" s="361"/>
      <c r="F198" s="347"/>
      <c r="G198" s="356"/>
      <c r="H198" s="356"/>
    </row>
    <row r="199" spans="1:8" ht="12.75">
      <c r="A199" s="347"/>
      <c r="B199" s="361"/>
      <c r="C199" s="362"/>
      <c r="D199" s="363"/>
      <c r="E199" s="361"/>
      <c r="F199" s="347"/>
      <c r="G199" s="356"/>
      <c r="H199" s="356"/>
    </row>
    <row r="200" spans="1:8" ht="12.75">
      <c r="A200" s="347"/>
      <c r="B200" s="361"/>
      <c r="C200" s="362"/>
      <c r="D200" s="363"/>
      <c r="E200" s="361"/>
      <c r="F200" s="347"/>
      <c r="G200" s="356"/>
      <c r="H200" s="356"/>
    </row>
    <row r="201" spans="1:8" ht="12.75">
      <c r="A201" s="347"/>
      <c r="B201" s="361"/>
      <c r="C201" s="362"/>
      <c r="D201" s="363"/>
      <c r="E201" s="361"/>
      <c r="F201" s="347"/>
      <c r="G201" s="356"/>
      <c r="H201" s="356"/>
    </row>
    <row r="202" spans="1:8" ht="12.75">
      <c r="A202" s="347"/>
      <c r="B202" s="361"/>
      <c r="C202" s="362"/>
      <c r="D202" s="363"/>
      <c r="E202" s="361"/>
      <c r="F202" s="347"/>
      <c r="G202" s="356"/>
      <c r="H202" s="356"/>
    </row>
    <row r="203" spans="1:8" ht="12.75">
      <c r="A203" s="347"/>
      <c r="B203" s="361"/>
      <c r="C203" s="362"/>
      <c r="D203" s="363"/>
      <c r="E203" s="361"/>
      <c r="F203" s="347"/>
      <c r="G203" s="356"/>
      <c r="H203" s="356"/>
    </row>
    <row r="204" spans="1:8" ht="12.75">
      <c r="A204" s="347"/>
      <c r="B204" s="361"/>
      <c r="C204" s="362"/>
      <c r="D204" s="363"/>
      <c r="E204" s="361"/>
      <c r="F204" s="347"/>
      <c r="G204" s="356"/>
      <c r="H204" s="356"/>
    </row>
    <row r="205" spans="1:8" ht="12.75">
      <c r="A205" s="347"/>
      <c r="B205" s="361"/>
      <c r="C205" s="362"/>
      <c r="D205" s="363"/>
      <c r="E205" s="361"/>
      <c r="F205" s="347"/>
      <c r="G205" s="356"/>
      <c r="H205" s="356"/>
    </row>
    <row r="206" spans="1:8" ht="12.75">
      <c r="A206" s="347"/>
      <c r="B206" s="361"/>
      <c r="C206" s="362"/>
      <c r="D206" s="363"/>
      <c r="E206" s="361"/>
      <c r="F206" s="347"/>
      <c r="G206" s="356"/>
      <c r="H206" s="356"/>
    </row>
    <row r="207" spans="1:8" ht="12.75">
      <c r="A207" s="347"/>
      <c r="B207" s="361"/>
      <c r="C207" s="362"/>
      <c r="D207" s="363"/>
      <c r="E207" s="361"/>
      <c r="F207" s="347"/>
      <c r="G207" s="356"/>
      <c r="H207" s="356"/>
    </row>
    <row r="208" spans="1:8" ht="12.75">
      <c r="A208" s="347"/>
      <c r="B208" s="361"/>
      <c r="C208" s="362"/>
      <c r="D208" s="363"/>
      <c r="E208" s="361"/>
      <c r="F208" s="347"/>
      <c r="G208" s="356"/>
      <c r="H208" s="356"/>
    </row>
    <row r="209" spans="1:8" ht="12.75">
      <c r="A209" s="347"/>
      <c r="B209" s="361"/>
      <c r="C209" s="362"/>
      <c r="D209" s="363"/>
      <c r="E209" s="361"/>
      <c r="F209" s="347"/>
      <c r="G209" s="356"/>
      <c r="H209" s="356"/>
    </row>
    <row r="210" spans="1:8" ht="12.75">
      <c r="A210" s="347"/>
      <c r="B210" s="361"/>
      <c r="C210" s="362"/>
      <c r="D210" s="363"/>
      <c r="E210" s="361"/>
      <c r="F210" s="347"/>
      <c r="G210" s="356"/>
      <c r="H210" s="356"/>
    </row>
    <row r="211" spans="1:8" ht="12.75">
      <c r="A211" s="347"/>
      <c r="B211" s="361"/>
      <c r="C211" s="362"/>
      <c r="D211" s="363"/>
      <c r="E211" s="361"/>
      <c r="F211" s="347"/>
      <c r="G211" s="356"/>
      <c r="H211" s="356"/>
    </row>
    <row r="212" spans="1:8" ht="12.75">
      <c r="A212" s="347"/>
      <c r="B212" s="361"/>
      <c r="C212" s="362"/>
      <c r="D212" s="363"/>
      <c r="E212" s="361"/>
      <c r="F212" s="347"/>
      <c r="G212" s="356"/>
      <c r="H212" s="356"/>
    </row>
    <row r="213" spans="1:8" ht="12.75">
      <c r="A213" s="347"/>
      <c r="B213" s="361"/>
      <c r="C213" s="362"/>
      <c r="D213" s="363"/>
      <c r="E213" s="361"/>
      <c r="F213" s="347"/>
      <c r="G213" s="356"/>
      <c r="H213" s="356"/>
    </row>
    <row r="214" spans="1:8" ht="12.75">
      <c r="A214" s="347"/>
      <c r="B214" s="361"/>
      <c r="C214" s="362"/>
      <c r="D214" s="363"/>
      <c r="E214" s="361"/>
      <c r="F214" s="347"/>
      <c r="G214" s="356"/>
      <c r="H214" s="356"/>
    </row>
    <row r="215" spans="1:8" ht="12.75">
      <c r="A215" s="347"/>
      <c r="B215" s="361"/>
      <c r="C215" s="362"/>
      <c r="D215" s="363"/>
      <c r="E215" s="361"/>
      <c r="F215" s="347"/>
      <c r="G215" s="356"/>
      <c r="H215" s="356"/>
    </row>
    <row r="216" spans="1:8" ht="12.75">
      <c r="A216" s="347"/>
      <c r="B216" s="361"/>
      <c r="C216" s="362"/>
      <c r="D216" s="363"/>
      <c r="E216" s="361"/>
      <c r="F216" s="347"/>
      <c r="G216" s="356"/>
      <c r="H216" s="356"/>
    </row>
    <row r="217" spans="1:8" ht="12.75">
      <c r="A217" s="347"/>
      <c r="B217" s="361"/>
      <c r="C217" s="362"/>
      <c r="D217" s="363"/>
      <c r="E217" s="361"/>
      <c r="F217" s="347"/>
      <c r="G217" s="356"/>
      <c r="H217" s="356"/>
    </row>
    <row r="218" spans="1:8" ht="12.75">
      <c r="A218" s="347"/>
      <c r="B218" s="361"/>
      <c r="C218" s="362"/>
      <c r="D218" s="363"/>
      <c r="E218" s="361"/>
      <c r="F218" s="347"/>
      <c r="G218" s="356"/>
      <c r="H218" s="356"/>
    </row>
    <row r="219" spans="1:8" ht="12.75">
      <c r="A219" s="347"/>
      <c r="B219" s="361"/>
      <c r="C219" s="362"/>
      <c r="D219" s="363"/>
      <c r="E219" s="361"/>
      <c r="F219" s="347"/>
      <c r="G219" s="356"/>
      <c r="H219" s="356"/>
    </row>
    <row r="220" spans="1:8" ht="12.75">
      <c r="A220" s="347"/>
      <c r="B220" s="361"/>
      <c r="C220" s="362"/>
      <c r="D220" s="363"/>
      <c r="E220" s="361"/>
      <c r="F220" s="347"/>
      <c r="G220" s="356"/>
      <c r="H220" s="356"/>
    </row>
    <row r="221" spans="1:8" ht="12.75">
      <c r="A221" s="347"/>
      <c r="B221" s="361"/>
      <c r="C221" s="362"/>
      <c r="D221" s="363"/>
      <c r="E221" s="361"/>
      <c r="F221" s="347"/>
      <c r="G221" s="356"/>
      <c r="H221" s="356"/>
    </row>
    <row r="222" spans="1:8" ht="12.75">
      <c r="A222" s="347"/>
      <c r="B222" s="361"/>
      <c r="C222" s="362"/>
      <c r="D222" s="363"/>
      <c r="E222" s="361"/>
      <c r="F222" s="347"/>
      <c r="G222" s="356"/>
      <c r="H222" s="356"/>
    </row>
    <row r="223" spans="1:8" ht="12.75">
      <c r="A223" s="347"/>
      <c r="B223" s="361"/>
      <c r="C223" s="362"/>
      <c r="D223" s="363"/>
      <c r="E223" s="361"/>
      <c r="F223" s="347"/>
      <c r="G223" s="356"/>
      <c r="H223" s="356"/>
    </row>
    <row r="224" spans="1:8" ht="12.75">
      <c r="A224" s="347"/>
      <c r="B224" s="361"/>
      <c r="C224" s="362"/>
      <c r="D224" s="363"/>
      <c r="E224" s="361"/>
      <c r="F224" s="347"/>
      <c r="G224" s="356"/>
      <c r="H224" s="356"/>
    </row>
    <row r="225" spans="1:8" ht="12.75">
      <c r="A225" s="347"/>
      <c r="B225" s="361"/>
      <c r="C225" s="362"/>
      <c r="D225" s="363"/>
      <c r="E225" s="361"/>
      <c r="F225" s="347"/>
      <c r="G225" s="356"/>
      <c r="H225" s="356"/>
    </row>
    <row r="226" spans="1:8" ht="12.75">
      <c r="A226" s="347"/>
      <c r="B226" s="347"/>
      <c r="C226" s="347"/>
      <c r="D226" s="347"/>
      <c r="E226" s="347"/>
      <c r="F226" s="347"/>
      <c r="G226" s="356"/>
      <c r="H226" s="347"/>
    </row>
    <row r="227" spans="1:8" ht="12.75">
      <c r="A227" s="364"/>
      <c r="B227" s="365"/>
      <c r="C227" s="366"/>
      <c r="D227" s="365"/>
      <c r="E227" s="365"/>
      <c r="F227" s="364"/>
      <c r="G227" s="367"/>
      <c r="H227" s="368"/>
    </row>
    <row r="228" spans="1:8" ht="12.75">
      <c r="A228" s="347"/>
      <c r="B228" s="347"/>
      <c r="C228" s="369"/>
      <c r="D228" s="347"/>
      <c r="E228" s="347"/>
      <c r="F228" s="364"/>
      <c r="G228" s="347"/>
      <c r="H228" s="363"/>
    </row>
    <row r="229" spans="1:8" ht="12.75">
      <c r="A229" s="347"/>
      <c r="B229" s="361"/>
      <c r="C229" s="362"/>
      <c r="D229" s="363"/>
      <c r="E229" s="361"/>
      <c r="F229" s="364"/>
      <c r="G229" s="356"/>
      <c r="H229" s="370"/>
    </row>
    <row r="230" spans="1:8" ht="12.75">
      <c r="A230" s="347"/>
      <c r="B230" s="347"/>
      <c r="C230" s="369"/>
      <c r="D230" s="347"/>
      <c r="E230" s="347"/>
      <c r="F230" s="364"/>
      <c r="G230" s="347"/>
      <c r="H230" s="347"/>
    </row>
    <row r="231" spans="1:8" ht="12.75">
      <c r="A231" s="364"/>
      <c r="B231" s="365"/>
      <c r="C231" s="366"/>
      <c r="D231" s="365"/>
      <c r="E231" s="371"/>
      <c r="F231" s="364"/>
      <c r="G231" s="372"/>
      <c r="H231" s="367"/>
    </row>
    <row r="232" spans="1:8" ht="12.75">
      <c r="A232" s="332"/>
      <c r="B232" s="332"/>
      <c r="C232" s="332"/>
      <c r="D232" s="332"/>
      <c r="E232" s="332"/>
      <c r="F232" s="332"/>
      <c r="G232" s="332"/>
      <c r="H232" s="332"/>
    </row>
  </sheetData>
  <sheetProtection/>
  <printOptions horizontalCentered="1"/>
  <pageMargins left="1" right="0.75" top="1.25" bottom="1" header="0.5" footer="0.5"/>
  <pageSetup fitToHeight="1" fitToWidth="1" horizontalDpi="600" verticalDpi="600" orientation="portrait" scale="64" r:id="rId1"/>
  <headerFooter alignWithMargins="0">
    <oddHeader>&amp;R&amp;"Small Fonts,Bold"&amp;6Utah Association of Energy Users
UAE Exhibit 1.3 (KCH-3)
UPSC Docket No. 09-035-23
Witness:  Kevin C. Higgins
Page 4 of 5</oddHeader>
  </headerFooter>
  <rowBreaks count="3" manualBreakCount="3">
    <brk id="59" max="255" man="1"/>
    <brk id="121" max="255" man="1"/>
    <brk id="1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23.16015625" style="334" customWidth="1"/>
    <col min="2" max="2" width="24.33203125" style="334" bestFit="1" customWidth="1"/>
    <col min="3" max="3" width="16.66015625" style="334" customWidth="1"/>
    <col min="4" max="4" width="24.33203125" style="334" bestFit="1" customWidth="1"/>
    <col min="5" max="5" width="20" style="334" customWidth="1"/>
    <col min="6" max="6" width="2" style="360" customWidth="1"/>
    <col min="7" max="7" width="18" style="334" customWidth="1"/>
    <col min="8" max="8" width="20.83203125" style="334" customWidth="1"/>
    <col min="9" max="9" width="2.5" style="334" customWidth="1"/>
    <col min="10" max="10" width="17.83203125" style="334" bestFit="1" customWidth="1"/>
    <col min="11" max="11" width="16.66015625" style="334" bestFit="1" customWidth="1"/>
    <col min="12" max="12" width="13.5" style="334" bestFit="1" customWidth="1"/>
    <col min="13" max="16384" width="9.33203125" style="334" customWidth="1"/>
  </cols>
  <sheetData>
    <row r="1" spans="1:8" ht="12.75">
      <c r="A1" s="1" t="s">
        <v>381</v>
      </c>
      <c r="B1" s="332"/>
      <c r="C1" s="332"/>
      <c r="D1" s="332"/>
      <c r="E1" s="332"/>
      <c r="F1" s="332"/>
      <c r="G1" s="333"/>
      <c r="H1" s="332"/>
    </row>
    <row r="2" spans="1:8" ht="12.75">
      <c r="A2" s="331" t="s">
        <v>413</v>
      </c>
      <c r="B2" s="332"/>
      <c r="C2" s="332"/>
      <c r="D2" s="332"/>
      <c r="E2" s="332"/>
      <c r="F2" s="332"/>
      <c r="G2" s="332"/>
      <c r="H2" s="332"/>
    </row>
    <row r="3" spans="1:8" ht="12.75">
      <c r="A3" s="331" t="s">
        <v>412</v>
      </c>
      <c r="B3" s="332"/>
      <c r="C3" s="332"/>
      <c r="D3" s="332"/>
      <c r="E3" s="332"/>
      <c r="F3" s="332"/>
      <c r="G3" s="332"/>
      <c r="H3" s="332"/>
    </row>
    <row r="4" spans="1:8" ht="12.75">
      <c r="A4" s="331" t="s">
        <v>414</v>
      </c>
      <c r="B4" s="332"/>
      <c r="C4" s="332"/>
      <c r="D4" s="332"/>
      <c r="E4" s="332"/>
      <c r="F4" s="332"/>
      <c r="G4" s="332"/>
      <c r="H4" s="332"/>
    </row>
    <row r="5" spans="1:8" ht="12.75">
      <c r="A5" s="332"/>
      <c r="B5" s="332"/>
      <c r="C5" s="332"/>
      <c r="D5" s="332"/>
      <c r="E5" s="332"/>
      <c r="F5" s="332"/>
      <c r="G5" s="332"/>
      <c r="H5" s="332"/>
    </row>
    <row r="6" spans="1:8" ht="12.75">
      <c r="A6" s="332"/>
      <c r="B6" s="332"/>
      <c r="C6" s="332"/>
      <c r="D6" s="332"/>
      <c r="E6" s="332"/>
      <c r="F6" s="332"/>
      <c r="G6" s="335" t="s">
        <v>98</v>
      </c>
      <c r="H6" s="335" t="s">
        <v>98</v>
      </c>
    </row>
    <row r="7" spans="1:8" ht="38.25">
      <c r="A7" s="336" t="s">
        <v>415</v>
      </c>
      <c r="B7" s="337" t="s">
        <v>416</v>
      </c>
      <c r="C7" s="338" t="s">
        <v>417</v>
      </c>
      <c r="D7" s="339" t="s">
        <v>418</v>
      </c>
      <c r="E7" s="340" t="s">
        <v>419</v>
      </c>
      <c r="F7" s="332"/>
      <c r="G7" s="341" t="s">
        <v>418</v>
      </c>
      <c r="H7" s="342" t="s">
        <v>419</v>
      </c>
    </row>
    <row r="8" spans="1:8" ht="12.75">
      <c r="A8" s="332" t="s">
        <v>623</v>
      </c>
      <c r="B8" s="343">
        <v>1788342.301293537</v>
      </c>
      <c r="C8" s="344">
        <f aca="true" t="shared" si="0" ref="C8:C22">B8/B$28</f>
        <v>0.0025756763802957986</v>
      </c>
      <c r="D8" s="345">
        <f aca="true" t="shared" si="1" ref="D8:D22">$D$28*C8</f>
        <v>1874988.3281149403</v>
      </c>
      <c r="E8" s="343">
        <f aca="true" t="shared" si="2" ref="E8:E22">D8-B8</f>
        <v>86646.0268214033</v>
      </c>
      <c r="F8" s="332"/>
      <c r="G8" s="346">
        <f>C8*'UAE Direct Exhibit 1.3, p. 5'!$G$28</f>
        <v>1865173.9538481918</v>
      </c>
      <c r="H8" s="346">
        <f aca="true" t="shared" si="3" ref="H8:H22">G8-D8</f>
        <v>-9814.37426674855</v>
      </c>
    </row>
    <row r="9" spans="1:8" ht="12.75">
      <c r="A9" s="332" t="s">
        <v>624</v>
      </c>
      <c r="B9" s="343">
        <v>0</v>
      </c>
      <c r="C9" s="344">
        <f t="shared" si="0"/>
        <v>0</v>
      </c>
      <c r="D9" s="345">
        <f t="shared" si="1"/>
        <v>0</v>
      </c>
      <c r="E9" s="343">
        <f t="shared" si="2"/>
        <v>0</v>
      </c>
      <c r="F9" s="332"/>
      <c r="G9" s="346">
        <f>C9*'UAE Direct Exhibit 1.3, p. 5'!$G$28</f>
        <v>0</v>
      </c>
      <c r="H9" s="346">
        <f t="shared" si="3"/>
        <v>0</v>
      </c>
    </row>
    <row r="10" spans="1:8" ht="12.75">
      <c r="A10" s="332" t="s">
        <v>625</v>
      </c>
      <c r="B10" s="343">
        <v>737874.2314271623</v>
      </c>
      <c r="C10" s="344">
        <f t="shared" si="0"/>
        <v>0.0010627301205933435</v>
      </c>
      <c r="D10" s="345">
        <f t="shared" si="1"/>
        <v>773624.5854845573</v>
      </c>
      <c r="E10" s="343">
        <f t="shared" si="2"/>
        <v>35750.354057395016</v>
      </c>
      <c r="F10" s="332"/>
      <c r="G10" s="346">
        <f>C10*'UAE Direct Exhibit 1.3, p. 5'!$G$28</f>
        <v>769575.151624061</v>
      </c>
      <c r="H10" s="346">
        <f t="shared" si="3"/>
        <v>-4049.4338604962686</v>
      </c>
    </row>
    <row r="11" spans="1:8" ht="12.75">
      <c r="A11" s="332" t="s">
        <v>626</v>
      </c>
      <c r="B11" s="343">
        <v>420643.08988011425</v>
      </c>
      <c r="C11" s="344">
        <f t="shared" si="0"/>
        <v>0.0006058350632064023</v>
      </c>
      <c r="D11" s="345">
        <f t="shared" si="1"/>
        <v>441023.44571111357</v>
      </c>
      <c r="E11" s="343">
        <f t="shared" si="2"/>
        <v>20380.355830999324</v>
      </c>
      <c r="F11" s="332"/>
      <c r="G11" s="346">
        <f>C11*'UAE Direct Exhibit 1.3, p. 5'!$G$28</f>
        <v>438714.9677906288</v>
      </c>
      <c r="H11" s="346">
        <f t="shared" si="3"/>
        <v>-2308.4779204847873</v>
      </c>
    </row>
    <row r="12" spans="1:8" ht="12.75">
      <c r="A12" s="332" t="s">
        <v>627</v>
      </c>
      <c r="B12" s="343">
        <v>810.4072325677475</v>
      </c>
      <c r="C12" s="344">
        <f t="shared" si="0"/>
        <v>1.167196439873854E-06</v>
      </c>
      <c r="D12" s="345">
        <f t="shared" si="1"/>
        <v>849.6718446940358</v>
      </c>
      <c r="E12" s="343">
        <f t="shared" si="2"/>
        <v>39.264612126288284</v>
      </c>
      <c r="F12" s="332"/>
      <c r="G12" s="346">
        <f>C12*'UAE Direct Exhibit 1.3, p. 5'!$G$28</f>
        <v>845.22435168157</v>
      </c>
      <c r="H12" s="346">
        <f t="shared" si="3"/>
        <v>-4.44749301246577</v>
      </c>
    </row>
    <row r="13" spans="1:8" ht="12.75">
      <c r="A13" s="332" t="s">
        <v>628</v>
      </c>
      <c r="B13" s="343">
        <v>610194.48</v>
      </c>
      <c r="C13" s="344">
        <f t="shared" si="0"/>
        <v>0.0008788381890793878</v>
      </c>
      <c r="D13" s="345">
        <f t="shared" si="1"/>
        <v>639758.6899625502</v>
      </c>
      <c r="E13" s="343">
        <f t="shared" si="2"/>
        <v>29564.2099625502</v>
      </c>
      <c r="F13" s="332"/>
      <c r="G13" s="346">
        <f>C13*'UAE Direct Exhibit 1.3, p. 5'!$G$28</f>
        <v>636409.9591307109</v>
      </c>
      <c r="H13" s="346">
        <f t="shared" si="3"/>
        <v>-3348.7308318392606</v>
      </c>
    </row>
    <row r="14" spans="1:8" ht="12.75">
      <c r="A14" s="332" t="s">
        <v>629</v>
      </c>
      <c r="B14" s="343">
        <v>75580384.57434407</v>
      </c>
      <c r="C14" s="344">
        <f t="shared" si="0"/>
        <v>0.10885534118440443</v>
      </c>
      <c r="D14" s="345">
        <f t="shared" si="1"/>
        <v>79242289.8059453</v>
      </c>
      <c r="E14" s="343">
        <f t="shared" si="2"/>
        <v>3661905.2316012383</v>
      </c>
      <c r="F14" s="332"/>
      <c r="G14" s="346">
        <f>C14*'UAE Direct Exhibit 1.3, p. 5'!$G$28</f>
        <v>78827506.69596638</v>
      </c>
      <c r="H14" s="346">
        <f t="shared" si="3"/>
        <v>-414783.10997892916</v>
      </c>
    </row>
    <row r="15" spans="1:8" ht="12.75">
      <c r="A15" s="332" t="s">
        <v>630</v>
      </c>
      <c r="B15" s="343">
        <v>597132.72</v>
      </c>
      <c r="C15" s="344">
        <f t="shared" si="0"/>
        <v>0.0008600258695962788</v>
      </c>
      <c r="D15" s="345">
        <f t="shared" si="1"/>
        <v>626064.0815383552</v>
      </c>
      <c r="E15" s="343">
        <f t="shared" si="2"/>
        <v>28931.36153835524</v>
      </c>
      <c r="F15" s="332"/>
      <c r="G15" s="346">
        <f>C15*'UAE Direct Exhibit 1.3, p. 5'!$G$28</f>
        <v>622787.0332927466</v>
      </c>
      <c r="H15" s="346">
        <f t="shared" si="3"/>
        <v>-3277.048245608574</v>
      </c>
    </row>
    <row r="16" spans="1:8" ht="12.75">
      <c r="A16" s="332" t="s">
        <v>631</v>
      </c>
      <c r="B16" s="343">
        <v>2124493.48</v>
      </c>
      <c r="C16" s="344">
        <f t="shared" si="0"/>
        <v>0.003059821194505343</v>
      </c>
      <c r="D16" s="345">
        <f t="shared" si="1"/>
        <v>2227426.189759664</v>
      </c>
      <c r="E16" s="343">
        <f t="shared" si="2"/>
        <v>102932.70975966379</v>
      </c>
      <c r="F16" s="332"/>
      <c r="G16" s="346">
        <f>C16*'UAE Direct Exhibit 1.3, p. 5'!$G$28</f>
        <v>2215767.0268997876</v>
      </c>
      <c r="H16" s="346">
        <f t="shared" si="3"/>
        <v>-11659.162859876174</v>
      </c>
    </row>
    <row r="17" spans="1:8" ht="12.75">
      <c r="A17" s="332" t="s">
        <v>632</v>
      </c>
      <c r="B17" s="343">
        <v>5959.41779548582</v>
      </c>
      <c r="C17" s="344">
        <f t="shared" si="0"/>
        <v>8.583106067023476E-06</v>
      </c>
      <c r="D17" s="345">
        <f t="shared" si="1"/>
        <v>6248.154394611234</v>
      </c>
      <c r="E17" s="343">
        <f t="shared" si="2"/>
        <v>288.7365991254146</v>
      </c>
      <c r="F17" s="332"/>
      <c r="G17" s="346">
        <f>C17*'UAE Direct Exhibit 1.3, p. 5'!$G$28</f>
        <v>6215.449270645584</v>
      </c>
      <c r="H17" s="346">
        <f t="shared" si="3"/>
        <v>-32.70512396565027</v>
      </c>
    </row>
    <row r="18" spans="1:8" ht="12.75">
      <c r="A18" s="332" t="s">
        <v>633</v>
      </c>
      <c r="B18" s="343">
        <v>-363741.0315796961</v>
      </c>
      <c r="C18" s="344">
        <f t="shared" si="0"/>
        <v>-0.0005238813525277525</v>
      </c>
      <c r="D18" s="345">
        <f t="shared" si="1"/>
        <v>-381364.4558847091</v>
      </c>
      <c r="E18" s="343">
        <f t="shared" si="2"/>
        <v>-17623.424305012973</v>
      </c>
      <c r="F18" s="332"/>
      <c r="G18" s="346">
        <f>C18*'UAE Direct Exhibit 1.3, p. 5'!$G$28</f>
        <v>-379368.2549239007</v>
      </c>
      <c r="H18" s="346">
        <f t="shared" si="3"/>
        <v>1996.2009608083754</v>
      </c>
    </row>
    <row r="19" spans="1:8" ht="12.75">
      <c r="A19" s="332" t="s">
        <v>634</v>
      </c>
      <c r="B19" s="343">
        <v>-61758.13070317945</v>
      </c>
      <c r="C19" s="344">
        <f t="shared" si="0"/>
        <v>-8.894771343737881E-05</v>
      </c>
      <c r="D19" s="345">
        <f t="shared" si="1"/>
        <v>-64750.341224329066</v>
      </c>
      <c r="E19" s="343">
        <f t="shared" si="2"/>
        <v>-2992.2105211496164</v>
      </c>
      <c r="F19" s="332"/>
      <c r="G19" s="346">
        <f>C19*'UAE Direct Exhibit 1.3, p. 5'!$G$28</f>
        <v>-64411.414270413494</v>
      </c>
      <c r="H19" s="346">
        <f t="shared" si="3"/>
        <v>338.9269539155721</v>
      </c>
    </row>
    <row r="20" spans="1:8" ht="12.75">
      <c r="A20" s="332" t="s">
        <v>635</v>
      </c>
      <c r="B20" s="343">
        <v>-402655.20697786886</v>
      </c>
      <c r="C20" s="344">
        <f t="shared" si="0"/>
        <v>-0.0005799278500910339</v>
      </c>
      <c r="D20" s="345">
        <f t="shared" si="1"/>
        <v>-422164.04140981555</v>
      </c>
      <c r="E20" s="343">
        <f t="shared" si="2"/>
        <v>-19508.834431946685</v>
      </c>
      <c r="F20" s="332"/>
      <c r="G20" s="346">
        <f>C20*'UAE Direct Exhibit 1.3, p. 5'!$G$28</f>
        <v>-419954.28050505056</v>
      </c>
      <c r="H20" s="346">
        <f t="shared" si="3"/>
        <v>2209.7609047649894</v>
      </c>
    </row>
    <row r="21" spans="1:8" ht="12.75">
      <c r="A21" s="332" t="s">
        <v>636</v>
      </c>
      <c r="B21" s="343">
        <v>19407.19283407241</v>
      </c>
      <c r="C21" s="344">
        <f t="shared" si="0"/>
        <v>2.7951387245277393E-05</v>
      </c>
      <c r="D21" s="345">
        <f t="shared" si="1"/>
        <v>20347.48046782848</v>
      </c>
      <c r="E21" s="343">
        <f t="shared" si="2"/>
        <v>940.2876337560701</v>
      </c>
      <c r="F21" s="332"/>
      <c r="G21" s="346">
        <f>C21*'UAE Direct Exhibit 1.3, p. 5'!$G$28</f>
        <v>20240.974317522257</v>
      </c>
      <c r="H21" s="346">
        <f t="shared" si="3"/>
        <v>-106.5061503062243</v>
      </c>
    </row>
    <row r="22" spans="1:8" ht="12.75">
      <c r="A22" s="332" t="s">
        <v>637</v>
      </c>
      <c r="B22" s="343">
        <v>3871067.0129822735</v>
      </c>
      <c r="C22" s="344">
        <f t="shared" si="0"/>
        <v>0.005575339723647281</v>
      </c>
      <c r="D22" s="345">
        <f t="shared" si="1"/>
        <v>4058622.0330652315</v>
      </c>
      <c r="E22" s="343">
        <f t="shared" si="2"/>
        <v>187555.02008295804</v>
      </c>
      <c r="F22" s="332"/>
      <c r="G22" s="346">
        <f>C22*'UAE Direct Exhibit 1.3, p. 5'!$G$28</f>
        <v>4037377.7218114</v>
      </c>
      <c r="H22" s="346">
        <f t="shared" si="3"/>
        <v>-21244.311253831722</v>
      </c>
    </row>
    <row r="23" spans="1:8" ht="12.75">
      <c r="A23" s="332"/>
      <c r="B23" s="332"/>
      <c r="C23" s="332"/>
      <c r="D23" s="332"/>
      <c r="E23" s="332"/>
      <c r="F23" s="332"/>
      <c r="G23" s="346"/>
      <c r="H23" s="332"/>
    </row>
    <row r="24" spans="1:8" ht="12.75">
      <c r="A24" s="350" t="s">
        <v>638</v>
      </c>
      <c r="B24" s="351">
        <f>SUM('UAE Direct Exhibit 1.3, p. 2'!B8:B74,'UAE Direct Exhibit 1.3, p. 3'!B8:B75,'UAE Direct Exhibit 1.3, p. 4'!B8:B75,B8:B22)</f>
        <v>492121796.77373743</v>
      </c>
      <c r="C24" s="373">
        <f>SUM('UAE Direct Exhibit 1.3, p. 2'!C8:C74,'UAE Direct Exhibit 1.3, p. 3'!C8:C75,'UAE Direct Exhibit 1.3, p. 4'!C8:C75,C8:C22)</f>
        <v>0.7087829255406015</v>
      </c>
      <c r="D24" s="351">
        <f>SUM('UAE Direct Exhibit 1.3, p. 2'!D8:D74,'UAE Direct Exhibit 1.3, p. 3'!D8:D75,'UAE Direct Exhibit 1.3, p. 4'!D8:D75,D8:D22)</f>
        <v>515965329.6207836</v>
      </c>
      <c r="E24" s="351">
        <f>SUM('UAE Direct Exhibit 1.3, p. 2'!E8:E74,'UAE Direct Exhibit 1.3, p. 3'!E8:E75,'UAE Direct Exhibit 1.3, p. 4'!E8:E75,E8:E22)</f>
        <v>23843532.847046126</v>
      </c>
      <c r="F24" s="331"/>
      <c r="G24" s="353">
        <v>513264578.57990855</v>
      </c>
      <c r="H24" s="354">
        <f>SUM('UAE Direct Exhibit 1.3, p. 2'!H8:H74,'UAE Direct Exhibit 1.3, p. 3'!H8:H75,'UAE Direct Exhibit 1.3, p. 4'!H8:H75,H8:H22)</f>
        <v>-2700751.13409149</v>
      </c>
    </row>
    <row r="25" spans="1:8" ht="12.75">
      <c r="A25" s="332"/>
      <c r="B25" s="332"/>
      <c r="C25" s="355"/>
      <c r="D25" s="332"/>
      <c r="E25" s="332"/>
      <c r="F25" s="331"/>
      <c r="G25" s="332"/>
      <c r="H25" s="345"/>
    </row>
    <row r="26" spans="1:8" ht="12.75">
      <c r="A26" s="332" t="s">
        <v>639</v>
      </c>
      <c r="B26" s="343">
        <v>202197689.546263</v>
      </c>
      <c r="C26" s="344">
        <f>B26/B$28</f>
        <v>0.2912170744593987</v>
      </c>
      <c r="D26" s="345">
        <f>$D$28*C26</f>
        <v>211994262.84153154</v>
      </c>
      <c r="E26" s="343">
        <f>D26-B26</f>
        <v>9796573.295268536</v>
      </c>
      <c r="F26" s="331"/>
      <c r="G26" s="356">
        <v>210884607.28714103</v>
      </c>
      <c r="H26" s="357">
        <f>G26-D26</f>
        <v>-1109655.5543905199</v>
      </c>
    </row>
    <row r="27" spans="1:8" ht="12.75">
      <c r="A27" s="332"/>
      <c r="B27" s="332"/>
      <c r="C27" s="355"/>
      <c r="D27" s="332"/>
      <c r="E27" s="332"/>
      <c r="F27" s="331"/>
      <c r="G27" s="332"/>
      <c r="H27" s="332"/>
    </row>
    <row r="28" spans="1:8" ht="12.75">
      <c r="A28" s="350" t="s">
        <v>64</v>
      </c>
      <c r="B28" s="351">
        <f>B24+B26</f>
        <v>694319486.3200004</v>
      </c>
      <c r="C28" s="352">
        <f>C24+C26</f>
        <v>1.0000000000000002</v>
      </c>
      <c r="D28" s="351">
        <v>727959592.4623151</v>
      </c>
      <c r="E28" s="358">
        <f>D28-B28</f>
        <v>33640106.14231467</v>
      </c>
      <c r="F28" s="331"/>
      <c r="G28" s="359">
        <f>G24+G26</f>
        <v>724149185.8670496</v>
      </c>
      <c r="H28" s="353">
        <f>G28-D28</f>
        <v>-3810406.5952655077</v>
      </c>
    </row>
    <row r="29" spans="1:8" ht="12.75">
      <c r="A29" s="347"/>
      <c r="B29" s="361"/>
      <c r="C29" s="362"/>
      <c r="D29" s="363"/>
      <c r="E29" s="361"/>
      <c r="F29" s="347"/>
      <c r="G29" s="356"/>
      <c r="H29" s="356"/>
    </row>
    <row r="30" spans="1:8" ht="12.75">
      <c r="A30" s="347"/>
      <c r="B30" s="361"/>
      <c r="C30" s="362"/>
      <c r="D30" s="363"/>
      <c r="E30" s="361"/>
      <c r="F30" s="347"/>
      <c r="G30" s="356"/>
      <c r="H30" s="356"/>
    </row>
    <row r="31" spans="1:8" ht="12.75">
      <c r="A31" s="347"/>
      <c r="B31" s="361"/>
      <c r="C31" s="362"/>
      <c r="D31" s="363"/>
      <c r="E31" s="361"/>
      <c r="F31" s="347"/>
      <c r="G31" s="356"/>
      <c r="H31" s="356"/>
    </row>
    <row r="32" spans="1:8" ht="12.75">
      <c r="A32" s="347"/>
      <c r="B32" s="361"/>
      <c r="C32" s="362"/>
      <c r="D32" s="363"/>
      <c r="E32" s="361"/>
      <c r="F32" s="347"/>
      <c r="G32" s="356"/>
      <c r="H32" s="356"/>
    </row>
    <row r="33" spans="1:8" ht="12.75">
      <c r="A33" s="347"/>
      <c r="B33" s="361"/>
      <c r="C33" s="362"/>
      <c r="D33" s="363"/>
      <c r="E33" s="361"/>
      <c r="F33" s="347"/>
      <c r="G33" s="356"/>
      <c r="H33" s="356"/>
    </row>
    <row r="34" spans="1:8" ht="12.75">
      <c r="A34" s="347"/>
      <c r="B34" s="361"/>
      <c r="C34" s="362"/>
      <c r="D34" s="363"/>
      <c r="E34" s="361"/>
      <c r="F34" s="347"/>
      <c r="G34" s="356"/>
      <c r="H34" s="356"/>
    </row>
    <row r="35" spans="1:8" ht="12.75">
      <c r="A35" s="347"/>
      <c r="B35" s="361"/>
      <c r="C35" s="362"/>
      <c r="D35" s="363"/>
      <c r="E35" s="361"/>
      <c r="F35" s="347"/>
      <c r="G35" s="356"/>
      <c r="H35" s="356"/>
    </row>
    <row r="36" spans="1:8" ht="12.75">
      <c r="A36" s="347"/>
      <c r="B36" s="361"/>
      <c r="C36" s="362"/>
      <c r="D36" s="363"/>
      <c r="E36" s="361"/>
      <c r="F36" s="347"/>
      <c r="G36" s="356"/>
      <c r="H36" s="356"/>
    </row>
    <row r="37" spans="1:8" ht="12.75">
      <c r="A37" s="347"/>
      <c r="B37" s="361"/>
      <c r="C37" s="362"/>
      <c r="D37" s="363"/>
      <c r="E37" s="361"/>
      <c r="F37" s="347"/>
      <c r="G37" s="356"/>
      <c r="H37" s="356"/>
    </row>
    <row r="38" spans="1:8" ht="12.75">
      <c r="A38" s="347"/>
      <c r="B38" s="361"/>
      <c r="C38" s="362"/>
      <c r="D38" s="363"/>
      <c r="E38" s="361"/>
      <c r="F38" s="347"/>
      <c r="G38" s="356"/>
      <c r="H38" s="356"/>
    </row>
    <row r="39" spans="1:8" ht="12.75">
      <c r="A39" s="347"/>
      <c r="B39" s="361"/>
      <c r="C39" s="362"/>
      <c r="D39" s="363"/>
      <c r="E39" s="361"/>
      <c r="F39" s="347"/>
      <c r="G39" s="356"/>
      <c r="H39" s="356"/>
    </row>
    <row r="40" spans="1:8" ht="12.75">
      <c r="A40" s="347"/>
      <c r="B40" s="361"/>
      <c r="C40" s="362"/>
      <c r="D40" s="363"/>
      <c r="E40" s="361"/>
      <c r="F40" s="347"/>
      <c r="G40" s="356"/>
      <c r="H40" s="356"/>
    </row>
    <row r="41" spans="1:8" ht="12.75">
      <c r="A41" s="347"/>
      <c r="B41" s="361"/>
      <c r="C41" s="362"/>
      <c r="D41" s="363"/>
      <c r="E41" s="361"/>
      <c r="F41" s="347"/>
      <c r="G41" s="356"/>
      <c r="H41" s="356"/>
    </row>
    <row r="42" spans="1:8" ht="12.75">
      <c r="A42" s="347"/>
      <c r="B42" s="361"/>
      <c r="C42" s="362"/>
      <c r="D42" s="363"/>
      <c r="E42" s="361"/>
      <c r="F42" s="347"/>
      <c r="G42" s="356"/>
      <c r="H42" s="356"/>
    </row>
    <row r="43" spans="1:8" ht="12.75">
      <c r="A43" s="347"/>
      <c r="B43" s="361"/>
      <c r="C43" s="362"/>
      <c r="D43" s="363"/>
      <c r="E43" s="361"/>
      <c r="F43" s="347"/>
      <c r="G43" s="356"/>
      <c r="H43" s="356"/>
    </row>
    <row r="44" spans="1:8" ht="12.75">
      <c r="A44" s="347"/>
      <c r="B44" s="361"/>
      <c r="C44" s="362"/>
      <c r="D44" s="363"/>
      <c r="E44" s="361"/>
      <c r="F44" s="347"/>
      <c r="G44" s="356"/>
      <c r="H44" s="356"/>
    </row>
    <row r="45" spans="1:8" ht="12.75">
      <c r="A45" s="347"/>
      <c r="B45" s="361"/>
      <c r="C45" s="362"/>
      <c r="D45" s="363"/>
      <c r="E45" s="361"/>
      <c r="F45" s="347"/>
      <c r="G45" s="356"/>
      <c r="H45" s="356"/>
    </row>
    <row r="46" spans="1:8" ht="12.75">
      <c r="A46" s="347"/>
      <c r="B46" s="361"/>
      <c r="C46" s="362"/>
      <c r="D46" s="363"/>
      <c r="E46" s="361"/>
      <c r="F46" s="347"/>
      <c r="G46" s="356"/>
      <c r="H46" s="356"/>
    </row>
    <row r="47" spans="1:8" ht="12.75">
      <c r="A47" s="347"/>
      <c r="B47" s="361"/>
      <c r="C47" s="362"/>
      <c r="D47" s="363"/>
      <c r="E47" s="361"/>
      <c r="F47" s="347"/>
      <c r="G47" s="356"/>
      <c r="H47" s="356"/>
    </row>
    <row r="48" spans="1:8" ht="12.75">
      <c r="A48" s="347"/>
      <c r="B48" s="361"/>
      <c r="C48" s="362"/>
      <c r="D48" s="363"/>
      <c r="E48" s="361"/>
      <c r="F48" s="347"/>
      <c r="G48" s="356"/>
      <c r="H48" s="356"/>
    </row>
    <row r="49" spans="1:8" ht="12.75">
      <c r="A49" s="347"/>
      <c r="B49" s="361"/>
      <c r="C49" s="362"/>
      <c r="D49" s="363"/>
      <c r="E49" s="361"/>
      <c r="F49" s="347"/>
      <c r="G49" s="356"/>
      <c r="H49" s="356"/>
    </row>
    <row r="50" spans="1:8" ht="12.75">
      <c r="A50" s="347"/>
      <c r="B50" s="361"/>
      <c r="C50" s="362"/>
      <c r="D50" s="363"/>
      <c r="E50" s="361"/>
      <c r="F50" s="347"/>
      <c r="G50" s="356"/>
      <c r="H50" s="356"/>
    </row>
    <row r="51" spans="1:8" ht="12.75">
      <c r="A51" s="347"/>
      <c r="B51" s="361"/>
      <c r="C51" s="362"/>
      <c r="D51" s="363"/>
      <c r="E51" s="361"/>
      <c r="F51" s="347"/>
      <c r="G51" s="356"/>
      <c r="H51" s="356"/>
    </row>
    <row r="52" spans="1:8" ht="12.75">
      <c r="A52" s="347"/>
      <c r="B52" s="361"/>
      <c r="C52" s="362"/>
      <c r="D52" s="363"/>
      <c r="E52" s="361"/>
      <c r="F52" s="347"/>
      <c r="G52" s="356"/>
      <c r="H52" s="356"/>
    </row>
    <row r="53" spans="1:8" ht="12.75">
      <c r="A53" s="347"/>
      <c r="B53" s="361"/>
      <c r="C53" s="362"/>
      <c r="D53" s="363"/>
      <c r="E53" s="361"/>
      <c r="F53" s="347"/>
      <c r="G53" s="356"/>
      <c r="H53" s="356"/>
    </row>
    <row r="54" spans="1:8" ht="12.75">
      <c r="A54" s="347"/>
      <c r="B54" s="361"/>
      <c r="C54" s="362"/>
      <c r="D54" s="363"/>
      <c r="E54" s="361"/>
      <c r="F54" s="347"/>
      <c r="G54" s="356"/>
      <c r="H54" s="356"/>
    </row>
    <row r="55" spans="1:8" ht="12.75">
      <c r="A55" s="347"/>
      <c r="B55" s="361"/>
      <c r="C55" s="362"/>
      <c r="D55" s="363"/>
      <c r="E55" s="361"/>
      <c r="F55" s="347"/>
      <c r="G55" s="356"/>
      <c r="H55" s="356"/>
    </row>
    <row r="56" spans="1:8" ht="12.75">
      <c r="A56" s="347"/>
      <c r="B56" s="361"/>
      <c r="C56" s="362"/>
      <c r="D56" s="363"/>
      <c r="E56" s="361"/>
      <c r="F56" s="347"/>
      <c r="G56" s="356"/>
      <c r="H56" s="356"/>
    </row>
    <row r="57" spans="1:8" ht="12.75">
      <c r="A57" s="347"/>
      <c r="B57" s="361"/>
      <c r="C57" s="362"/>
      <c r="D57" s="363"/>
      <c r="E57" s="361"/>
      <c r="F57" s="347"/>
      <c r="G57" s="356"/>
      <c r="H57" s="356"/>
    </row>
    <row r="58" spans="1:8" ht="12.75">
      <c r="A58" s="347"/>
      <c r="B58" s="361"/>
      <c r="C58" s="362"/>
      <c r="D58" s="363"/>
      <c r="E58" s="361"/>
      <c r="F58" s="347"/>
      <c r="G58" s="356"/>
      <c r="H58" s="356"/>
    </row>
    <row r="59" spans="1:8" ht="12.75">
      <c r="A59" s="347"/>
      <c r="B59" s="361"/>
      <c r="C59" s="362"/>
      <c r="D59" s="363"/>
      <c r="E59" s="361"/>
      <c r="F59" s="347"/>
      <c r="G59" s="356"/>
      <c r="H59" s="356"/>
    </row>
    <row r="60" spans="1:8" ht="12.75">
      <c r="A60" s="347"/>
      <c r="B60" s="361"/>
      <c r="C60" s="362"/>
      <c r="D60" s="363"/>
      <c r="E60" s="361"/>
      <c r="F60" s="347"/>
      <c r="G60" s="356"/>
      <c r="H60" s="356"/>
    </row>
    <row r="61" spans="1:8" ht="12.75">
      <c r="A61" s="347"/>
      <c r="B61" s="361"/>
      <c r="C61" s="362"/>
      <c r="D61" s="363"/>
      <c r="E61" s="361"/>
      <c r="F61" s="347"/>
      <c r="G61" s="356"/>
      <c r="H61" s="356"/>
    </row>
    <row r="62" spans="1:8" ht="12.75">
      <c r="A62" s="347"/>
      <c r="B62" s="361"/>
      <c r="C62" s="362"/>
      <c r="D62" s="363"/>
      <c r="E62" s="361"/>
      <c r="F62" s="347"/>
      <c r="G62" s="356"/>
      <c r="H62" s="356"/>
    </row>
    <row r="63" spans="1:8" ht="12.75">
      <c r="A63" s="347"/>
      <c r="B63" s="361"/>
      <c r="C63" s="362"/>
      <c r="D63" s="363"/>
      <c r="E63" s="361"/>
      <c r="F63" s="347"/>
      <c r="G63" s="356"/>
      <c r="H63" s="356"/>
    </row>
    <row r="64" spans="1:8" ht="12.75">
      <c r="A64" s="347"/>
      <c r="B64" s="361"/>
      <c r="C64" s="362"/>
      <c r="D64" s="363"/>
      <c r="E64" s="361"/>
      <c r="F64" s="347"/>
      <c r="G64" s="356"/>
      <c r="H64" s="356"/>
    </row>
    <row r="65" spans="1:8" ht="12.75">
      <c r="A65" s="347"/>
      <c r="B65" s="361"/>
      <c r="C65" s="362"/>
      <c r="D65" s="363"/>
      <c r="E65" s="361"/>
      <c r="F65" s="347"/>
      <c r="G65" s="356"/>
      <c r="H65" s="356"/>
    </row>
    <row r="66" spans="1:8" ht="12.75">
      <c r="A66" s="347"/>
      <c r="B66" s="361"/>
      <c r="C66" s="362"/>
      <c r="D66" s="363"/>
      <c r="E66" s="361"/>
      <c r="F66" s="347"/>
      <c r="G66" s="356"/>
      <c r="H66" s="356"/>
    </row>
    <row r="67" spans="1:8" ht="12.75">
      <c r="A67" s="347"/>
      <c r="B67" s="361"/>
      <c r="C67" s="362"/>
      <c r="D67" s="363"/>
      <c r="E67" s="361"/>
      <c r="F67" s="347"/>
      <c r="G67" s="356"/>
      <c r="H67" s="356"/>
    </row>
    <row r="68" spans="1:8" ht="12.75">
      <c r="A68" s="347"/>
      <c r="B68" s="361"/>
      <c r="C68" s="362"/>
      <c r="D68" s="363"/>
      <c r="E68" s="361"/>
      <c r="F68" s="347"/>
      <c r="G68" s="356"/>
      <c r="H68" s="356"/>
    </row>
    <row r="69" spans="1:8" ht="12.75">
      <c r="A69" s="347"/>
      <c r="B69" s="361"/>
      <c r="C69" s="362"/>
      <c r="D69" s="363"/>
      <c r="E69" s="361"/>
      <c r="F69" s="347"/>
      <c r="G69" s="356"/>
      <c r="H69" s="356"/>
    </row>
    <row r="70" spans="1:8" ht="12.75">
      <c r="A70" s="347"/>
      <c r="B70" s="361"/>
      <c r="C70" s="362"/>
      <c r="D70" s="363"/>
      <c r="E70" s="361"/>
      <c r="F70" s="347"/>
      <c r="G70" s="356"/>
      <c r="H70" s="356"/>
    </row>
    <row r="71" spans="1:8" ht="12.75">
      <c r="A71" s="347"/>
      <c r="B71" s="361"/>
      <c r="C71" s="362"/>
      <c r="D71" s="363"/>
      <c r="E71" s="361"/>
      <c r="F71" s="347"/>
      <c r="G71" s="356"/>
      <c r="H71" s="356"/>
    </row>
    <row r="72" spans="1:8" ht="12.75">
      <c r="A72" s="347"/>
      <c r="B72" s="361"/>
      <c r="C72" s="362"/>
      <c r="D72" s="363"/>
      <c r="E72" s="361"/>
      <c r="F72" s="347"/>
      <c r="G72" s="356"/>
      <c r="H72" s="356"/>
    </row>
    <row r="73" spans="1:8" ht="12.75">
      <c r="A73" s="347"/>
      <c r="B73" s="361"/>
      <c r="C73" s="362"/>
      <c r="D73" s="363"/>
      <c r="E73" s="361"/>
      <c r="F73" s="347"/>
      <c r="G73" s="356"/>
      <c r="H73" s="356"/>
    </row>
    <row r="74" spans="1:8" ht="12.75">
      <c r="A74" s="347"/>
      <c r="B74" s="361"/>
      <c r="C74" s="362"/>
      <c r="D74" s="363"/>
      <c r="E74" s="361"/>
      <c r="F74" s="347"/>
      <c r="G74" s="356"/>
      <c r="H74" s="356"/>
    </row>
    <row r="75" spans="1:8" ht="12.75">
      <c r="A75" s="347"/>
      <c r="B75" s="361"/>
      <c r="C75" s="362"/>
      <c r="D75" s="363"/>
      <c r="E75" s="361"/>
      <c r="F75" s="347"/>
      <c r="G75" s="356"/>
      <c r="H75" s="356"/>
    </row>
    <row r="76" spans="1:8" ht="12.75">
      <c r="A76" s="347"/>
      <c r="B76" s="361"/>
      <c r="C76" s="362"/>
      <c r="D76" s="363"/>
      <c r="E76" s="361"/>
      <c r="F76" s="347"/>
      <c r="G76" s="356"/>
      <c r="H76" s="356"/>
    </row>
    <row r="77" spans="1:8" ht="12.75">
      <c r="A77" s="347"/>
      <c r="B77" s="361"/>
      <c r="C77" s="362"/>
      <c r="D77" s="363"/>
      <c r="E77" s="361"/>
      <c r="F77" s="347"/>
      <c r="G77" s="356"/>
      <c r="H77" s="356"/>
    </row>
    <row r="78" spans="1:8" ht="12.75">
      <c r="A78" s="347"/>
      <c r="B78" s="361"/>
      <c r="C78" s="362"/>
      <c r="D78" s="363"/>
      <c r="E78" s="361"/>
      <c r="F78" s="347"/>
      <c r="G78" s="356"/>
      <c r="H78" s="356"/>
    </row>
    <row r="79" spans="1:8" ht="12.75">
      <c r="A79" s="347"/>
      <c r="B79" s="361"/>
      <c r="C79" s="362"/>
      <c r="D79" s="363"/>
      <c r="E79" s="361"/>
      <c r="F79" s="347"/>
      <c r="G79" s="356"/>
      <c r="H79" s="356"/>
    </row>
    <row r="80" spans="1:8" ht="12.75">
      <c r="A80" s="347"/>
      <c r="B80" s="361"/>
      <c r="C80" s="362"/>
      <c r="D80" s="363"/>
      <c r="E80" s="361"/>
      <c r="F80" s="347"/>
      <c r="G80" s="356"/>
      <c r="H80" s="356"/>
    </row>
    <row r="81" spans="1:8" ht="12.75">
      <c r="A81" s="347"/>
      <c r="B81" s="361"/>
      <c r="C81" s="362"/>
      <c r="D81" s="363"/>
      <c r="E81" s="361"/>
      <c r="F81" s="347"/>
      <c r="G81" s="356"/>
      <c r="H81" s="356"/>
    </row>
    <row r="82" spans="1:8" ht="12.75">
      <c r="A82" s="347"/>
      <c r="B82" s="361"/>
      <c r="C82" s="362"/>
      <c r="D82" s="363"/>
      <c r="E82" s="361"/>
      <c r="F82" s="347"/>
      <c r="G82" s="356"/>
      <c r="H82" s="356"/>
    </row>
    <row r="83" spans="1:8" ht="12.75">
      <c r="A83" s="347"/>
      <c r="B83" s="361"/>
      <c r="C83" s="362"/>
      <c r="D83" s="363"/>
      <c r="E83" s="361"/>
      <c r="F83" s="347"/>
      <c r="G83" s="356"/>
      <c r="H83" s="356"/>
    </row>
    <row r="84" spans="1:8" ht="12.75">
      <c r="A84" s="347"/>
      <c r="B84" s="361"/>
      <c r="C84" s="362"/>
      <c r="D84" s="363"/>
      <c r="E84" s="361"/>
      <c r="F84" s="347"/>
      <c r="G84" s="356"/>
      <c r="H84" s="356"/>
    </row>
    <row r="85" spans="1:8" ht="12.75">
      <c r="A85" s="347"/>
      <c r="B85" s="361"/>
      <c r="C85" s="362"/>
      <c r="D85" s="363"/>
      <c r="E85" s="361"/>
      <c r="F85" s="347"/>
      <c r="G85" s="356"/>
      <c r="H85" s="356"/>
    </row>
    <row r="86" spans="1:8" ht="12.75">
      <c r="A86" s="347"/>
      <c r="B86" s="361"/>
      <c r="C86" s="362"/>
      <c r="D86" s="363"/>
      <c r="E86" s="361"/>
      <c r="F86" s="347"/>
      <c r="G86" s="356"/>
      <c r="H86" s="356"/>
    </row>
    <row r="87" spans="1:8" ht="12.75">
      <c r="A87" s="347"/>
      <c r="B87" s="361"/>
      <c r="C87" s="362"/>
      <c r="D87" s="363"/>
      <c r="E87" s="361"/>
      <c r="F87" s="347"/>
      <c r="G87" s="356"/>
      <c r="H87" s="356"/>
    </row>
    <row r="88" spans="1:8" ht="12.75">
      <c r="A88" s="347"/>
      <c r="B88" s="361"/>
      <c r="C88" s="362"/>
      <c r="D88" s="363"/>
      <c r="E88" s="361"/>
      <c r="F88" s="347"/>
      <c r="G88" s="356"/>
      <c r="H88" s="356"/>
    </row>
    <row r="89" spans="1:8" ht="12.75">
      <c r="A89" s="347"/>
      <c r="B89" s="361"/>
      <c r="C89" s="362"/>
      <c r="D89" s="363"/>
      <c r="E89" s="361"/>
      <c r="F89" s="347"/>
      <c r="G89" s="356"/>
      <c r="H89" s="356"/>
    </row>
    <row r="90" spans="1:8" ht="12.75">
      <c r="A90" s="347"/>
      <c r="B90" s="361"/>
      <c r="C90" s="362"/>
      <c r="D90" s="363"/>
      <c r="E90" s="361"/>
      <c r="F90" s="347"/>
      <c r="G90" s="356"/>
      <c r="H90" s="356"/>
    </row>
    <row r="91" spans="1:11" ht="12.75">
      <c r="A91" s="347"/>
      <c r="B91" s="347"/>
      <c r="C91" s="347"/>
      <c r="D91" s="347"/>
      <c r="E91" s="347"/>
      <c r="F91" s="347"/>
      <c r="G91" s="356"/>
      <c r="H91" s="347"/>
      <c r="J91" s="348"/>
      <c r="K91" s="348"/>
    </row>
    <row r="92" spans="1:11" ht="12.75">
      <c r="A92" s="364"/>
      <c r="B92" s="365"/>
      <c r="C92" s="366"/>
      <c r="D92" s="365"/>
      <c r="E92" s="365"/>
      <c r="F92" s="364"/>
      <c r="G92" s="367"/>
      <c r="H92" s="368"/>
      <c r="J92" s="348"/>
      <c r="K92" s="348"/>
    </row>
    <row r="93" spans="1:11" ht="12.75">
      <c r="A93" s="347"/>
      <c r="B93" s="347"/>
      <c r="C93" s="369"/>
      <c r="D93" s="347"/>
      <c r="E93" s="347"/>
      <c r="F93" s="364"/>
      <c r="G93" s="347"/>
      <c r="H93" s="363"/>
      <c r="J93" s="348"/>
      <c r="K93" s="348"/>
    </row>
    <row r="94" spans="1:8" ht="12.75">
      <c r="A94" s="347"/>
      <c r="B94" s="361"/>
      <c r="C94" s="362"/>
      <c r="D94" s="363"/>
      <c r="E94" s="361"/>
      <c r="F94" s="364"/>
      <c r="G94" s="356"/>
      <c r="H94" s="370"/>
    </row>
    <row r="95" spans="1:8" ht="12.75">
      <c r="A95" s="347"/>
      <c r="B95" s="347"/>
      <c r="C95" s="369"/>
      <c r="D95" s="347"/>
      <c r="E95" s="347"/>
      <c r="F95" s="364"/>
      <c r="G95" s="347"/>
      <c r="H95" s="347"/>
    </row>
    <row r="96" spans="1:11" ht="12.75">
      <c r="A96" s="364"/>
      <c r="B96" s="365"/>
      <c r="C96" s="366"/>
      <c r="D96" s="365"/>
      <c r="E96" s="371"/>
      <c r="F96" s="364"/>
      <c r="G96" s="372"/>
      <c r="H96" s="367"/>
      <c r="J96" s="348"/>
      <c r="K96" s="348"/>
    </row>
    <row r="97" spans="1:12" ht="12.75">
      <c r="A97" s="332"/>
      <c r="B97" s="343"/>
      <c r="C97" s="344"/>
      <c r="D97" s="345"/>
      <c r="E97" s="343"/>
      <c r="F97" s="332"/>
      <c r="G97" s="346"/>
      <c r="H97" s="346"/>
      <c r="J97" s="348"/>
      <c r="K97" s="349"/>
      <c r="L97" s="349"/>
    </row>
    <row r="98" spans="1:11" ht="12.75">
      <c r="A98" s="332"/>
      <c r="B98" s="343"/>
      <c r="C98" s="344"/>
      <c r="D98" s="345"/>
      <c r="E98" s="343"/>
      <c r="F98" s="332"/>
      <c r="G98" s="346"/>
      <c r="H98" s="346"/>
      <c r="K98" s="348"/>
    </row>
    <row r="99" spans="1:8" ht="12.75">
      <c r="A99" s="332"/>
      <c r="B99" s="343"/>
      <c r="C99" s="344"/>
      <c r="D99" s="345"/>
      <c r="E99" s="343"/>
      <c r="F99" s="332"/>
      <c r="G99" s="346"/>
      <c r="H99" s="346"/>
    </row>
    <row r="100" spans="1:8" ht="12.75">
      <c r="A100" s="332"/>
      <c r="B100" s="343"/>
      <c r="C100" s="344"/>
      <c r="D100" s="345"/>
      <c r="E100" s="343"/>
      <c r="F100" s="332"/>
      <c r="G100" s="346"/>
      <c r="H100" s="346"/>
    </row>
    <row r="101" spans="1:11" ht="12.75">
      <c r="A101" s="332"/>
      <c r="B101" s="343"/>
      <c r="C101" s="344"/>
      <c r="D101" s="345"/>
      <c r="E101" s="343"/>
      <c r="F101" s="332"/>
      <c r="G101" s="346"/>
      <c r="H101" s="346"/>
      <c r="J101" s="348"/>
      <c r="K101" s="348"/>
    </row>
    <row r="102" spans="1:12" ht="12.75">
      <c r="A102" s="332"/>
      <c r="B102" s="343"/>
      <c r="C102" s="344"/>
      <c r="D102" s="345"/>
      <c r="E102" s="343"/>
      <c r="F102" s="332"/>
      <c r="G102" s="346"/>
      <c r="H102" s="346"/>
      <c r="J102" s="348"/>
      <c r="K102" s="348"/>
      <c r="L102" s="349"/>
    </row>
    <row r="103" spans="1:11" ht="12.75">
      <c r="A103" s="332"/>
      <c r="B103" s="343"/>
      <c r="C103" s="344"/>
      <c r="D103" s="345"/>
      <c r="E103" s="343"/>
      <c r="F103" s="332"/>
      <c r="G103" s="346"/>
      <c r="H103" s="346"/>
      <c r="J103" s="348"/>
      <c r="K103" s="348"/>
    </row>
    <row r="104" spans="1:10" ht="12.75">
      <c r="A104" s="332"/>
      <c r="B104" s="343"/>
      <c r="C104" s="344"/>
      <c r="D104" s="345"/>
      <c r="E104" s="343"/>
      <c r="F104" s="332"/>
      <c r="G104" s="346"/>
      <c r="H104" s="346"/>
      <c r="J104" s="349"/>
    </row>
    <row r="105" spans="1:8" ht="12.75">
      <c r="A105" s="332"/>
      <c r="B105" s="343"/>
      <c r="C105" s="344"/>
      <c r="D105" s="345"/>
      <c r="E105" s="343"/>
      <c r="F105" s="332"/>
      <c r="G105" s="346"/>
      <c r="H105" s="346"/>
    </row>
    <row r="106" spans="1:8" ht="12.75">
      <c r="A106" s="332"/>
      <c r="B106" s="343"/>
      <c r="C106" s="344"/>
      <c r="D106" s="345"/>
      <c r="E106" s="343"/>
      <c r="F106" s="332"/>
      <c r="G106" s="346"/>
      <c r="H106" s="346"/>
    </row>
    <row r="107" spans="1:8" ht="12.75">
      <c r="A107" s="332"/>
      <c r="B107" s="343"/>
      <c r="C107" s="344"/>
      <c r="D107" s="345"/>
      <c r="E107" s="343"/>
      <c r="F107" s="332"/>
      <c r="G107" s="346"/>
      <c r="H107" s="346"/>
    </row>
    <row r="108" spans="1:8" ht="12.75">
      <c r="A108" s="332"/>
      <c r="B108" s="343"/>
      <c r="C108" s="344"/>
      <c r="D108" s="345"/>
      <c r="E108" s="343"/>
      <c r="F108" s="332"/>
      <c r="G108" s="346"/>
      <c r="H108" s="346"/>
    </row>
    <row r="109" spans="1:8" ht="12.75">
      <c r="A109" s="332"/>
      <c r="B109" s="343"/>
      <c r="C109" s="344"/>
      <c r="D109" s="345"/>
      <c r="E109" s="343"/>
      <c r="F109" s="332"/>
      <c r="G109" s="346"/>
      <c r="H109" s="346"/>
    </row>
    <row r="110" spans="1:8" ht="12.75">
      <c r="A110" s="332"/>
      <c r="B110" s="343"/>
      <c r="C110" s="344"/>
      <c r="D110" s="345"/>
      <c r="E110" s="343"/>
      <c r="F110" s="332"/>
      <c r="G110" s="346"/>
      <c r="H110" s="346"/>
    </row>
    <row r="111" spans="1:8" ht="12.75">
      <c r="A111" s="332"/>
      <c r="B111" s="343"/>
      <c r="C111" s="344"/>
      <c r="D111" s="345"/>
      <c r="E111" s="343"/>
      <c r="F111" s="332"/>
      <c r="G111" s="346"/>
      <c r="H111" s="346"/>
    </row>
    <row r="112" spans="1:8" ht="12.75">
      <c r="A112" s="332"/>
      <c r="B112" s="343"/>
      <c r="C112" s="344"/>
      <c r="D112" s="345"/>
      <c r="E112" s="343"/>
      <c r="F112" s="332"/>
      <c r="G112" s="346"/>
      <c r="H112" s="346"/>
    </row>
    <row r="113" spans="1:8" ht="12.75">
      <c r="A113" s="332"/>
      <c r="B113" s="343"/>
      <c r="C113" s="344"/>
      <c r="D113" s="345"/>
      <c r="E113" s="343"/>
      <c r="F113" s="332"/>
      <c r="G113" s="346"/>
      <c r="H113" s="346"/>
    </row>
    <row r="114" spans="1:8" ht="12.75">
      <c r="A114" s="332"/>
      <c r="B114" s="343"/>
      <c r="C114" s="344"/>
      <c r="D114" s="345"/>
      <c r="E114" s="343"/>
      <c r="F114" s="332"/>
      <c r="G114" s="346"/>
      <c r="H114" s="346"/>
    </row>
    <row r="115" spans="1:8" ht="12.75">
      <c r="A115" s="332"/>
      <c r="B115" s="343"/>
      <c r="C115" s="344"/>
      <c r="D115" s="345"/>
      <c r="E115" s="343"/>
      <c r="F115" s="332"/>
      <c r="G115" s="346"/>
      <c r="H115" s="346"/>
    </row>
    <row r="116" spans="1:8" ht="12.75">
      <c r="A116" s="332"/>
      <c r="B116" s="343"/>
      <c r="C116" s="344"/>
      <c r="D116" s="345"/>
      <c r="E116" s="343"/>
      <c r="F116" s="332"/>
      <c r="G116" s="346"/>
      <c r="H116" s="346"/>
    </row>
    <row r="117" spans="1:8" ht="12.75">
      <c r="A117" s="332"/>
      <c r="B117" s="343"/>
      <c r="C117" s="344"/>
      <c r="D117" s="345"/>
      <c r="E117" s="343"/>
      <c r="F117" s="332"/>
      <c r="G117" s="346"/>
      <c r="H117" s="346"/>
    </row>
    <row r="118" spans="1:8" ht="12.75">
      <c r="A118" s="332"/>
      <c r="B118" s="343"/>
      <c r="C118" s="344"/>
      <c r="D118" s="345"/>
      <c r="E118" s="343"/>
      <c r="F118" s="332"/>
      <c r="G118" s="346"/>
      <c r="H118" s="346"/>
    </row>
    <row r="119" spans="1:8" ht="12.75">
      <c r="A119" s="332"/>
      <c r="B119" s="343"/>
      <c r="C119" s="344"/>
      <c r="D119" s="345"/>
      <c r="E119" s="343"/>
      <c r="F119" s="332"/>
      <c r="G119" s="346"/>
      <c r="H119" s="346"/>
    </row>
    <row r="120" spans="1:8" ht="12.75">
      <c r="A120" s="332"/>
      <c r="B120" s="343"/>
      <c r="C120" s="344"/>
      <c r="D120" s="345"/>
      <c r="E120" s="343"/>
      <c r="F120" s="332"/>
      <c r="G120" s="346"/>
      <c r="H120" s="346"/>
    </row>
    <row r="121" spans="1:8" ht="12.75">
      <c r="A121" s="332"/>
      <c r="B121" s="343"/>
      <c r="C121" s="344"/>
      <c r="D121" s="345"/>
      <c r="E121" s="343"/>
      <c r="F121" s="332"/>
      <c r="G121" s="346"/>
      <c r="H121" s="346"/>
    </row>
    <row r="122" spans="1:8" ht="12.75">
      <c r="A122" s="332"/>
      <c r="B122" s="343"/>
      <c r="C122" s="344"/>
      <c r="D122" s="345"/>
      <c r="E122" s="343"/>
      <c r="F122" s="332"/>
      <c r="G122" s="346"/>
      <c r="H122" s="346"/>
    </row>
    <row r="123" spans="1:8" ht="12.75">
      <c r="A123" s="332"/>
      <c r="B123" s="343"/>
      <c r="C123" s="344"/>
      <c r="D123" s="345"/>
      <c r="E123" s="343"/>
      <c r="F123" s="332"/>
      <c r="G123" s="346"/>
      <c r="H123" s="346"/>
    </row>
    <row r="124" spans="1:8" ht="12.75">
      <c r="A124" s="332"/>
      <c r="B124" s="343"/>
      <c r="C124" s="344"/>
      <c r="D124" s="345"/>
      <c r="E124" s="343"/>
      <c r="F124" s="332"/>
      <c r="G124" s="346"/>
      <c r="H124" s="346"/>
    </row>
    <row r="125" spans="1:8" ht="12.75">
      <c r="A125" s="332"/>
      <c r="B125" s="343"/>
      <c r="C125" s="344"/>
      <c r="D125" s="345"/>
      <c r="E125" s="343"/>
      <c r="F125" s="332"/>
      <c r="G125" s="346"/>
      <c r="H125" s="346"/>
    </row>
    <row r="126" spans="1:8" ht="12.75">
      <c r="A126" s="332"/>
      <c r="B126" s="343"/>
      <c r="C126" s="344"/>
      <c r="D126" s="345"/>
      <c r="E126" s="343"/>
      <c r="F126" s="332"/>
      <c r="G126" s="346"/>
      <c r="H126" s="346"/>
    </row>
    <row r="127" spans="1:8" ht="12.75">
      <c r="A127" s="332"/>
      <c r="B127" s="343"/>
      <c r="C127" s="344"/>
      <c r="D127" s="345"/>
      <c r="E127" s="343"/>
      <c r="F127" s="332"/>
      <c r="G127" s="346"/>
      <c r="H127" s="346"/>
    </row>
    <row r="128" spans="1:8" ht="12.75">
      <c r="A128" s="332"/>
      <c r="B128" s="343"/>
      <c r="C128" s="344"/>
      <c r="D128" s="345"/>
      <c r="E128" s="343"/>
      <c r="F128" s="332"/>
      <c r="G128" s="346"/>
      <c r="H128" s="346"/>
    </row>
    <row r="129" spans="1:8" ht="12.75">
      <c r="A129" s="332"/>
      <c r="B129" s="343"/>
      <c r="C129" s="344"/>
      <c r="D129" s="345"/>
      <c r="E129" s="343"/>
      <c r="F129" s="332"/>
      <c r="G129" s="346"/>
      <c r="H129" s="346"/>
    </row>
    <row r="130" spans="1:8" ht="12.75">
      <c r="A130" s="332"/>
      <c r="B130" s="343"/>
      <c r="C130" s="344"/>
      <c r="D130" s="345"/>
      <c r="E130" s="343"/>
      <c r="F130" s="332"/>
      <c r="G130" s="346"/>
      <c r="H130" s="346"/>
    </row>
    <row r="131" spans="1:8" ht="12.75">
      <c r="A131" s="332"/>
      <c r="B131" s="343"/>
      <c r="C131" s="344"/>
      <c r="D131" s="345"/>
      <c r="E131" s="343"/>
      <c r="F131" s="332"/>
      <c r="G131" s="346"/>
      <c r="H131" s="346"/>
    </row>
    <row r="132" spans="1:8" ht="12.75">
      <c r="A132" s="332"/>
      <c r="B132" s="343"/>
      <c r="C132" s="344"/>
      <c r="D132" s="345"/>
      <c r="E132" s="343"/>
      <c r="F132" s="332"/>
      <c r="G132" s="346"/>
      <c r="H132" s="346"/>
    </row>
    <row r="133" spans="1:8" ht="12.75">
      <c r="A133" s="332"/>
      <c r="B133" s="343"/>
      <c r="C133" s="344"/>
      <c r="D133" s="345"/>
      <c r="E133" s="343"/>
      <c r="F133" s="332"/>
      <c r="G133" s="346"/>
      <c r="H133" s="346"/>
    </row>
    <row r="134" spans="1:8" ht="12.75">
      <c r="A134" s="332"/>
      <c r="B134" s="343"/>
      <c r="C134" s="344"/>
      <c r="D134" s="345"/>
      <c r="E134" s="343"/>
      <c r="F134" s="332"/>
      <c r="G134" s="346"/>
      <c r="H134" s="346"/>
    </row>
    <row r="135" spans="1:8" ht="12.75">
      <c r="A135" s="332"/>
      <c r="B135" s="343"/>
      <c r="C135" s="344"/>
      <c r="D135" s="345"/>
      <c r="E135" s="343"/>
      <c r="F135" s="332"/>
      <c r="G135" s="346"/>
      <c r="H135" s="346"/>
    </row>
    <row r="136" spans="1:8" ht="12.75">
      <c r="A136" s="332"/>
      <c r="B136" s="343"/>
      <c r="C136" s="344"/>
      <c r="D136" s="345"/>
      <c r="E136" s="343"/>
      <c r="F136" s="332"/>
      <c r="G136" s="346"/>
      <c r="H136" s="346"/>
    </row>
    <row r="137" spans="1:8" ht="12.75">
      <c r="A137" s="332"/>
      <c r="B137" s="343"/>
      <c r="C137" s="344"/>
      <c r="D137" s="345"/>
      <c r="E137" s="343"/>
      <c r="F137" s="332"/>
      <c r="G137" s="346"/>
      <c r="H137" s="346"/>
    </row>
    <row r="138" spans="1:8" ht="12.75">
      <c r="A138" s="332"/>
      <c r="B138" s="343"/>
      <c r="C138" s="344"/>
      <c r="D138" s="345"/>
      <c r="E138" s="343"/>
      <c r="F138" s="332"/>
      <c r="G138" s="346"/>
      <c r="H138" s="346"/>
    </row>
    <row r="139" spans="1:8" ht="12.75">
      <c r="A139" s="332"/>
      <c r="B139" s="343"/>
      <c r="C139" s="344"/>
      <c r="D139" s="345"/>
      <c r="E139" s="343"/>
      <c r="F139" s="332"/>
      <c r="G139" s="346"/>
      <c r="H139" s="346"/>
    </row>
    <row r="140" spans="1:8" ht="12.75">
      <c r="A140" s="332"/>
      <c r="B140" s="343"/>
      <c r="C140" s="344"/>
      <c r="D140" s="345"/>
      <c r="E140" s="343"/>
      <c r="F140" s="332"/>
      <c r="G140" s="346"/>
      <c r="H140" s="346"/>
    </row>
    <row r="141" spans="1:8" ht="12.75">
      <c r="A141" s="332"/>
      <c r="B141" s="343"/>
      <c r="C141" s="344"/>
      <c r="D141" s="345"/>
      <c r="E141" s="343"/>
      <c r="F141" s="332"/>
      <c r="G141" s="346"/>
      <c r="H141" s="346"/>
    </row>
    <row r="142" spans="1:8" ht="12.75">
      <c r="A142" s="332"/>
      <c r="B142" s="343"/>
      <c r="C142" s="344"/>
      <c r="D142" s="345"/>
      <c r="E142" s="343"/>
      <c r="F142" s="332"/>
      <c r="G142" s="346"/>
      <c r="H142" s="346"/>
    </row>
    <row r="143" spans="1:8" ht="12.75">
      <c r="A143" s="332"/>
      <c r="B143" s="343"/>
      <c r="C143" s="344"/>
      <c r="D143" s="345"/>
      <c r="E143" s="343"/>
      <c r="F143" s="332"/>
      <c r="G143" s="346"/>
      <c r="H143" s="346"/>
    </row>
    <row r="144" spans="1:8" ht="12.75">
      <c r="A144" s="332"/>
      <c r="B144" s="343"/>
      <c r="C144" s="344"/>
      <c r="D144" s="345"/>
      <c r="E144" s="343"/>
      <c r="F144" s="332"/>
      <c r="G144" s="346"/>
      <c r="H144" s="346"/>
    </row>
    <row r="145" spans="1:8" ht="12.75">
      <c r="A145" s="332"/>
      <c r="B145" s="343"/>
      <c r="C145" s="344"/>
      <c r="D145" s="345"/>
      <c r="E145" s="343"/>
      <c r="F145" s="332"/>
      <c r="G145" s="346"/>
      <c r="H145" s="346"/>
    </row>
    <row r="146" spans="1:8" ht="12.75">
      <c r="A146" s="332"/>
      <c r="B146" s="343"/>
      <c r="C146" s="344"/>
      <c r="D146" s="345"/>
      <c r="E146" s="343"/>
      <c r="F146" s="332"/>
      <c r="G146" s="346"/>
      <c r="H146" s="346"/>
    </row>
    <row r="147" spans="1:8" ht="12.75">
      <c r="A147" s="332"/>
      <c r="B147" s="343"/>
      <c r="C147" s="344"/>
      <c r="D147" s="345"/>
      <c r="E147" s="343"/>
      <c r="F147" s="332"/>
      <c r="G147" s="346"/>
      <c r="H147" s="346"/>
    </row>
    <row r="148" spans="1:8" ht="12.75">
      <c r="A148" s="332"/>
      <c r="B148" s="343"/>
      <c r="C148" s="344"/>
      <c r="D148" s="345"/>
      <c r="E148" s="343"/>
      <c r="F148" s="332"/>
      <c r="G148" s="346"/>
      <c r="H148" s="346"/>
    </row>
    <row r="149" spans="1:8" ht="12.75">
      <c r="A149" s="332"/>
      <c r="B149" s="343"/>
      <c r="C149" s="344"/>
      <c r="D149" s="345"/>
      <c r="E149" s="343"/>
      <c r="F149" s="332"/>
      <c r="G149" s="346"/>
      <c r="H149" s="346"/>
    </row>
    <row r="150" spans="1:8" ht="12.75">
      <c r="A150" s="332"/>
      <c r="B150" s="343"/>
      <c r="C150" s="344"/>
      <c r="D150" s="345"/>
      <c r="E150" s="343"/>
      <c r="F150" s="332"/>
      <c r="G150" s="346"/>
      <c r="H150" s="346"/>
    </row>
    <row r="151" spans="1:8" ht="12.75">
      <c r="A151" s="332"/>
      <c r="B151" s="343"/>
      <c r="C151" s="344"/>
      <c r="D151" s="345"/>
      <c r="E151" s="343"/>
      <c r="F151" s="332"/>
      <c r="G151" s="346"/>
      <c r="H151" s="346"/>
    </row>
    <row r="152" spans="1:8" ht="12.75">
      <c r="A152" s="332"/>
      <c r="B152" s="343"/>
      <c r="C152" s="344"/>
      <c r="D152" s="345"/>
      <c r="E152" s="343"/>
      <c r="F152" s="332"/>
      <c r="G152" s="346"/>
      <c r="H152" s="346"/>
    </row>
    <row r="153" spans="1:8" ht="12.75">
      <c r="A153" s="332"/>
      <c r="B153" s="343"/>
      <c r="C153" s="344"/>
      <c r="D153" s="345"/>
      <c r="E153" s="343"/>
      <c r="F153" s="332"/>
      <c r="G153" s="346"/>
      <c r="H153" s="346"/>
    </row>
    <row r="154" spans="1:8" ht="12.75">
      <c r="A154" s="332"/>
      <c r="B154" s="343"/>
      <c r="C154" s="344"/>
      <c r="D154" s="345"/>
      <c r="E154" s="343"/>
      <c r="F154" s="332"/>
      <c r="G154" s="346"/>
      <c r="H154" s="346"/>
    </row>
    <row r="155" spans="1:8" ht="12.75">
      <c r="A155" s="332"/>
      <c r="B155" s="343"/>
      <c r="C155" s="344"/>
      <c r="D155" s="345"/>
      <c r="E155" s="343"/>
      <c r="F155" s="332"/>
      <c r="G155" s="346"/>
      <c r="H155" s="346"/>
    </row>
    <row r="156" spans="1:8" ht="12.75">
      <c r="A156" s="332"/>
      <c r="B156" s="343"/>
      <c r="C156" s="344"/>
      <c r="D156" s="345"/>
      <c r="E156" s="343"/>
      <c r="F156" s="332"/>
      <c r="G156" s="346"/>
      <c r="H156" s="346"/>
    </row>
    <row r="157" spans="1:8" ht="12.75">
      <c r="A157" s="332"/>
      <c r="B157" s="343"/>
      <c r="C157" s="344"/>
      <c r="D157" s="345"/>
      <c r="E157" s="343"/>
      <c r="F157" s="332"/>
      <c r="G157" s="346"/>
      <c r="H157" s="346"/>
    </row>
    <row r="158" spans="1:8" ht="12.75">
      <c r="A158" s="332"/>
      <c r="B158" s="343"/>
      <c r="C158" s="344"/>
      <c r="D158" s="345"/>
      <c r="E158" s="343"/>
      <c r="F158" s="332"/>
      <c r="G158" s="346"/>
      <c r="H158" s="346"/>
    </row>
    <row r="159" spans="1:8" ht="12.75">
      <c r="A159" s="332"/>
      <c r="B159" s="332"/>
      <c r="C159" s="332"/>
      <c r="D159" s="332"/>
      <c r="E159" s="332"/>
      <c r="F159" s="332"/>
      <c r="G159" s="346"/>
      <c r="H159" s="332"/>
    </row>
    <row r="160" spans="1:8" ht="12.75">
      <c r="A160" s="364"/>
      <c r="B160" s="365"/>
      <c r="C160" s="366"/>
      <c r="D160" s="365"/>
      <c r="E160" s="365"/>
      <c r="F160" s="364"/>
      <c r="G160" s="367"/>
      <c r="H160" s="368"/>
    </row>
    <row r="161" spans="1:8" ht="12.75">
      <c r="A161" s="347"/>
      <c r="B161" s="347"/>
      <c r="C161" s="369"/>
      <c r="D161" s="347"/>
      <c r="E161" s="347"/>
      <c r="F161" s="364"/>
      <c r="G161" s="347"/>
      <c r="H161" s="363"/>
    </row>
    <row r="162" spans="1:8" ht="12.75">
      <c r="A162" s="347"/>
      <c r="B162" s="361"/>
      <c r="C162" s="362"/>
      <c r="D162" s="363"/>
      <c r="E162" s="361"/>
      <c r="F162" s="364"/>
      <c r="G162" s="356"/>
      <c r="H162" s="370"/>
    </row>
    <row r="163" spans="1:8" ht="12.75">
      <c r="A163" s="347"/>
      <c r="B163" s="347"/>
      <c r="C163" s="369"/>
      <c r="D163" s="347"/>
      <c r="E163" s="347"/>
      <c r="F163" s="364"/>
      <c r="G163" s="347"/>
      <c r="H163" s="347"/>
    </row>
    <row r="164" spans="1:8" ht="12.75">
      <c r="A164" s="364"/>
      <c r="B164" s="365"/>
      <c r="C164" s="366"/>
      <c r="D164" s="365"/>
      <c r="E164" s="371"/>
      <c r="F164" s="364"/>
      <c r="G164" s="372"/>
      <c r="H164" s="367"/>
    </row>
    <row r="165" spans="1:8" ht="12.75">
      <c r="A165" s="347"/>
      <c r="B165" s="361"/>
      <c r="C165" s="362"/>
      <c r="D165" s="363"/>
      <c r="E165" s="361"/>
      <c r="F165" s="347"/>
      <c r="G165" s="356"/>
      <c r="H165" s="356"/>
    </row>
    <row r="166" spans="1:8" ht="12.75">
      <c r="A166" s="347"/>
      <c r="B166" s="361"/>
      <c r="C166" s="362"/>
      <c r="D166" s="363"/>
      <c r="E166" s="361"/>
      <c r="F166" s="347"/>
      <c r="G166" s="356"/>
      <c r="H166" s="356"/>
    </row>
    <row r="167" spans="1:8" ht="12.75">
      <c r="A167" s="347"/>
      <c r="B167" s="361"/>
      <c r="C167" s="362"/>
      <c r="D167" s="363"/>
      <c r="E167" s="361"/>
      <c r="F167" s="347"/>
      <c r="G167" s="356"/>
      <c r="H167" s="356"/>
    </row>
    <row r="168" spans="1:8" ht="12.75">
      <c r="A168" s="347"/>
      <c r="B168" s="361"/>
      <c r="C168" s="362"/>
      <c r="D168" s="363"/>
      <c r="E168" s="361"/>
      <c r="F168" s="347"/>
      <c r="G168" s="356"/>
      <c r="H168" s="356"/>
    </row>
    <row r="169" spans="1:8" ht="12.75">
      <c r="A169" s="347"/>
      <c r="B169" s="361"/>
      <c r="C169" s="362"/>
      <c r="D169" s="363"/>
      <c r="E169" s="361"/>
      <c r="F169" s="347"/>
      <c r="G169" s="356"/>
      <c r="H169" s="356"/>
    </row>
    <row r="170" spans="1:8" ht="12.75">
      <c r="A170" s="347"/>
      <c r="B170" s="361"/>
      <c r="C170" s="362"/>
      <c r="D170" s="363"/>
      <c r="E170" s="361"/>
      <c r="F170" s="347"/>
      <c r="G170" s="356"/>
      <c r="H170" s="356"/>
    </row>
    <row r="171" spans="1:8" ht="12.75">
      <c r="A171" s="347"/>
      <c r="B171" s="361"/>
      <c r="C171" s="362"/>
      <c r="D171" s="363"/>
      <c r="E171" s="361"/>
      <c r="F171" s="347"/>
      <c r="G171" s="356"/>
      <c r="H171" s="356"/>
    </row>
    <row r="172" spans="1:8" ht="12.75">
      <c r="A172" s="347"/>
      <c r="B172" s="361"/>
      <c r="C172" s="362"/>
      <c r="D172" s="363"/>
      <c r="E172" s="361"/>
      <c r="F172" s="347"/>
      <c r="G172" s="356"/>
      <c r="H172" s="356"/>
    </row>
    <row r="173" spans="1:8" ht="12.75">
      <c r="A173" s="347"/>
      <c r="B173" s="361"/>
      <c r="C173" s="362"/>
      <c r="D173" s="363"/>
      <c r="E173" s="361"/>
      <c r="F173" s="347"/>
      <c r="G173" s="356"/>
      <c r="H173" s="356"/>
    </row>
    <row r="174" spans="1:8" ht="12.75">
      <c r="A174" s="347"/>
      <c r="B174" s="361"/>
      <c r="C174" s="362"/>
      <c r="D174" s="363"/>
      <c r="E174" s="361"/>
      <c r="F174" s="347"/>
      <c r="G174" s="356"/>
      <c r="H174" s="356"/>
    </row>
    <row r="175" spans="1:8" ht="12.75">
      <c r="A175" s="347"/>
      <c r="B175" s="361"/>
      <c r="C175" s="362"/>
      <c r="D175" s="363"/>
      <c r="E175" s="361"/>
      <c r="F175" s="347"/>
      <c r="G175" s="356"/>
      <c r="H175" s="356"/>
    </row>
    <row r="176" spans="1:8" ht="12.75">
      <c r="A176" s="347"/>
      <c r="B176" s="361"/>
      <c r="C176" s="362"/>
      <c r="D176" s="363"/>
      <c r="E176" s="361"/>
      <c r="F176" s="347"/>
      <c r="G176" s="356"/>
      <c r="H176" s="356"/>
    </row>
    <row r="177" spans="1:8" ht="12.75">
      <c r="A177" s="347"/>
      <c r="B177" s="361"/>
      <c r="C177" s="362"/>
      <c r="D177" s="363"/>
      <c r="E177" s="361"/>
      <c r="F177" s="347"/>
      <c r="G177" s="356"/>
      <c r="H177" s="356"/>
    </row>
    <row r="178" spans="1:8" ht="12.75">
      <c r="A178" s="347"/>
      <c r="B178" s="361"/>
      <c r="C178" s="362"/>
      <c r="D178" s="363"/>
      <c r="E178" s="361"/>
      <c r="F178" s="347"/>
      <c r="G178" s="356"/>
      <c r="H178" s="356"/>
    </row>
    <row r="179" spans="1:8" ht="12.75">
      <c r="A179" s="347"/>
      <c r="B179" s="361"/>
      <c r="C179" s="362"/>
      <c r="D179" s="363"/>
      <c r="E179" s="361"/>
      <c r="F179" s="347"/>
      <c r="G179" s="356"/>
      <c r="H179" s="356"/>
    </row>
    <row r="180" spans="1:8" ht="12.75">
      <c r="A180" s="347"/>
      <c r="B180" s="361"/>
      <c r="C180" s="362"/>
      <c r="D180" s="363"/>
      <c r="E180" s="361"/>
      <c r="F180" s="347"/>
      <c r="G180" s="356"/>
      <c r="H180" s="356"/>
    </row>
    <row r="181" spans="1:8" ht="12.75">
      <c r="A181" s="347"/>
      <c r="B181" s="361"/>
      <c r="C181" s="362"/>
      <c r="D181" s="363"/>
      <c r="E181" s="361"/>
      <c r="F181" s="347"/>
      <c r="G181" s="356"/>
      <c r="H181" s="356"/>
    </row>
    <row r="182" spans="1:8" ht="12.75">
      <c r="A182" s="347"/>
      <c r="B182" s="361"/>
      <c r="C182" s="362"/>
      <c r="D182" s="363"/>
      <c r="E182" s="361"/>
      <c r="F182" s="347"/>
      <c r="G182" s="356"/>
      <c r="H182" s="356"/>
    </row>
    <row r="183" spans="1:8" ht="12.75">
      <c r="A183" s="347"/>
      <c r="B183" s="361"/>
      <c r="C183" s="362"/>
      <c r="D183" s="363"/>
      <c r="E183" s="361"/>
      <c r="F183" s="347"/>
      <c r="G183" s="356"/>
      <c r="H183" s="356"/>
    </row>
    <row r="184" spans="1:8" ht="12.75">
      <c r="A184" s="347"/>
      <c r="B184" s="361"/>
      <c r="C184" s="362"/>
      <c r="D184" s="363"/>
      <c r="E184" s="361"/>
      <c r="F184" s="347"/>
      <c r="G184" s="356"/>
      <c r="H184" s="356"/>
    </row>
    <row r="185" spans="1:8" ht="12.75">
      <c r="A185" s="347"/>
      <c r="B185" s="361"/>
      <c r="C185" s="362"/>
      <c r="D185" s="363"/>
      <c r="E185" s="361"/>
      <c r="F185" s="347"/>
      <c r="G185" s="356"/>
      <c r="H185" s="356"/>
    </row>
    <row r="186" spans="1:8" ht="12.75">
      <c r="A186" s="347"/>
      <c r="B186" s="361"/>
      <c r="C186" s="362"/>
      <c r="D186" s="363"/>
      <c r="E186" s="361"/>
      <c r="F186" s="347"/>
      <c r="G186" s="356"/>
      <c r="H186" s="356"/>
    </row>
    <row r="187" spans="1:8" ht="12.75">
      <c r="A187" s="347"/>
      <c r="B187" s="361"/>
      <c r="C187" s="362"/>
      <c r="D187" s="363"/>
      <c r="E187" s="361"/>
      <c r="F187" s="347"/>
      <c r="G187" s="356"/>
      <c r="H187" s="356"/>
    </row>
    <row r="188" spans="1:8" ht="12.75">
      <c r="A188" s="347"/>
      <c r="B188" s="361"/>
      <c r="C188" s="362"/>
      <c r="D188" s="363"/>
      <c r="E188" s="361"/>
      <c r="F188" s="347"/>
      <c r="G188" s="356"/>
      <c r="H188" s="356"/>
    </row>
    <row r="189" spans="1:8" ht="12.75">
      <c r="A189" s="347"/>
      <c r="B189" s="361"/>
      <c r="C189" s="362"/>
      <c r="D189" s="363"/>
      <c r="E189" s="361"/>
      <c r="F189" s="347"/>
      <c r="G189" s="356"/>
      <c r="H189" s="356"/>
    </row>
    <row r="190" spans="1:8" ht="12.75">
      <c r="A190" s="347"/>
      <c r="B190" s="361"/>
      <c r="C190" s="362"/>
      <c r="D190" s="363"/>
      <c r="E190" s="361"/>
      <c r="F190" s="347"/>
      <c r="G190" s="356"/>
      <c r="H190" s="356"/>
    </row>
    <row r="191" spans="1:8" ht="12.75">
      <c r="A191" s="347"/>
      <c r="B191" s="361"/>
      <c r="C191" s="362"/>
      <c r="D191" s="363"/>
      <c r="E191" s="361"/>
      <c r="F191" s="347"/>
      <c r="G191" s="356"/>
      <c r="H191" s="356"/>
    </row>
    <row r="192" spans="1:8" ht="12.75">
      <c r="A192" s="347"/>
      <c r="B192" s="361"/>
      <c r="C192" s="362"/>
      <c r="D192" s="363"/>
      <c r="E192" s="361"/>
      <c r="F192" s="347"/>
      <c r="G192" s="356"/>
      <c r="H192" s="356"/>
    </row>
    <row r="193" spans="1:8" ht="12.75">
      <c r="A193" s="347"/>
      <c r="B193" s="361"/>
      <c r="C193" s="362"/>
      <c r="D193" s="363"/>
      <c r="E193" s="361"/>
      <c r="F193" s="347"/>
      <c r="G193" s="356"/>
      <c r="H193" s="356"/>
    </row>
    <row r="194" spans="1:8" ht="12.75">
      <c r="A194" s="347"/>
      <c r="B194" s="361"/>
      <c r="C194" s="362"/>
      <c r="D194" s="363"/>
      <c r="E194" s="361"/>
      <c r="F194" s="347"/>
      <c r="G194" s="356"/>
      <c r="H194" s="356"/>
    </row>
    <row r="195" spans="1:8" ht="12.75">
      <c r="A195" s="347"/>
      <c r="B195" s="361"/>
      <c r="C195" s="362"/>
      <c r="D195" s="363"/>
      <c r="E195" s="361"/>
      <c r="F195" s="347"/>
      <c r="G195" s="356"/>
      <c r="H195" s="356"/>
    </row>
    <row r="196" spans="1:8" ht="12.75">
      <c r="A196" s="347"/>
      <c r="B196" s="361"/>
      <c r="C196" s="362"/>
      <c r="D196" s="363"/>
      <c r="E196" s="361"/>
      <c r="F196" s="347"/>
      <c r="G196" s="356"/>
      <c r="H196" s="356"/>
    </row>
    <row r="197" spans="1:8" ht="12.75">
      <c r="A197" s="347"/>
      <c r="B197" s="361"/>
      <c r="C197" s="362"/>
      <c r="D197" s="363"/>
      <c r="E197" s="361"/>
      <c r="F197" s="347"/>
      <c r="G197" s="356"/>
      <c r="H197" s="356"/>
    </row>
    <row r="198" spans="1:8" ht="12.75">
      <c r="A198" s="347"/>
      <c r="B198" s="361"/>
      <c r="C198" s="362"/>
      <c r="D198" s="363"/>
      <c r="E198" s="361"/>
      <c r="F198" s="347"/>
      <c r="G198" s="356"/>
      <c r="H198" s="356"/>
    </row>
    <row r="199" spans="1:8" ht="12.75">
      <c r="A199" s="347"/>
      <c r="B199" s="361"/>
      <c r="C199" s="362"/>
      <c r="D199" s="363"/>
      <c r="E199" s="361"/>
      <c r="F199" s="347"/>
      <c r="G199" s="356"/>
      <c r="H199" s="356"/>
    </row>
    <row r="200" spans="1:8" ht="12.75">
      <c r="A200" s="347"/>
      <c r="B200" s="361"/>
      <c r="C200" s="362"/>
      <c r="D200" s="363"/>
      <c r="E200" s="361"/>
      <c r="F200" s="347"/>
      <c r="G200" s="356"/>
      <c r="H200" s="356"/>
    </row>
    <row r="201" spans="1:8" ht="12.75">
      <c r="A201" s="347"/>
      <c r="B201" s="361"/>
      <c r="C201" s="362"/>
      <c r="D201" s="363"/>
      <c r="E201" s="361"/>
      <c r="F201" s="347"/>
      <c r="G201" s="356"/>
      <c r="H201" s="356"/>
    </row>
    <row r="202" spans="1:8" ht="12.75">
      <c r="A202" s="347"/>
      <c r="B202" s="361"/>
      <c r="C202" s="362"/>
      <c r="D202" s="363"/>
      <c r="E202" s="361"/>
      <c r="F202" s="347"/>
      <c r="G202" s="356"/>
      <c r="H202" s="356"/>
    </row>
    <row r="203" spans="1:8" ht="12.75">
      <c r="A203" s="347"/>
      <c r="B203" s="361"/>
      <c r="C203" s="362"/>
      <c r="D203" s="363"/>
      <c r="E203" s="361"/>
      <c r="F203" s="347"/>
      <c r="G203" s="356"/>
      <c r="H203" s="356"/>
    </row>
    <row r="204" spans="1:8" ht="12.75">
      <c r="A204" s="347"/>
      <c r="B204" s="361"/>
      <c r="C204" s="362"/>
      <c r="D204" s="363"/>
      <c r="E204" s="361"/>
      <c r="F204" s="347"/>
      <c r="G204" s="356"/>
      <c r="H204" s="356"/>
    </row>
    <row r="205" spans="1:8" ht="12.75">
      <c r="A205" s="347"/>
      <c r="B205" s="361"/>
      <c r="C205" s="362"/>
      <c r="D205" s="363"/>
      <c r="E205" s="361"/>
      <c r="F205" s="347"/>
      <c r="G205" s="356"/>
      <c r="H205" s="356"/>
    </row>
    <row r="206" spans="1:8" ht="12.75">
      <c r="A206" s="347"/>
      <c r="B206" s="361"/>
      <c r="C206" s="362"/>
      <c r="D206" s="363"/>
      <c r="E206" s="361"/>
      <c r="F206" s="347"/>
      <c r="G206" s="356"/>
      <c r="H206" s="356"/>
    </row>
    <row r="207" spans="1:8" ht="12.75">
      <c r="A207" s="347"/>
      <c r="B207" s="361"/>
      <c r="C207" s="362"/>
      <c r="D207" s="363"/>
      <c r="E207" s="361"/>
      <c r="F207" s="347"/>
      <c r="G207" s="356"/>
      <c r="H207" s="356"/>
    </row>
    <row r="208" spans="1:8" ht="12.75">
      <c r="A208" s="347"/>
      <c r="B208" s="361"/>
      <c r="C208" s="362"/>
      <c r="D208" s="363"/>
      <c r="E208" s="361"/>
      <c r="F208" s="347"/>
      <c r="G208" s="356"/>
      <c r="H208" s="356"/>
    </row>
    <row r="209" spans="1:8" ht="12.75">
      <c r="A209" s="347"/>
      <c r="B209" s="361"/>
      <c r="C209" s="362"/>
      <c r="D209" s="363"/>
      <c r="E209" s="361"/>
      <c r="F209" s="347"/>
      <c r="G209" s="356"/>
      <c r="H209" s="356"/>
    </row>
    <row r="210" spans="1:8" ht="12.75">
      <c r="A210" s="347"/>
      <c r="B210" s="361"/>
      <c r="C210" s="362"/>
      <c r="D210" s="363"/>
      <c r="E210" s="361"/>
      <c r="F210" s="347"/>
      <c r="G210" s="356"/>
      <c r="H210" s="356"/>
    </row>
    <row r="211" spans="1:8" ht="12.75">
      <c r="A211" s="347"/>
      <c r="B211" s="361"/>
      <c r="C211" s="362"/>
      <c r="D211" s="363"/>
      <c r="E211" s="361"/>
      <c r="F211" s="347"/>
      <c r="G211" s="356"/>
      <c r="H211" s="356"/>
    </row>
    <row r="212" spans="1:8" ht="12.75">
      <c r="A212" s="347"/>
      <c r="B212" s="361"/>
      <c r="C212" s="362"/>
      <c r="D212" s="363"/>
      <c r="E212" s="361"/>
      <c r="F212" s="347"/>
      <c r="G212" s="356"/>
      <c r="H212" s="356"/>
    </row>
    <row r="213" spans="1:8" ht="12.75">
      <c r="A213" s="347"/>
      <c r="B213" s="361"/>
      <c r="C213" s="362"/>
      <c r="D213" s="363"/>
      <c r="E213" s="361"/>
      <c r="F213" s="347"/>
      <c r="G213" s="356"/>
      <c r="H213" s="356"/>
    </row>
    <row r="214" spans="1:8" ht="12.75">
      <c r="A214" s="347"/>
      <c r="B214" s="361"/>
      <c r="C214" s="362"/>
      <c r="D214" s="363"/>
      <c r="E214" s="361"/>
      <c r="F214" s="347"/>
      <c r="G214" s="356"/>
      <c r="H214" s="356"/>
    </row>
    <row r="215" spans="1:8" ht="12.75">
      <c r="A215" s="347"/>
      <c r="B215" s="361"/>
      <c r="C215" s="362"/>
      <c r="D215" s="363"/>
      <c r="E215" s="361"/>
      <c r="F215" s="347"/>
      <c r="G215" s="356"/>
      <c r="H215" s="356"/>
    </row>
    <row r="216" spans="1:8" ht="12.75">
      <c r="A216" s="347"/>
      <c r="B216" s="361"/>
      <c r="C216" s="362"/>
      <c r="D216" s="363"/>
      <c r="E216" s="361"/>
      <c r="F216" s="347"/>
      <c r="G216" s="356"/>
      <c r="H216" s="356"/>
    </row>
    <row r="217" spans="1:8" ht="12.75">
      <c r="A217" s="347"/>
      <c r="B217" s="361"/>
      <c r="C217" s="362"/>
      <c r="D217" s="363"/>
      <c r="E217" s="361"/>
      <c r="F217" s="347"/>
      <c r="G217" s="356"/>
      <c r="H217" s="356"/>
    </row>
    <row r="218" spans="1:8" ht="12.75">
      <c r="A218" s="347"/>
      <c r="B218" s="361"/>
      <c r="C218" s="362"/>
      <c r="D218" s="363"/>
      <c r="E218" s="361"/>
      <c r="F218" s="347"/>
      <c r="G218" s="356"/>
      <c r="H218" s="356"/>
    </row>
    <row r="219" spans="1:8" ht="12.75">
      <c r="A219" s="347"/>
      <c r="B219" s="361"/>
      <c r="C219" s="362"/>
      <c r="D219" s="363"/>
      <c r="E219" s="361"/>
      <c r="F219" s="347"/>
      <c r="G219" s="356"/>
      <c r="H219" s="356"/>
    </row>
    <row r="220" spans="1:8" ht="12.75">
      <c r="A220" s="347"/>
      <c r="B220" s="361"/>
      <c r="C220" s="362"/>
      <c r="D220" s="363"/>
      <c r="E220" s="361"/>
      <c r="F220" s="347"/>
      <c r="G220" s="356"/>
      <c r="H220" s="356"/>
    </row>
    <row r="221" spans="1:8" ht="12.75">
      <c r="A221" s="347"/>
      <c r="B221" s="361"/>
      <c r="C221" s="362"/>
      <c r="D221" s="363"/>
      <c r="E221" s="361"/>
      <c r="F221" s="347"/>
      <c r="G221" s="356"/>
      <c r="H221" s="356"/>
    </row>
    <row r="222" spans="1:8" ht="12.75">
      <c r="A222" s="347"/>
      <c r="B222" s="361"/>
      <c r="C222" s="362"/>
      <c r="D222" s="363"/>
      <c r="E222" s="361"/>
      <c r="F222" s="347"/>
      <c r="G222" s="356"/>
      <c r="H222" s="356"/>
    </row>
    <row r="223" spans="1:8" ht="12.75">
      <c r="A223" s="347"/>
      <c r="B223" s="361"/>
      <c r="C223" s="362"/>
      <c r="D223" s="363"/>
      <c r="E223" s="361"/>
      <c r="F223" s="347"/>
      <c r="G223" s="356"/>
      <c r="H223" s="356"/>
    </row>
    <row r="224" spans="1:8" ht="12.75">
      <c r="A224" s="347"/>
      <c r="B224" s="361"/>
      <c r="C224" s="362"/>
      <c r="D224" s="363"/>
      <c r="E224" s="361"/>
      <c r="F224" s="347"/>
      <c r="G224" s="356"/>
      <c r="H224" s="356"/>
    </row>
    <row r="225" spans="1:8" ht="12.75">
      <c r="A225" s="347"/>
      <c r="B225" s="361"/>
      <c r="C225" s="362"/>
      <c r="D225" s="363"/>
      <c r="E225" s="361"/>
      <c r="F225" s="347"/>
      <c r="G225" s="356"/>
      <c r="H225" s="356"/>
    </row>
    <row r="226" spans="1:8" ht="12.75">
      <c r="A226" s="347"/>
      <c r="B226" s="347"/>
      <c r="C226" s="347"/>
      <c r="D226" s="347"/>
      <c r="E226" s="347"/>
      <c r="F226" s="347"/>
      <c r="G226" s="356"/>
      <c r="H226" s="347"/>
    </row>
    <row r="227" spans="1:8" ht="12.75">
      <c r="A227" s="364"/>
      <c r="B227" s="365"/>
      <c r="C227" s="366"/>
      <c r="D227" s="365"/>
      <c r="E227" s="365"/>
      <c r="F227" s="364"/>
      <c r="G227" s="367"/>
      <c r="H227" s="368"/>
    </row>
    <row r="228" spans="1:8" ht="12.75">
      <c r="A228" s="347"/>
      <c r="B228" s="347"/>
      <c r="C228" s="369"/>
      <c r="D228" s="347"/>
      <c r="E228" s="347"/>
      <c r="F228" s="364"/>
      <c r="G228" s="347"/>
      <c r="H228" s="363"/>
    </row>
    <row r="229" spans="1:8" ht="12.75">
      <c r="A229" s="347"/>
      <c r="B229" s="361"/>
      <c r="C229" s="362"/>
      <c r="D229" s="363"/>
      <c r="E229" s="361"/>
      <c r="F229" s="364"/>
      <c r="G229" s="356"/>
      <c r="H229" s="370"/>
    </row>
    <row r="230" spans="1:8" ht="12.75">
      <c r="A230" s="347"/>
      <c r="B230" s="347"/>
      <c r="C230" s="369"/>
      <c r="D230" s="347"/>
      <c r="E230" s="347"/>
      <c r="F230" s="364"/>
      <c r="G230" s="347"/>
      <c r="H230" s="347"/>
    </row>
    <row r="231" spans="1:8" ht="12.75">
      <c r="A231" s="364"/>
      <c r="B231" s="365"/>
      <c r="C231" s="366"/>
      <c r="D231" s="365"/>
      <c r="E231" s="371"/>
      <c r="F231" s="364"/>
      <c r="G231" s="372"/>
      <c r="H231" s="367"/>
    </row>
    <row r="232" spans="1:8" ht="12.75">
      <c r="A232" s="332"/>
      <c r="B232" s="332"/>
      <c r="C232" s="332"/>
      <c r="D232" s="332"/>
      <c r="E232" s="332"/>
      <c r="F232" s="332"/>
      <c r="G232" s="332"/>
      <c r="H232" s="332"/>
    </row>
  </sheetData>
  <sheetProtection/>
  <printOptions horizontalCentered="1"/>
  <pageMargins left="1" right="0.75" top="1.25" bottom="1" header="0.5" footer="0.5"/>
  <pageSetup fitToHeight="1" fitToWidth="1" horizontalDpi="600" verticalDpi="600" orientation="portrait" scale="64" r:id="rId1"/>
  <headerFooter alignWithMargins="0">
    <oddHeader>&amp;R&amp;"Small Fonts,Bold"&amp;6Utah Association of Energy Users
UAE Exhibit 1.3 (KCH-3)
UPSC Docket No. 09-035-23
Witness:  Kevin C. Higgins
Page 5 of 5</oddHeader>
  </headerFooter>
  <rowBreaks count="3" manualBreakCount="3">
    <brk id="59" max="255" man="1"/>
    <brk id="121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PSC</cp:lastModifiedBy>
  <cp:lastPrinted>2009-10-08T20:15:50Z</cp:lastPrinted>
  <dcterms:created xsi:type="dcterms:W3CDTF">2009-02-11T21:14:16Z</dcterms:created>
  <dcterms:modified xsi:type="dcterms:W3CDTF">2009-10-08T23:02:04Z</dcterms:modified>
  <cp:category/>
  <cp:version/>
  <cp:contentType/>
  <cp:contentStatus/>
</cp:coreProperties>
</file>