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095" windowHeight="8415" activeTab="0"/>
  </bookViews>
  <sheets>
    <sheet name="3.7.1" sheetId="1" r:id="rId1"/>
    <sheet name="3.7.2" sheetId="2" r:id="rId2"/>
    <sheet name="Graphic" sheetId="3" r:id="rId3"/>
  </sheets>
  <definedNames/>
  <calcPr fullCalcOnLoad="1"/>
</workbook>
</file>

<file path=xl/sharedStrings.xml><?xml version="1.0" encoding="utf-8"?>
<sst xmlns="http://schemas.openxmlformats.org/spreadsheetml/2006/main" count="57" uniqueCount="45">
  <si>
    <t>1/04-12/04</t>
  </si>
  <si>
    <t>1/05-12/05</t>
  </si>
  <si>
    <t>1/06-12/06</t>
  </si>
  <si>
    <t>1/07-12/07</t>
  </si>
  <si>
    <t>1/08-12/08</t>
  </si>
  <si>
    <t>1/09-7/09</t>
  </si>
  <si>
    <t>Base Year Expense</t>
  </si>
  <si>
    <t>Less Insurance Receivable</t>
  </si>
  <si>
    <t>60 Month Average</t>
  </si>
  <si>
    <t>7 Months</t>
  </si>
  <si>
    <t xml:space="preserve">5 Month </t>
  </si>
  <si>
    <t>Division Adjustment</t>
  </si>
  <si>
    <t>Company Method</t>
  </si>
  <si>
    <t>Escalation %</t>
  </si>
  <si>
    <t>Escalation Applied</t>
  </si>
  <si>
    <t>June 2010 Escalated Balance</t>
  </si>
  <si>
    <t>3 Year Average from Above</t>
  </si>
  <si>
    <t>3 Year Average</t>
  </si>
  <si>
    <t>60 Month Average from Above</t>
  </si>
  <si>
    <t>Response DPU 22.4</t>
  </si>
  <si>
    <t>Add Cash Received 2008</t>
  </si>
  <si>
    <t>Description</t>
  </si>
  <si>
    <t>Period:</t>
  </si>
  <si>
    <t>Rocky Mountain Power</t>
  </si>
  <si>
    <t>Docket No. 09-035-23</t>
  </si>
  <si>
    <t>Michael J. McGarry, Sr.</t>
  </si>
  <si>
    <t>Line #</t>
  </si>
  <si>
    <t>Injuries and Damages</t>
  </si>
  <si>
    <t>Regulatory Adjustment</t>
  </si>
  <si>
    <t>TOTAL</t>
  </si>
  <si>
    <t>UTAH</t>
  </si>
  <si>
    <t>ACCOUNT</t>
  </si>
  <si>
    <t>COMPANY</t>
  </si>
  <si>
    <t>FACTOR</t>
  </si>
  <si>
    <t>FACTOR %</t>
  </si>
  <si>
    <t>ALLOCATED</t>
  </si>
  <si>
    <t>SO</t>
  </si>
  <si>
    <t># of Months</t>
  </si>
  <si>
    <t>Amount/Month</t>
  </si>
  <si>
    <t>This adjustment uses a five-year (60 month) average with the most recent data.  Also, the Base Year includes an adjustment to add cash received to balance the deduction of insurance receivable to determine the cash basis for Base Year injuries and damages.</t>
  </si>
  <si>
    <t>Response
 DPU 22.4</t>
  </si>
  <si>
    <t xml:space="preserve">Utah General Rate Case </t>
  </si>
  <si>
    <t>Utah General Rate Case</t>
  </si>
  <si>
    <t>DPU Exhibit 3.7.1</t>
  </si>
  <si>
    <t>DPU Exhibit 3.7.2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</si>
</sst>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409]mmmm\ d\,\ yyyy;@"/>
    <numFmt numFmtId="168" formatCode="0.000%"/>
  </numFmts>
  <fonts count="21">
    <font>
      <sz val="11"/>
      <color indexed="8"/>
      <name val="Calibri"/>
      <family val="2"/>
    </font>
    <font>
      <b/>
      <sz val="11"/>
      <color indexed="8"/>
      <name val="Calibri"/>
      <family val="2"/>
    </font>
    <font>
      <u val="single"/>
      <sz val="11"/>
      <color indexed="8"/>
      <name val="Calibri"/>
      <family val="2"/>
    </font>
    <font>
      <sz val="10"/>
      <color indexed="8"/>
      <name val="Calibri"/>
      <family val="0"/>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medium"/>
    </border>
    <border>
      <left/>
      <right/>
      <top/>
      <bottom style="double"/>
    </border>
    <border>
      <left style="medium"/>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0" borderId="0" applyNumberFormat="0" applyFill="0" applyBorder="0" applyAlignment="0" applyProtection="0"/>
  </cellStyleXfs>
  <cellXfs count="47">
    <xf numFmtId="0" fontId="0" fillId="0" borderId="0" xfId="0" applyAlignment="1">
      <alignment/>
    </xf>
    <xf numFmtId="164" fontId="0" fillId="0" borderId="0" xfId="42" applyNumberFormat="1" applyFont="1" applyAlignment="1">
      <alignment/>
    </xf>
    <xf numFmtId="164" fontId="0" fillId="0" borderId="0" xfId="0" applyNumberFormat="1" applyAlignment="1">
      <alignment/>
    </xf>
    <xf numFmtId="165" fontId="0" fillId="0" borderId="0" xfId="44" applyNumberFormat="1" applyFont="1" applyAlignment="1">
      <alignment/>
    </xf>
    <xf numFmtId="164" fontId="0" fillId="0" borderId="10" xfId="42" applyNumberFormat="1" applyFont="1" applyBorder="1" applyAlignment="1">
      <alignment/>
    </xf>
    <xf numFmtId="164" fontId="0" fillId="0" borderId="0" xfId="42" applyNumberFormat="1" applyFont="1" applyBorder="1" applyAlignment="1">
      <alignment/>
    </xf>
    <xf numFmtId="0" fontId="1" fillId="0" borderId="0" xfId="0" applyFont="1" applyAlignment="1">
      <alignment horizontal="center" wrapText="1"/>
    </xf>
    <xf numFmtId="0" fontId="2" fillId="0" borderId="0" xfId="0" applyFont="1" applyAlignment="1">
      <alignment/>
    </xf>
    <xf numFmtId="164" fontId="0" fillId="0" borderId="10" xfId="0" applyNumberFormat="1" applyBorder="1" applyAlignment="1">
      <alignment/>
    </xf>
    <xf numFmtId="10" fontId="0" fillId="0" borderId="0" xfId="57" applyNumberFormat="1" applyFont="1" applyAlignment="1">
      <alignment/>
    </xf>
    <xf numFmtId="166" fontId="0" fillId="0" borderId="0" xfId="57" applyNumberFormat="1" applyFont="1" applyAlignment="1">
      <alignment/>
    </xf>
    <xf numFmtId="165" fontId="0" fillId="0" borderId="10" xfId="0" applyNumberFormat="1" applyBorder="1" applyAlignment="1">
      <alignment/>
    </xf>
    <xf numFmtId="165" fontId="0" fillId="0" borderId="0" xfId="0" applyNumberFormat="1" applyBorder="1" applyAlignment="1">
      <alignment/>
    </xf>
    <xf numFmtId="165" fontId="0" fillId="0" borderId="0" xfId="44" applyNumberFormat="1" applyFont="1" applyBorder="1" applyAlignment="1">
      <alignment/>
    </xf>
    <xf numFmtId="164" fontId="0" fillId="0" borderId="0" xfId="0" applyNumberFormat="1" applyBorder="1" applyAlignment="1">
      <alignment/>
    </xf>
    <xf numFmtId="10" fontId="0" fillId="0" borderId="0" xfId="57" applyNumberFormat="1" applyFont="1" applyBorder="1" applyAlignment="1">
      <alignment/>
    </xf>
    <xf numFmtId="0" fontId="0" fillId="0" borderId="0" xfId="0" applyBorder="1" applyAlignment="1">
      <alignment/>
    </xf>
    <xf numFmtId="0" fontId="1" fillId="0" borderId="11" xfId="0" applyFont="1" applyBorder="1" applyAlignment="1">
      <alignment horizontal="center" wrapText="1"/>
    </xf>
    <xf numFmtId="0" fontId="0" fillId="0" borderId="0" xfId="0" applyFont="1" applyAlignment="1">
      <alignment/>
    </xf>
    <xf numFmtId="0" fontId="0" fillId="0" borderId="0" xfId="0" applyAlignment="1">
      <alignment horizontal="left" indent="1"/>
    </xf>
    <xf numFmtId="165" fontId="0" fillId="0" borderId="12" xfId="44" applyNumberFormat="1" applyFont="1" applyBorder="1" applyAlignment="1">
      <alignment/>
    </xf>
    <xf numFmtId="0" fontId="0" fillId="0" borderId="0" xfId="0" applyAlignment="1">
      <alignment horizontal="center"/>
    </xf>
    <xf numFmtId="0" fontId="1" fillId="0" borderId="0" xfId="0" applyFont="1" applyAlignment="1">
      <alignment/>
    </xf>
    <xf numFmtId="0" fontId="0" fillId="0" borderId="0" xfId="0" applyFill="1" applyAlignment="1">
      <alignment/>
    </xf>
    <xf numFmtId="167" fontId="0" fillId="0" borderId="0" xfId="0" applyNumberFormat="1" applyAlignment="1">
      <alignment horizontal="left"/>
    </xf>
    <xf numFmtId="0" fontId="1" fillId="0" borderId="0" xfId="0" applyFont="1" applyFill="1" applyAlignment="1">
      <alignment/>
    </xf>
    <xf numFmtId="0" fontId="2" fillId="0" borderId="0" xfId="0" applyFont="1" applyAlignment="1">
      <alignment horizontal="center"/>
    </xf>
    <xf numFmtId="165" fontId="0" fillId="0" borderId="0" xfId="44" applyNumberFormat="1" applyFont="1" applyAlignment="1">
      <alignment/>
    </xf>
    <xf numFmtId="0" fontId="0" fillId="0" borderId="0" xfId="0" applyFill="1" applyAlignment="1">
      <alignment horizontal="center"/>
    </xf>
    <xf numFmtId="165" fontId="0" fillId="0" borderId="0" xfId="0" applyNumberFormat="1" applyAlignment="1">
      <alignment/>
    </xf>
    <xf numFmtId="165" fontId="0" fillId="0" borderId="0" xfId="44" applyNumberFormat="1" applyFont="1" applyAlignment="1">
      <alignment/>
    </xf>
    <xf numFmtId="9" fontId="0" fillId="0" borderId="0" xfId="57" applyFont="1" applyAlignment="1">
      <alignment/>
    </xf>
    <xf numFmtId="44" fontId="0" fillId="0" borderId="0" xfId="44" applyFont="1" applyAlignment="1">
      <alignment/>
    </xf>
    <xf numFmtId="168" fontId="0" fillId="0" borderId="0" xfId="0" applyNumberFormat="1" applyFill="1" applyAlignment="1">
      <alignment horizontal="center"/>
    </xf>
    <xf numFmtId="165" fontId="0" fillId="0" borderId="13" xfId="44" applyNumberFormat="1" applyFont="1" applyBorder="1" applyAlignment="1">
      <alignmen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xf>
    <xf numFmtId="0" fontId="0" fillId="0" borderId="0" xfId="0" applyFill="1" applyAlignment="1">
      <alignment horizontal="left"/>
    </xf>
    <xf numFmtId="167" fontId="0" fillId="0" borderId="0" xfId="0" applyNumberForma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Average Monthly 
</a:t>
            </a:r>
            <a:r>
              <a:rPr lang="en-US" cap="none" sz="1800" b="1" i="0" u="none" baseline="0">
                <a:solidFill>
                  <a:srgbClr val="000000"/>
                </a:solidFill>
                <a:latin typeface="Calibri"/>
                <a:ea typeface="Calibri"/>
                <a:cs typeface="Calibri"/>
              </a:rPr>
              <a:t>Injuries and Damages</a:t>
            </a:r>
          </a:p>
        </c:rich>
      </c:tx>
      <c:layout>
        <c:manualLayout>
          <c:xMode val="factor"/>
          <c:yMode val="factor"/>
          <c:x val="-0.00225"/>
          <c:y val="-0.01075"/>
        </c:manualLayout>
      </c:layout>
      <c:spPr>
        <a:noFill/>
        <a:ln>
          <a:noFill/>
        </a:ln>
      </c:spPr>
    </c:title>
    <c:plotArea>
      <c:layout>
        <c:manualLayout>
          <c:xMode val="edge"/>
          <c:yMode val="edge"/>
          <c:x val="0.021"/>
          <c:y val="0.28075"/>
          <c:w val="0.9545"/>
          <c:h val="0.68175"/>
        </c:manualLayout>
      </c:layout>
      <c:barChart>
        <c:barDir val="col"/>
        <c:grouping val="stacked"/>
        <c:varyColors val="0"/>
        <c:ser>
          <c:idx val="0"/>
          <c:order val="0"/>
          <c:tx>
            <c:v>Average Monthly Injuries and Damages</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Graphic!$B$6:$B$11</c:f>
              <c:numCache>
                <c:ptCount val="6"/>
                <c:pt idx="0">
                  <c:v>2004</c:v>
                </c:pt>
                <c:pt idx="1">
                  <c:v>2005</c:v>
                </c:pt>
                <c:pt idx="2">
                  <c:v>2006</c:v>
                </c:pt>
                <c:pt idx="3">
                  <c:v>2007</c:v>
                </c:pt>
                <c:pt idx="4">
                  <c:v>2008</c:v>
                </c:pt>
                <c:pt idx="5">
                  <c:v>2009</c:v>
                </c:pt>
              </c:numCache>
            </c:numRef>
          </c:cat>
          <c:val>
            <c:numRef>
              <c:f>Graphic!$E$6:$E$11</c:f>
              <c:numCache>
                <c:ptCount val="6"/>
                <c:pt idx="0">
                  <c:v>569101.1666666666</c:v>
                </c:pt>
                <c:pt idx="1">
                  <c:v>361506.75</c:v>
                </c:pt>
                <c:pt idx="2">
                  <c:v>195277.5</c:v>
                </c:pt>
                <c:pt idx="3">
                  <c:v>613344.4166666666</c:v>
                </c:pt>
                <c:pt idx="4">
                  <c:v>271476.25</c:v>
                </c:pt>
                <c:pt idx="5">
                  <c:v>56166.71428571428</c:v>
                </c:pt>
              </c:numCache>
            </c:numRef>
          </c:val>
        </c:ser>
        <c:overlap val="100"/>
        <c:axId val="30255718"/>
        <c:axId val="3866007"/>
      </c:barChart>
      <c:catAx>
        <c:axId val="30255718"/>
        <c:scaling>
          <c:orientation val="minMax"/>
        </c:scaling>
        <c:axPos val="b"/>
        <c:delete val="0"/>
        <c:numFmt formatCode="General" sourceLinked="1"/>
        <c:majorTickMark val="out"/>
        <c:minorTickMark val="none"/>
        <c:tickLblPos val="nextTo"/>
        <c:spPr>
          <a:ln w="3175">
            <a:solidFill>
              <a:srgbClr val="808080"/>
            </a:solidFill>
          </a:ln>
        </c:spPr>
        <c:crossAx val="3866007"/>
        <c:crosses val="autoZero"/>
        <c:auto val="1"/>
        <c:lblOffset val="100"/>
        <c:tickLblSkip val="1"/>
        <c:noMultiLvlLbl val="0"/>
      </c:catAx>
      <c:valAx>
        <c:axId val="38660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255718"/>
        <c:crossesAt val="1"/>
        <c:crossBetween val="between"/>
        <c:dispUnits/>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5</xdr:row>
      <xdr:rowOff>161925</xdr:rowOff>
    </xdr:from>
    <xdr:to>
      <xdr:col>12</xdr:col>
      <xdr:colOff>409575</xdr:colOff>
      <xdr:row>20</xdr:row>
      <xdr:rowOff>57150</xdr:rowOff>
    </xdr:to>
    <xdr:graphicFrame>
      <xdr:nvGraphicFramePr>
        <xdr:cNvPr id="1" name="Chart 1"/>
        <xdr:cNvGraphicFramePr/>
      </xdr:nvGraphicFramePr>
      <xdr:xfrm>
        <a:off x="3705225" y="1314450"/>
        <a:ext cx="4419600" cy="2752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20"/>
  <sheetViews>
    <sheetView tabSelected="1" zoomScalePageLayoutView="0" workbookViewId="0" topLeftCell="A1">
      <selection activeCell="E3" sqref="E3:F3"/>
    </sheetView>
  </sheetViews>
  <sheetFormatPr defaultColWidth="9.140625" defaultRowHeight="15"/>
  <cols>
    <col min="1" max="1" width="29.8515625" style="0" customWidth="1"/>
    <col min="2" max="2" width="11.8515625" style="0" customWidth="1"/>
    <col min="3" max="3" width="12.7109375" style="0" customWidth="1"/>
    <col min="4" max="5" width="12.00390625" style="0" customWidth="1"/>
    <col min="6" max="6" width="13.421875" style="0" customWidth="1"/>
    <col min="7" max="7" width="7.7109375" style="0" customWidth="1"/>
  </cols>
  <sheetData>
    <row r="2" spans="1:6" ht="15">
      <c r="A2" s="22" t="s">
        <v>23</v>
      </c>
      <c r="E2" s="44" t="s">
        <v>24</v>
      </c>
      <c r="F2" s="44"/>
    </row>
    <row r="3" spans="1:6" ht="15">
      <c r="A3" s="22" t="s">
        <v>42</v>
      </c>
      <c r="E3" s="45" t="s">
        <v>43</v>
      </c>
      <c r="F3" s="45"/>
    </row>
    <row r="4" spans="1:6" ht="15">
      <c r="A4" s="25" t="s">
        <v>27</v>
      </c>
      <c r="E4" s="44" t="s">
        <v>25</v>
      </c>
      <c r="F4" s="44"/>
    </row>
    <row r="5" spans="1:6" ht="15">
      <c r="A5" s="23"/>
      <c r="E5" s="46">
        <v>40094</v>
      </c>
      <c r="F5" s="46"/>
    </row>
    <row r="7" spans="2:6" ht="15">
      <c r="B7" s="21"/>
      <c r="C7" s="21" t="s">
        <v>29</v>
      </c>
      <c r="D7" s="21"/>
      <c r="E7" s="21"/>
      <c r="F7" s="21" t="s">
        <v>30</v>
      </c>
    </row>
    <row r="8" spans="2:6" ht="15">
      <c r="B8" s="26" t="s">
        <v>31</v>
      </c>
      <c r="C8" s="26" t="s">
        <v>32</v>
      </c>
      <c r="D8" s="26" t="s">
        <v>33</v>
      </c>
      <c r="E8" s="26" t="s">
        <v>34</v>
      </c>
      <c r="F8" s="26" t="s">
        <v>35</v>
      </c>
    </row>
    <row r="9" spans="1:6" ht="15">
      <c r="A9" s="25" t="s">
        <v>27</v>
      </c>
      <c r="B9" s="21">
        <v>925</v>
      </c>
      <c r="C9" s="27">
        <v>-3521811.5889438703</v>
      </c>
      <c r="D9" s="28" t="s">
        <v>36</v>
      </c>
      <c r="E9" s="33">
        <v>0.41315</v>
      </c>
      <c r="F9" s="29">
        <f>+E9*C9</f>
        <v>-1455036.45797216</v>
      </c>
    </row>
    <row r="11" spans="1:6" ht="15">
      <c r="A11" s="23"/>
      <c r="C11" s="30"/>
      <c r="E11" s="31"/>
      <c r="F11" s="32"/>
    </row>
    <row r="16" spans="1:6" ht="15">
      <c r="A16" s="35" t="s">
        <v>39</v>
      </c>
      <c r="B16" s="36"/>
      <c r="C16" s="36"/>
      <c r="D16" s="36"/>
      <c r="E16" s="36"/>
      <c r="F16" s="37"/>
    </row>
    <row r="17" spans="1:6" ht="15">
      <c r="A17" s="38"/>
      <c r="B17" s="39"/>
      <c r="C17" s="39"/>
      <c r="D17" s="39"/>
      <c r="E17" s="39"/>
      <c r="F17" s="40"/>
    </row>
    <row r="18" spans="1:6" ht="15">
      <c r="A18" s="38"/>
      <c r="B18" s="39"/>
      <c r="C18" s="39"/>
      <c r="D18" s="39"/>
      <c r="E18" s="39"/>
      <c r="F18" s="40"/>
    </row>
    <row r="19" spans="1:6" ht="15">
      <c r="A19" s="38"/>
      <c r="B19" s="39"/>
      <c r="C19" s="39"/>
      <c r="D19" s="39"/>
      <c r="E19" s="39"/>
      <c r="F19" s="40"/>
    </row>
    <row r="20" spans="1:6" ht="15">
      <c r="A20" s="41"/>
      <c r="B20" s="42"/>
      <c r="C20" s="42"/>
      <c r="D20" s="42"/>
      <c r="E20" s="42"/>
      <c r="F20" s="43"/>
    </row>
  </sheetData>
  <sheetProtection/>
  <mergeCells count="5">
    <mergeCell ref="A16:F20"/>
    <mergeCell ref="E2:F2"/>
    <mergeCell ref="E3:F3"/>
    <mergeCell ref="E4:F4"/>
    <mergeCell ref="E5:F5"/>
  </mergeCells>
  <printOptions/>
  <pageMargins left="0.7" right="0.7" top="0.75" bottom="0.75" header="0.3" footer="0.3"/>
  <pageSetup fitToHeight="1" fitToWidth="1"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pageSetUpPr fitToPage="1"/>
  </sheetPr>
  <dimension ref="A2:L31"/>
  <sheetViews>
    <sheetView zoomScalePageLayoutView="0" workbookViewId="0" topLeftCell="A13">
      <selection activeCell="I3" sqref="I3:J3"/>
    </sheetView>
  </sheetViews>
  <sheetFormatPr defaultColWidth="8.8515625" defaultRowHeight="15"/>
  <cols>
    <col min="1" max="1" width="6.8515625" style="0" customWidth="1"/>
    <col min="2" max="2" width="1.28515625" style="0" customWidth="1"/>
    <col min="3" max="3" width="29.28125" style="0" customWidth="1"/>
    <col min="4" max="4" width="1.28515625" style="0" customWidth="1"/>
    <col min="5" max="5" width="12.7109375" style="0" customWidth="1"/>
    <col min="6" max="6" width="1.28515625" style="0" customWidth="1"/>
    <col min="7" max="7" width="12.7109375" style="0" customWidth="1"/>
    <col min="8" max="8" width="1.28515625" style="0" customWidth="1"/>
    <col min="9" max="9" width="12.7109375" style="0" customWidth="1"/>
  </cols>
  <sheetData>
    <row r="2" spans="1:10" ht="15">
      <c r="A2" s="22" t="s">
        <v>23</v>
      </c>
      <c r="I2" s="44" t="s">
        <v>24</v>
      </c>
      <c r="J2" s="44"/>
    </row>
    <row r="3" spans="1:10" ht="15">
      <c r="A3" s="22" t="s">
        <v>41</v>
      </c>
      <c r="I3" s="45" t="s">
        <v>44</v>
      </c>
      <c r="J3" s="45"/>
    </row>
    <row r="4" spans="1:10" ht="15">
      <c r="A4" s="25" t="s">
        <v>27</v>
      </c>
      <c r="I4" s="44" t="s">
        <v>25</v>
      </c>
      <c r="J4" s="44"/>
    </row>
    <row r="5" spans="1:10" ht="15">
      <c r="A5" s="23"/>
      <c r="I5" s="46">
        <v>40094</v>
      </c>
      <c r="J5" s="46"/>
    </row>
    <row r="6" spans="1:10" ht="15">
      <c r="A6" s="23"/>
      <c r="I6" s="24"/>
      <c r="J6" s="24"/>
    </row>
    <row r="7" spans="1:9" ht="30.75" thickBot="1">
      <c r="A7" s="17" t="s">
        <v>26</v>
      </c>
      <c r="B7" s="6"/>
      <c r="C7" s="17" t="s">
        <v>21</v>
      </c>
      <c r="D7" s="6"/>
      <c r="E7" s="17" t="s">
        <v>12</v>
      </c>
      <c r="F7" s="6"/>
      <c r="G7" s="17" t="s">
        <v>40</v>
      </c>
      <c r="H7" s="6"/>
      <c r="I7" s="17" t="s">
        <v>11</v>
      </c>
    </row>
    <row r="8" spans="3:5" ht="15">
      <c r="C8" s="18" t="s">
        <v>22</v>
      </c>
      <c r="E8" s="7"/>
    </row>
    <row r="9" spans="1:10" ht="15">
      <c r="A9" s="21">
        <v>1</v>
      </c>
      <c r="B9" s="3"/>
      <c r="C9" s="19" t="s">
        <v>0</v>
      </c>
      <c r="D9" s="3"/>
      <c r="F9" s="3"/>
      <c r="G9" s="3">
        <v>6829214</v>
      </c>
      <c r="H9" s="3"/>
      <c r="I9" s="1">
        <f>(G9/12)*5</f>
        <v>2845505.833333333</v>
      </c>
      <c r="J9" t="s">
        <v>10</v>
      </c>
    </row>
    <row r="10" spans="1:9" ht="15">
      <c r="A10" s="21">
        <v>2</v>
      </c>
      <c r="B10" s="1"/>
      <c r="C10" s="19" t="s">
        <v>1</v>
      </c>
      <c r="D10" s="1"/>
      <c r="F10" s="1"/>
      <c r="G10" s="1">
        <v>4338081</v>
      </c>
      <c r="H10" s="1"/>
      <c r="I10" s="1">
        <f>+G10</f>
        <v>4338081</v>
      </c>
    </row>
    <row r="11" spans="1:9" ht="15">
      <c r="A11" s="21">
        <v>3</v>
      </c>
      <c r="B11" s="1"/>
      <c r="C11" s="19" t="s">
        <v>2</v>
      </c>
      <c r="D11" s="1"/>
      <c r="E11" s="1">
        <v>2343330</v>
      </c>
      <c r="F11" s="1"/>
      <c r="G11" s="1">
        <v>2343330</v>
      </c>
      <c r="H11" s="1"/>
      <c r="I11" s="1">
        <f>+G11</f>
        <v>2343330</v>
      </c>
    </row>
    <row r="12" spans="1:9" ht="15">
      <c r="A12" s="21">
        <v>4</v>
      </c>
      <c r="B12" s="1"/>
      <c r="C12" s="19" t="s">
        <v>3</v>
      </c>
      <c r="D12" s="1"/>
      <c r="E12" s="1">
        <v>7360133</v>
      </c>
      <c r="F12" s="1"/>
      <c r="G12" s="1">
        <v>7360133</v>
      </c>
      <c r="H12" s="1"/>
      <c r="I12" s="1">
        <f>+G12</f>
        <v>7360133</v>
      </c>
    </row>
    <row r="13" spans="1:9" ht="15">
      <c r="A13" s="21">
        <v>5</v>
      </c>
      <c r="B13" s="1"/>
      <c r="C13" s="19" t="s">
        <v>4</v>
      </c>
      <c r="D13" s="1"/>
      <c r="E13" s="1">
        <v>3257715</v>
      </c>
      <c r="F13" s="1"/>
      <c r="G13" s="1">
        <v>3257715</v>
      </c>
      <c r="H13" s="1"/>
      <c r="I13" s="1">
        <f>+G13</f>
        <v>3257715</v>
      </c>
    </row>
    <row r="14" spans="1:10" ht="15">
      <c r="A14" s="21">
        <v>6</v>
      </c>
      <c r="B14" s="5"/>
      <c r="C14" s="19" t="s">
        <v>5</v>
      </c>
      <c r="D14" s="5"/>
      <c r="E14" s="4"/>
      <c r="F14" s="5"/>
      <c r="G14" s="4">
        <v>393167</v>
      </c>
      <c r="H14" s="5"/>
      <c r="I14" s="4">
        <f>+G14</f>
        <v>393167</v>
      </c>
      <c r="J14" t="s">
        <v>9</v>
      </c>
    </row>
    <row r="15" spans="1:9" ht="15">
      <c r="A15" s="21">
        <v>7</v>
      </c>
      <c r="B15" s="2"/>
      <c r="D15" s="2"/>
      <c r="E15" s="2">
        <f>SUM(E9:E14)</f>
        <v>12961178</v>
      </c>
      <c r="F15" s="2"/>
      <c r="G15" s="2">
        <f>SUM(G9:G14)</f>
        <v>24521640</v>
      </c>
      <c r="H15" s="2"/>
      <c r="I15" s="2">
        <f>SUM(I9:I14)</f>
        <v>20537931.833333332</v>
      </c>
    </row>
    <row r="16" spans="1:9" ht="15">
      <c r="A16" s="21">
        <v>8</v>
      </c>
      <c r="B16" s="2"/>
      <c r="C16" t="s">
        <v>17</v>
      </c>
      <c r="D16" s="2"/>
      <c r="E16" s="3">
        <f>+E15/3</f>
        <v>4320392.666666667</v>
      </c>
      <c r="F16" s="2"/>
      <c r="G16" s="2"/>
      <c r="H16" s="2"/>
      <c r="I16" s="2"/>
    </row>
    <row r="17" spans="1:9" ht="15">
      <c r="A17" s="21">
        <v>9</v>
      </c>
      <c r="C17" t="s">
        <v>8</v>
      </c>
      <c r="I17" s="3">
        <f>(+I15/67)*12</f>
        <v>3678435.5522388057</v>
      </c>
    </row>
    <row r="19" spans="1:9" ht="15">
      <c r="A19" s="21">
        <v>10</v>
      </c>
      <c r="B19" s="3"/>
      <c r="C19" t="s">
        <v>6</v>
      </c>
      <c r="D19" s="3"/>
      <c r="E19" s="3">
        <v>8500333</v>
      </c>
      <c r="F19" s="3"/>
      <c r="G19" s="13"/>
      <c r="H19" s="3"/>
      <c r="I19" s="3">
        <v>8500333</v>
      </c>
    </row>
    <row r="20" spans="1:9" ht="15">
      <c r="A20" s="21">
        <v>11</v>
      </c>
      <c r="B20" s="1"/>
      <c r="C20" t="s">
        <v>7</v>
      </c>
      <c r="D20" s="1"/>
      <c r="E20" s="4">
        <v>-5340408</v>
      </c>
      <c r="F20" s="1"/>
      <c r="G20" s="5"/>
      <c r="H20" s="1"/>
      <c r="I20" s="4">
        <v>-5340408</v>
      </c>
    </row>
    <row r="21" spans="1:9" ht="15">
      <c r="A21" s="21">
        <v>12</v>
      </c>
      <c r="B21" s="2"/>
      <c r="D21" s="2"/>
      <c r="E21" s="2">
        <f>+E19+E20</f>
        <v>3159925</v>
      </c>
      <c r="F21" s="2"/>
      <c r="G21" s="14"/>
      <c r="H21" s="2"/>
      <c r="I21" s="2">
        <f>+I19+I20</f>
        <v>3159925</v>
      </c>
    </row>
    <row r="22" spans="1:9" ht="15">
      <c r="A22" s="21">
        <v>13</v>
      </c>
      <c r="B22" s="2"/>
      <c r="C22" t="s">
        <v>20</v>
      </c>
      <c r="D22" s="2"/>
      <c r="E22" s="8"/>
      <c r="F22" s="2"/>
      <c r="G22" s="14">
        <v>2795245</v>
      </c>
      <c r="H22" s="2"/>
      <c r="I22" s="8">
        <v>2795245</v>
      </c>
    </row>
    <row r="23" spans="1:9" ht="15">
      <c r="A23" s="21">
        <v>14</v>
      </c>
      <c r="B23" s="2"/>
      <c r="D23" s="2"/>
      <c r="E23" s="3">
        <f>+E21+E22</f>
        <v>3159925</v>
      </c>
      <c r="F23" s="2"/>
      <c r="G23" s="13"/>
      <c r="H23" s="2"/>
      <c r="I23" s="2">
        <f>+I21+I22</f>
        <v>5955170</v>
      </c>
    </row>
    <row r="24" spans="1:12" ht="15">
      <c r="A24" s="21">
        <v>15</v>
      </c>
      <c r="C24" t="s">
        <v>13</v>
      </c>
      <c r="E24" s="9">
        <v>0.030269072841918716</v>
      </c>
      <c r="G24" s="15"/>
      <c r="I24" s="9">
        <v>0.030269072841918716</v>
      </c>
      <c r="L24" s="10"/>
    </row>
    <row r="25" spans="1:9" ht="15">
      <c r="A25" s="21">
        <v>16</v>
      </c>
      <c r="C25" t="s">
        <v>14</v>
      </c>
      <c r="E25" s="4">
        <f>+E23*E24</f>
        <v>95648</v>
      </c>
      <c r="G25" s="5"/>
      <c r="I25" s="4">
        <f>+I23*I24</f>
        <v>180257.47451600907</v>
      </c>
    </row>
    <row r="26" spans="1:9" ht="15">
      <c r="A26" s="21">
        <v>17</v>
      </c>
      <c r="C26" t="s">
        <v>15</v>
      </c>
      <c r="E26" s="3">
        <f>+E23+E25</f>
        <v>3255573</v>
      </c>
      <c r="G26" s="13"/>
      <c r="I26" s="3">
        <f>+I23+I25</f>
        <v>6135427.474516009</v>
      </c>
    </row>
    <row r="27" spans="1:7" ht="15">
      <c r="A27" s="21">
        <v>18</v>
      </c>
      <c r="G27" s="16"/>
    </row>
    <row r="28" spans="1:7" ht="15">
      <c r="A28" s="21">
        <v>19</v>
      </c>
      <c r="C28" t="s">
        <v>16</v>
      </c>
      <c r="E28" s="11">
        <f>+E16</f>
        <v>4320392.666666667</v>
      </c>
      <c r="G28" s="12"/>
    </row>
    <row r="29" spans="1:9" ht="15.75" thickBot="1">
      <c r="A29" s="21">
        <v>20</v>
      </c>
      <c r="C29" t="s">
        <v>18</v>
      </c>
      <c r="E29" s="12"/>
      <c r="G29" s="12"/>
      <c r="I29" s="11">
        <f>+I17</f>
        <v>3678435.5522388057</v>
      </c>
    </row>
    <row r="30" spans="1:9" ht="15.75" thickBot="1">
      <c r="A30" s="21">
        <v>21</v>
      </c>
      <c r="C30" s="19" t="s">
        <v>28</v>
      </c>
      <c r="E30" s="20">
        <f>+E28-E26</f>
        <v>1064819.666666667</v>
      </c>
      <c r="G30" s="34">
        <f>+I30-E30</f>
        <v>-3521811.5889438703</v>
      </c>
      <c r="I30" s="20">
        <f>+I29-I26</f>
        <v>-2456991.9222772033</v>
      </c>
    </row>
    <row r="31" ht="15.75" thickTop="1">
      <c r="G31" s="16"/>
    </row>
  </sheetData>
  <sheetProtection/>
  <mergeCells count="4">
    <mergeCell ref="I2:J2"/>
    <mergeCell ref="I3:J3"/>
    <mergeCell ref="I4:J4"/>
    <mergeCell ref="I5:J5"/>
  </mergeCells>
  <printOptions horizontalCentered="1"/>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4:E12"/>
  <sheetViews>
    <sheetView zoomScale="68" zoomScaleNormal="68" zoomScalePageLayoutView="0" workbookViewId="0" topLeftCell="A1">
      <selection activeCell="E28" sqref="E28"/>
    </sheetView>
  </sheetViews>
  <sheetFormatPr defaultColWidth="8.8515625" defaultRowHeight="15"/>
  <cols>
    <col min="1" max="1" width="11.7109375" style="0" bestFit="1" customWidth="1"/>
    <col min="2" max="2" width="11.7109375" style="0" customWidth="1"/>
    <col min="3" max="3" width="11.421875" style="0" bestFit="1" customWidth="1"/>
    <col min="4" max="4" width="8.8515625" style="0" customWidth="1"/>
    <col min="5" max="5" width="10.00390625" style="0" bestFit="1" customWidth="1"/>
  </cols>
  <sheetData>
    <row r="4" spans="3:5" ht="30.75" thickBot="1">
      <c r="C4" s="17" t="s">
        <v>19</v>
      </c>
      <c r="D4" s="17" t="s">
        <v>37</v>
      </c>
      <c r="E4" s="17" t="s">
        <v>38</v>
      </c>
    </row>
    <row r="5" spans="1:2" ht="15">
      <c r="A5" s="18" t="s">
        <v>22</v>
      </c>
      <c r="B5" s="18"/>
    </row>
    <row r="6" spans="1:5" ht="15">
      <c r="A6" s="19" t="s">
        <v>0</v>
      </c>
      <c r="B6" s="21">
        <v>2004</v>
      </c>
      <c r="C6" s="3">
        <v>6829214</v>
      </c>
      <c r="D6" s="21">
        <v>12</v>
      </c>
      <c r="E6" s="3">
        <f aca="true" t="shared" si="0" ref="E6:E11">+C6/D6</f>
        <v>569101.1666666666</v>
      </c>
    </row>
    <row r="7" spans="1:5" ht="15">
      <c r="A7" s="19" t="s">
        <v>1</v>
      </c>
      <c r="B7" s="21">
        <v>2005</v>
      </c>
      <c r="C7" s="1">
        <v>4338081</v>
      </c>
      <c r="D7" s="21">
        <v>12</v>
      </c>
      <c r="E7" s="1">
        <f t="shared" si="0"/>
        <v>361506.75</v>
      </c>
    </row>
    <row r="8" spans="1:5" ht="15">
      <c r="A8" s="19" t="s">
        <v>2</v>
      </c>
      <c r="B8" s="21">
        <v>2006</v>
      </c>
      <c r="C8" s="1">
        <v>2343330</v>
      </c>
      <c r="D8" s="21">
        <v>12</v>
      </c>
      <c r="E8" s="1">
        <f t="shared" si="0"/>
        <v>195277.5</v>
      </c>
    </row>
    <row r="9" spans="1:5" ht="15">
      <c r="A9" s="19" t="s">
        <v>3</v>
      </c>
      <c r="B9" s="21">
        <v>2007</v>
      </c>
      <c r="C9" s="1">
        <v>7360133</v>
      </c>
      <c r="D9" s="21">
        <v>12</v>
      </c>
      <c r="E9" s="1">
        <f t="shared" si="0"/>
        <v>613344.4166666666</v>
      </c>
    </row>
    <row r="10" spans="1:5" ht="15">
      <c r="A10" s="19" t="s">
        <v>4</v>
      </c>
      <c r="B10" s="21">
        <v>2008</v>
      </c>
      <c r="C10" s="1">
        <v>3257715</v>
      </c>
      <c r="D10" s="21">
        <v>12</v>
      </c>
      <c r="E10" s="1">
        <f t="shared" si="0"/>
        <v>271476.25</v>
      </c>
    </row>
    <row r="11" spans="1:5" ht="15">
      <c r="A11" s="19" t="s">
        <v>5</v>
      </c>
      <c r="B11" s="21">
        <v>2009</v>
      </c>
      <c r="C11" s="5">
        <v>393167</v>
      </c>
      <c r="D11" s="21">
        <v>7</v>
      </c>
      <c r="E11" s="5">
        <f t="shared" si="0"/>
        <v>56166.71428571428</v>
      </c>
    </row>
    <row r="12" ht="15">
      <c r="E12" s="3"/>
    </row>
  </sheetData>
  <sheetProtection/>
  <printOptions/>
  <pageMargins left="0.7" right="0.7" top="0.75" bottom="0.75" header="0.3" footer="0.3"/>
  <pageSetup fitToHeight="1" fitToWidth="1" orientation="portrait"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Mullinax</dc:creator>
  <cp:keywords/>
  <dc:description/>
  <cp:lastModifiedBy>PSC</cp:lastModifiedBy>
  <cp:lastPrinted>2009-10-01T18:51:11Z</cp:lastPrinted>
  <dcterms:created xsi:type="dcterms:W3CDTF">2009-09-24T14:33:24Z</dcterms:created>
  <dcterms:modified xsi:type="dcterms:W3CDTF">2009-10-12T15:43:19Z</dcterms:modified>
  <cp:category/>
  <cp:version/>
  <cp:contentType/>
  <cp:contentStatus/>
</cp:coreProperties>
</file>