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9320" windowHeight="12120" activeTab="2"/>
  </bookViews>
  <sheets>
    <sheet name="Attachment 1" sheetId="1" r:id="rId1"/>
    <sheet name="Attachment 2" sheetId="2" r:id="rId2"/>
    <sheet name="Attachment 3" sheetId="3" r:id="rId3"/>
  </sheets>
  <definedNames/>
  <calcPr fullCalcOnLoad="1"/>
</workbook>
</file>

<file path=xl/sharedStrings.xml><?xml version="1.0" encoding="utf-8"?>
<sst xmlns="http://schemas.openxmlformats.org/spreadsheetml/2006/main" count="112" uniqueCount="80">
  <si>
    <t>12/31/2008</t>
  </si>
  <si>
    <t>12/31/2009</t>
  </si>
  <si>
    <t>12/31/2010</t>
  </si>
  <si>
    <t>Item</t>
  </si>
  <si>
    <t>Capital Structure</t>
  </si>
  <si>
    <t>Embedded Cost</t>
  </si>
  <si>
    <t>Weighted Cost</t>
  </si>
  <si>
    <t>Tax Gross-Up</t>
  </si>
  <si>
    <t>Pre-Tax Cost</t>
  </si>
  <si>
    <t>After Tax Cost</t>
  </si>
  <si>
    <t>DEBT</t>
  </si>
  <si>
    <t>PREFERRED</t>
  </si>
  <si>
    <t>COMMON</t>
  </si>
  <si>
    <t>TOTAL</t>
  </si>
  <si>
    <t>IRC Section 481(a)</t>
  </si>
  <si>
    <t>Adjustment</t>
  </si>
  <si>
    <t>Total</t>
  </si>
  <si>
    <t>Annual Repairs Deduction</t>
  </si>
  <si>
    <t>Annual Change</t>
  </si>
  <si>
    <t>January 1 - June 30</t>
  </si>
  <si>
    <t>July 1 - December 31</t>
  </si>
  <si>
    <t>Annual Activity</t>
  </si>
  <si>
    <t>Beginning Balance:  June 30, 2009</t>
  </si>
  <si>
    <t>Change in Balance</t>
  </si>
  <si>
    <t>Ending Balance: June 30, 2010</t>
  </si>
  <si>
    <t>Utah Allocated Accumulated Deferred Income Tax Liability:  Repairs Deduction in Excess of Tax Depreciation</t>
  </si>
  <si>
    <t>Beginning Ending Average</t>
  </si>
  <si>
    <t>Reduction to Revenue Requirement</t>
  </si>
  <si>
    <t>Weighted Average Cost of Capital:  2009 UTAH GRC</t>
  </si>
  <si>
    <t>Revenue Rquirement Calculation</t>
  </si>
  <si>
    <t>Reduction to Revenue Requirement before Proration</t>
  </si>
  <si>
    <t>Pro-rata percentage</t>
  </si>
  <si>
    <t>Amount</t>
  </si>
  <si>
    <t>For the Twelve Months Ended June 30, 2010</t>
  </si>
  <si>
    <t>Basis Difference</t>
  </si>
  <si>
    <t>Flow-Through Variance</t>
  </si>
  <si>
    <t>Description</t>
  </si>
  <si>
    <t>07/01 - 12/31/2009</t>
  </si>
  <si>
    <t>01/01 - 06/30/2010</t>
  </si>
  <si>
    <t>ACRS_Fed</t>
  </si>
  <si>
    <t>AFUDC_Debt_Fed</t>
  </si>
  <si>
    <t>AFUDC_Equity_Fed</t>
  </si>
  <si>
    <t>Avoided_Cost_Fed</t>
  </si>
  <si>
    <t>CIAC_Fed</t>
  </si>
  <si>
    <t>Coal_Ext_Dev_Fed</t>
  </si>
  <si>
    <t>Total Decrease to Income Tax Expense</t>
  </si>
  <si>
    <t>Gross-Up Factor = 1/(1-Tax Rate)      Tax Rate = 37.951%</t>
  </si>
  <si>
    <t>Revenue Requirement Decrease for Income Tax Expense</t>
  </si>
  <si>
    <t>Total Decrease to Net Accumulated Deferred Income Tax Liability</t>
  </si>
  <si>
    <t>Beginning/Ending Average</t>
  </si>
  <si>
    <t>Weighted Average Cost of Capital  (UT GRC: 09-035-23)</t>
  </si>
  <si>
    <t>Revenue Requirement Decrease for Rate Base</t>
  </si>
  <si>
    <t>Tax Year</t>
  </si>
  <si>
    <t>As Originally Filed</t>
  </si>
  <si>
    <t>As Finally Determined by IRS</t>
  </si>
  <si>
    <t>Increase / &lt;Decrease&gt; to Taxable Income</t>
  </si>
  <si>
    <t>IRS Statutory Interest Rate</t>
  </si>
  <si>
    <t>Annully Assessed Interest  &lt;Income&gt; / Expense</t>
  </si>
  <si>
    <t>Regulatory Asset / &lt;Liability&gt;</t>
  </si>
  <si>
    <t>IRC Section 481(a) Adjustment: Retirements</t>
  </si>
  <si>
    <t>Retirements</t>
  </si>
  <si>
    <t>Federal &amp; State Blended Statutory Tax Rate</t>
  </si>
  <si>
    <t>Income Tax Underpayment / &lt;Overpayment&gt;</t>
  </si>
  <si>
    <r>
      <rPr>
        <u val="single"/>
        <sz val="11"/>
        <color indexed="8"/>
        <rFont val="Calibri"/>
        <family val="2"/>
      </rPr>
      <t>Actual</t>
    </r>
    <r>
      <rPr>
        <sz val="11"/>
        <color indexed="8"/>
        <rFont val="Calibri"/>
        <family val="2"/>
      </rPr>
      <t xml:space="preserve"> Assessment Period (Years)</t>
    </r>
  </si>
  <si>
    <r>
      <rPr>
        <u val="single"/>
        <sz val="11"/>
        <color indexed="8"/>
        <rFont val="Calibri"/>
        <family val="2"/>
      </rPr>
      <t>Projected</t>
    </r>
    <r>
      <rPr>
        <sz val="11"/>
        <color indexed="8"/>
        <rFont val="Calibri"/>
        <family val="2"/>
      </rPr>
      <t xml:space="preserve"> Assessment Period (Years)</t>
    </r>
  </si>
  <si>
    <t>Disallowance Ratio</t>
  </si>
  <si>
    <t>2008 Repairs Deduction</t>
  </si>
  <si>
    <t>As Filed</t>
  </si>
  <si>
    <t>Disallowed</t>
  </si>
  <si>
    <t>Ratio</t>
  </si>
  <si>
    <t>Subtotal</t>
  </si>
  <si>
    <t>IRC Section 481(a) Adjustment</t>
  </si>
  <si>
    <t>Repairs</t>
  </si>
  <si>
    <t>Repairs Deduction</t>
  </si>
  <si>
    <t>2008 Tax Return</t>
  </si>
  <si>
    <t>TABLE 1</t>
  </si>
  <si>
    <t>TABLE 2</t>
  </si>
  <si>
    <t>TABLE 3</t>
  </si>
  <si>
    <t>Four-Year Spread</t>
  </si>
  <si>
    <t>Forecasted Repairs Deductions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</si>
</sst>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%"/>
    <numFmt numFmtId="165" formatCode="#,##0.0000_);\(#,##0.0000\)"/>
    <numFmt numFmtId="166" formatCode="_(* #,##0.0000_);_(* \(#,##0.0000\);_(* &quot;-&quot;??_);_(@_)"/>
    <numFmt numFmtId="167" formatCode="0.0000"/>
    <numFmt numFmtId="168" formatCode="0.0000%"/>
  </numFmts>
  <fonts count="18">
    <font>
      <sz val="11"/>
      <color indexed="8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>
        <color indexed="55"/>
      </top>
      <bottom style="thin"/>
    </border>
    <border>
      <left style="thin"/>
      <right style="thin"/>
      <top style="thin"/>
      <bottom style="thin">
        <color indexed="55"/>
      </bottom>
    </border>
    <border>
      <left style="thin"/>
      <right style="thin"/>
      <top style="thin">
        <color indexed="55"/>
      </top>
      <bottom style="thin">
        <color indexed="55"/>
      </bottom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thin"/>
    </border>
    <border>
      <left style="thin"/>
      <right/>
      <top style="thin"/>
      <bottom style="thin">
        <color indexed="55"/>
      </bottom>
    </border>
    <border>
      <left/>
      <right/>
      <top style="thin"/>
      <bottom style="thin">
        <color indexed="55"/>
      </bottom>
    </border>
    <border>
      <left style="thin"/>
      <right/>
      <top style="thin">
        <color indexed="55"/>
      </top>
      <bottom style="thin"/>
    </border>
    <border>
      <left/>
      <right/>
      <top style="thin">
        <color indexed="55"/>
      </top>
      <bottom style="thin"/>
    </border>
    <border>
      <left style="thin"/>
      <right style="thin"/>
      <top/>
      <bottom style="thin">
        <color indexed="55"/>
      </bottom>
    </border>
    <border>
      <left style="thin"/>
      <right/>
      <top style="thin"/>
      <bottom/>
    </border>
    <border>
      <left style="thin"/>
      <right/>
      <top style="thin">
        <color indexed="55"/>
      </top>
      <bottom style="thin">
        <color indexed="55"/>
      </bottom>
    </border>
    <border>
      <left/>
      <right style="thin"/>
      <top style="thin"/>
      <bottom style="thin">
        <color indexed="55"/>
      </bottom>
    </border>
    <border>
      <left/>
      <right style="thin"/>
      <top style="thin">
        <color indexed="55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/>
      <right/>
      <top style="medium">
        <color indexed="23"/>
      </top>
      <bottom/>
    </border>
    <border>
      <left/>
      <right/>
      <top/>
      <bottom style="medium">
        <color indexed="23"/>
      </bottom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8" fillId="3" borderId="0" applyNumberFormat="0" applyBorder="0" applyAlignment="0" applyProtection="0"/>
    <xf numFmtId="0" fontId="12" fillId="20" borderId="1" applyNumberFormat="0" applyAlignment="0" applyProtection="0"/>
    <xf numFmtId="0" fontId="14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4" fillId="0" borderId="3" applyNumberFormat="0" applyFill="0" applyAlignment="0" applyProtection="0"/>
    <xf numFmtId="0" fontId="5" fillId="0" borderId="4" applyNumberFormat="0" applyFill="0" applyAlignment="0" applyProtection="0"/>
    <xf numFmtId="0" fontId="6" fillId="0" borderId="5" applyNumberFormat="0" applyFill="0" applyAlignment="0" applyProtection="0"/>
    <xf numFmtId="0" fontId="6" fillId="0" borderId="0" applyNumberFormat="0" applyFill="0" applyBorder="0" applyAlignment="0" applyProtection="0"/>
    <xf numFmtId="0" fontId="10" fillId="7" borderId="1" applyNumberFormat="0" applyAlignment="0" applyProtection="0"/>
    <xf numFmtId="0" fontId="13" fillId="0" borderId="6" applyNumberFormat="0" applyFill="0" applyAlignment="0" applyProtection="0"/>
    <xf numFmtId="0" fontId="9" fillId="22" borderId="0" applyNumberFormat="0" applyBorder="0" applyAlignment="0" applyProtection="0"/>
    <xf numFmtId="0" fontId="0" fillId="23" borderId="7" applyNumberFormat="0" applyFont="0" applyAlignment="0" applyProtection="0"/>
    <xf numFmtId="0" fontId="11" fillId="20" borderId="8" applyNumberFormat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5" fillId="0" borderId="0" applyNumberFormat="0" applyFill="0" applyBorder="0" applyAlignment="0" applyProtection="0"/>
  </cellStyleXfs>
  <cellXfs count="159">
    <xf numFmtId="0" fontId="0" fillId="0" borderId="0" xfId="0" applyAlignment="1">
      <alignment/>
    </xf>
    <xf numFmtId="37" fontId="1" fillId="0" borderId="10" xfId="0" applyNumberFormat="1" applyFont="1" applyBorder="1" applyAlignment="1" quotePrefix="1">
      <alignment horizontal="center"/>
    </xf>
    <xf numFmtId="37" fontId="0" fillId="0" borderId="10" xfId="0" applyNumberFormat="1" applyFont="1" applyBorder="1" applyAlignment="1">
      <alignment/>
    </xf>
    <xf numFmtId="37" fontId="0" fillId="0" borderId="0" xfId="0" applyNumberFormat="1" applyAlignment="1">
      <alignment/>
    </xf>
    <xf numFmtId="37" fontId="1" fillId="0" borderId="11" xfId="0" applyNumberFormat="1" applyFont="1" applyBorder="1" applyAlignment="1">
      <alignment/>
    </xf>
    <xf numFmtId="37" fontId="1" fillId="0" borderId="12" xfId="0" applyNumberFormat="1" applyFont="1" applyBorder="1" applyAlignment="1">
      <alignment/>
    </xf>
    <xf numFmtId="37" fontId="1" fillId="0" borderId="12" xfId="0" applyNumberFormat="1" applyFont="1" applyBorder="1" applyAlignment="1" quotePrefix="1">
      <alignment horizontal="center"/>
    </xf>
    <xf numFmtId="37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11" xfId="0" applyNumberFormat="1" applyFont="1" applyBorder="1" applyAlignment="1">
      <alignment/>
    </xf>
    <xf numFmtId="37" fontId="0" fillId="0" borderId="12" xfId="0" applyNumberFormat="1" applyFont="1" applyBorder="1" applyAlignment="1">
      <alignment/>
    </xf>
    <xf numFmtId="37" fontId="1" fillId="0" borderId="11" xfId="0" applyNumberFormat="1" applyFont="1" applyBorder="1" applyAlignment="1" quotePrefix="1">
      <alignment horizontal="center"/>
    </xf>
    <xf numFmtId="0" fontId="1" fillId="0" borderId="13" xfId="0" applyFont="1" applyBorder="1" applyAlignment="1">
      <alignment horizontal="centerContinuous"/>
    </xf>
    <xf numFmtId="37" fontId="0" fillId="0" borderId="11" xfId="0" applyNumberFormat="1" applyBorder="1" applyAlignment="1">
      <alignment/>
    </xf>
    <xf numFmtId="37" fontId="0" fillId="0" borderId="12" xfId="0" applyNumberFormat="1" applyBorder="1" applyAlignment="1">
      <alignment/>
    </xf>
    <xf numFmtId="37" fontId="0" fillId="0" borderId="10" xfId="0" applyNumberFormat="1" applyBorder="1" applyAlignment="1">
      <alignment/>
    </xf>
    <xf numFmtId="164" fontId="0" fillId="0" borderId="11" xfId="57" applyNumberFormat="1" applyFont="1" applyBorder="1" applyAlignment="1">
      <alignment/>
    </xf>
    <xf numFmtId="164" fontId="0" fillId="0" borderId="12" xfId="57" applyNumberFormat="1" applyFont="1" applyBorder="1" applyAlignment="1">
      <alignment/>
    </xf>
    <xf numFmtId="164" fontId="0" fillId="0" borderId="10" xfId="57" applyNumberFormat="1" applyFont="1" applyBorder="1" applyAlignment="1">
      <alignment/>
    </xf>
    <xf numFmtId="0" fontId="1" fillId="0" borderId="14" xfId="0" applyFont="1" applyBorder="1" applyAlignment="1">
      <alignment horizontal="center"/>
    </xf>
    <xf numFmtId="10" fontId="0" fillId="0" borderId="11" xfId="57" applyNumberFormat="1" applyFont="1" applyBorder="1" applyAlignment="1">
      <alignment/>
    </xf>
    <xf numFmtId="10" fontId="0" fillId="0" borderId="12" xfId="57" applyNumberFormat="1" applyFont="1" applyBorder="1" applyAlignment="1">
      <alignment/>
    </xf>
    <xf numFmtId="10" fontId="0" fillId="0" borderId="10" xfId="57" applyNumberFormat="1" applyFont="1" applyBorder="1" applyAlignment="1">
      <alignment/>
    </xf>
    <xf numFmtId="164" fontId="1" fillId="0" borderId="15" xfId="0" applyNumberFormat="1" applyFont="1" applyBorder="1" applyAlignment="1">
      <alignment/>
    </xf>
    <xf numFmtId="0" fontId="0" fillId="21" borderId="15" xfId="0" applyFill="1" applyBorder="1" applyAlignment="1">
      <alignment/>
    </xf>
    <xf numFmtId="37" fontId="1" fillId="0" borderId="16" xfId="0" applyNumberFormat="1" applyFont="1" applyBorder="1" applyAlignment="1">
      <alignment horizontal="centerContinuous"/>
    </xf>
    <xf numFmtId="37" fontId="1" fillId="0" borderId="13" xfId="0" applyNumberFormat="1" applyFont="1" applyBorder="1" applyAlignment="1">
      <alignment horizontal="centerContinuous"/>
    </xf>
    <xf numFmtId="37" fontId="1" fillId="0" borderId="17" xfId="0" applyNumberFormat="1" applyFont="1" applyBorder="1" applyAlignment="1">
      <alignment horizontal="centerContinuous"/>
    </xf>
    <xf numFmtId="37" fontId="1" fillId="0" borderId="18" xfId="0" applyNumberFormat="1" applyFont="1" applyBorder="1" applyAlignment="1">
      <alignment horizontal="center"/>
    </xf>
    <xf numFmtId="37" fontId="1" fillId="0" borderId="14" xfId="0" applyNumberFormat="1" applyFont="1" applyBorder="1" applyAlignment="1">
      <alignment horizontal="center"/>
    </xf>
    <xf numFmtId="37" fontId="1" fillId="0" borderId="15" xfId="0" applyNumberFormat="1" applyFont="1" applyBorder="1" applyAlignment="1" quotePrefix="1">
      <alignment horizontal="center"/>
    </xf>
    <xf numFmtId="37" fontId="0" fillId="0" borderId="18" xfId="0" applyNumberFormat="1" applyBorder="1" applyAlignment="1">
      <alignment/>
    </xf>
    <xf numFmtId="37" fontId="1" fillId="0" borderId="19" xfId="0" applyNumberFormat="1" applyFont="1" applyBorder="1" applyAlignment="1">
      <alignment horizontal="center"/>
    </xf>
    <xf numFmtId="37" fontId="1" fillId="0" borderId="20" xfId="0" applyNumberFormat="1" applyFont="1" applyBorder="1" applyAlignment="1">
      <alignment horizontal="centerContinuous"/>
    </xf>
    <xf numFmtId="37" fontId="0" fillId="0" borderId="21" xfId="0" applyNumberFormat="1" applyBorder="1" applyAlignment="1">
      <alignment/>
    </xf>
    <xf numFmtId="37" fontId="0" fillId="0" borderId="22" xfId="0" applyNumberFormat="1" applyBorder="1" applyAlignment="1">
      <alignment/>
    </xf>
    <xf numFmtId="37" fontId="0" fillId="0" borderId="23" xfId="0" applyNumberFormat="1" applyBorder="1" applyAlignment="1">
      <alignment/>
    </xf>
    <xf numFmtId="37" fontId="0" fillId="0" borderId="24" xfId="0" applyNumberFormat="1" applyBorder="1" applyAlignment="1">
      <alignment/>
    </xf>
    <xf numFmtId="37" fontId="1" fillId="0" borderId="16" xfId="0" applyNumberFormat="1" applyFon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21" xfId="0" applyNumberFormat="1" applyFont="1" applyBorder="1" applyAlignment="1">
      <alignment/>
    </xf>
    <xf numFmtId="37" fontId="0" fillId="0" borderId="13" xfId="0" applyNumberFormat="1" applyBorder="1" applyAlignment="1">
      <alignment/>
    </xf>
    <xf numFmtId="37" fontId="1" fillId="0" borderId="25" xfId="0" applyNumberFormat="1" applyFont="1" applyBorder="1" applyAlignment="1">
      <alignment/>
    </xf>
    <xf numFmtId="37" fontId="1" fillId="0" borderId="15" xfId="0" applyNumberFormat="1" applyFont="1" applyBorder="1" applyAlignment="1">
      <alignment/>
    </xf>
    <xf numFmtId="37" fontId="1" fillId="0" borderId="15" xfId="0" applyNumberFormat="1" applyFont="1" applyBorder="1" applyAlignment="1">
      <alignment horizontal="center"/>
    </xf>
    <xf numFmtId="0" fontId="0" fillId="0" borderId="17" xfId="0" applyBorder="1" applyAlignment="1">
      <alignment horizontal="centerContinuous"/>
    </xf>
    <xf numFmtId="0" fontId="1" fillId="0" borderId="26" xfId="0" applyFont="1" applyBorder="1" applyAlignment="1">
      <alignment horizontal="centerContinuous"/>
    </xf>
    <xf numFmtId="0" fontId="1" fillId="0" borderId="16" xfId="0" applyFont="1" applyBorder="1" applyAlignment="1">
      <alignment/>
    </xf>
    <xf numFmtId="0" fontId="0" fillId="0" borderId="21" xfId="0" applyBorder="1" applyAlignment="1">
      <alignment/>
    </xf>
    <xf numFmtId="0" fontId="0" fillId="0" borderId="27" xfId="0" applyBorder="1" applyAlignment="1">
      <alignment/>
    </xf>
    <xf numFmtId="0" fontId="0" fillId="0" borderId="23" xfId="0" applyBorder="1" applyAlignment="1">
      <alignment/>
    </xf>
    <xf numFmtId="0" fontId="1" fillId="0" borderId="16" xfId="0" applyFont="1" applyBorder="1" applyAlignment="1">
      <alignment horizontal="centerContinuous"/>
    </xf>
    <xf numFmtId="0" fontId="1" fillId="0" borderId="17" xfId="0" applyFont="1" applyBorder="1" applyAlignment="1">
      <alignment horizontal="centerContinuous"/>
    </xf>
    <xf numFmtId="0" fontId="0" fillId="0" borderId="13" xfId="0" applyBorder="1" applyAlignment="1">
      <alignment horizontal="centerContinuous"/>
    </xf>
    <xf numFmtId="37" fontId="1" fillId="0" borderId="11" xfId="0" applyNumberFormat="1" applyFont="1" applyBorder="1" applyAlignment="1">
      <alignment/>
    </xf>
    <xf numFmtId="37" fontId="0" fillId="0" borderId="11" xfId="0" applyNumberFormat="1" applyBorder="1" applyAlignment="1">
      <alignment/>
    </xf>
    <xf numFmtId="37" fontId="1" fillId="0" borderId="12" xfId="0" applyNumberFormat="1" applyFont="1" applyBorder="1" applyAlignment="1">
      <alignment/>
    </xf>
    <xf numFmtId="37" fontId="0" fillId="0" borderId="12" xfId="0" applyNumberFormat="1" applyBorder="1" applyAlignment="1">
      <alignment/>
    </xf>
    <xf numFmtId="37" fontId="1" fillId="0" borderId="10" xfId="0" applyNumberFormat="1" applyFont="1" applyBorder="1" applyAlignment="1">
      <alignment/>
    </xf>
    <xf numFmtId="37" fontId="0" fillId="0" borderId="10" xfId="0" applyNumberFormat="1" applyBorder="1" applyAlignment="1">
      <alignment/>
    </xf>
    <xf numFmtId="37" fontId="1" fillId="0" borderId="15" xfId="0" applyNumberFormat="1" applyFont="1" applyBorder="1" applyAlignment="1">
      <alignment/>
    </xf>
    <xf numFmtId="37" fontId="0" fillId="0" borderId="0" xfId="0" applyNumberFormat="1" applyAlignment="1">
      <alignment/>
    </xf>
    <xf numFmtId="37" fontId="0" fillId="0" borderId="0" xfId="0" applyNumberFormat="1" applyFont="1" applyAlignment="1">
      <alignment/>
    </xf>
    <xf numFmtId="37" fontId="0" fillId="0" borderId="21" xfId="0" applyNumberFormat="1" applyBorder="1" applyAlignment="1">
      <alignment/>
    </xf>
    <xf numFmtId="37" fontId="1" fillId="0" borderId="22" xfId="0" applyNumberFormat="1" applyFont="1" applyFill="1" applyBorder="1" applyAlignment="1">
      <alignment horizontal="center"/>
    </xf>
    <xf numFmtId="37" fontId="1" fillId="0" borderId="28" xfId="0" applyNumberFormat="1" applyFont="1" applyFill="1" applyBorder="1" applyAlignment="1">
      <alignment horizontal="center"/>
    </xf>
    <xf numFmtId="37" fontId="0" fillId="0" borderId="11" xfId="0" applyNumberFormat="1" applyFont="1" applyFill="1" applyBorder="1" applyAlignment="1">
      <alignment/>
    </xf>
    <xf numFmtId="37" fontId="0" fillId="0" borderId="23" xfId="0" applyNumberFormat="1" applyBorder="1" applyAlignment="1">
      <alignment/>
    </xf>
    <xf numFmtId="37" fontId="0" fillId="0" borderId="24" xfId="0" applyNumberFormat="1" applyFill="1" applyBorder="1" applyAlignment="1">
      <alignment/>
    </xf>
    <xf numFmtId="37" fontId="0" fillId="0" borderId="29" xfId="0" applyNumberFormat="1" applyFill="1" applyBorder="1" applyAlignment="1">
      <alignment/>
    </xf>
    <xf numFmtId="165" fontId="0" fillId="0" borderId="10" xfId="0" applyNumberFormat="1" applyFont="1" applyFill="1" applyBorder="1" applyAlignment="1">
      <alignment/>
    </xf>
    <xf numFmtId="37" fontId="1" fillId="0" borderId="16" xfId="0" applyNumberFormat="1" applyFont="1" applyBorder="1" applyAlignment="1">
      <alignment/>
    </xf>
    <xf numFmtId="166" fontId="1" fillId="0" borderId="13" xfId="42" applyNumberFormat="1" applyFont="1" applyFill="1" applyBorder="1" applyAlignment="1">
      <alignment/>
    </xf>
    <xf numFmtId="37" fontId="1" fillId="0" borderId="17" xfId="0" applyNumberFormat="1" applyFont="1" applyFill="1" applyBorder="1" applyAlignment="1">
      <alignment/>
    </xf>
    <xf numFmtId="37" fontId="1" fillId="0" borderId="15" xfId="0" applyNumberFormat="1" applyFont="1" applyFill="1" applyBorder="1" applyAlignment="1">
      <alignment/>
    </xf>
    <xf numFmtId="37" fontId="1" fillId="0" borderId="0" xfId="0" applyNumberFormat="1" applyFont="1" applyBorder="1" applyAlignment="1">
      <alignment/>
    </xf>
    <xf numFmtId="166" fontId="1" fillId="0" borderId="0" xfId="42" applyNumberFormat="1" applyFont="1" applyFill="1" applyBorder="1" applyAlignment="1">
      <alignment/>
    </xf>
    <xf numFmtId="37" fontId="1" fillId="0" borderId="0" xfId="0" applyNumberFormat="1" applyFont="1" applyFill="1" applyBorder="1" applyAlignment="1">
      <alignment/>
    </xf>
    <xf numFmtId="37" fontId="0" fillId="0" borderId="0" xfId="0" applyNumberFormat="1" applyFill="1" applyAlignment="1">
      <alignment/>
    </xf>
    <xf numFmtId="164" fontId="0" fillId="0" borderId="0" xfId="57" applyNumberFormat="1" applyFont="1" applyFill="1" applyAlignment="1">
      <alignment/>
    </xf>
    <xf numFmtId="37" fontId="0" fillId="0" borderId="0" xfId="0" applyNumberFormat="1" applyFont="1" applyFill="1" applyAlignment="1">
      <alignment/>
    </xf>
    <xf numFmtId="37" fontId="0" fillId="0" borderId="16" xfId="0" applyNumberFormat="1" applyBorder="1" applyAlignment="1">
      <alignment/>
    </xf>
    <xf numFmtId="37" fontId="0" fillId="0" borderId="13" xfId="0" applyNumberFormat="1" applyFill="1" applyBorder="1" applyAlignment="1">
      <alignment/>
    </xf>
    <xf numFmtId="37" fontId="0" fillId="0" borderId="17" xfId="0" applyNumberFormat="1" applyFill="1" applyBorder="1" applyAlignment="1">
      <alignment/>
    </xf>
    <xf numFmtId="37" fontId="0" fillId="0" borderId="15" xfId="0" applyNumberFormat="1" applyFont="1" applyFill="1" applyBorder="1" applyAlignment="1">
      <alignment/>
    </xf>
    <xf numFmtId="37" fontId="0" fillId="0" borderId="30" xfId="0" applyNumberFormat="1" applyBorder="1" applyAlignment="1">
      <alignment/>
    </xf>
    <xf numFmtId="37" fontId="0" fillId="0" borderId="0" xfId="0" applyNumberFormat="1" applyFill="1" applyBorder="1" applyAlignment="1">
      <alignment/>
    </xf>
    <xf numFmtId="37" fontId="0" fillId="0" borderId="31" xfId="0" applyNumberFormat="1" applyFill="1" applyBorder="1" applyAlignment="1">
      <alignment/>
    </xf>
    <xf numFmtId="37" fontId="0" fillId="0" borderId="19" xfId="0" applyNumberFormat="1" applyFont="1" applyFill="1" applyBorder="1" applyAlignment="1">
      <alignment/>
    </xf>
    <xf numFmtId="37" fontId="0" fillId="0" borderId="24" xfId="0" applyNumberFormat="1" applyBorder="1" applyAlignment="1">
      <alignment/>
    </xf>
    <xf numFmtId="37" fontId="0" fillId="0" borderId="29" xfId="0" applyNumberFormat="1" applyBorder="1" applyAlignment="1">
      <alignment/>
    </xf>
    <xf numFmtId="37" fontId="1" fillId="0" borderId="13" xfId="0" applyNumberFormat="1" applyFont="1" applyBorder="1" applyAlignment="1">
      <alignment/>
    </xf>
    <xf numFmtId="37" fontId="1" fillId="0" borderId="17" xfId="0" applyNumberFormat="1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7" xfId="0" applyFont="1" applyBorder="1" applyAlignment="1">
      <alignment/>
    </xf>
    <xf numFmtId="164" fontId="0" fillId="0" borderId="10" xfId="0" applyNumberFormat="1" applyFont="1" applyFill="1" applyBorder="1" applyAlignment="1">
      <alignment/>
    </xf>
    <xf numFmtId="167" fontId="0" fillId="0" borderId="11" xfId="0" applyNumberFormat="1" applyBorder="1" applyAlignment="1">
      <alignment/>
    </xf>
    <xf numFmtId="167" fontId="0" fillId="0" borderId="12" xfId="0" applyNumberFormat="1" applyBorder="1" applyAlignment="1">
      <alignment/>
    </xf>
    <xf numFmtId="167" fontId="0" fillId="0" borderId="10" xfId="0" applyNumberFormat="1" applyBorder="1" applyAlignment="1">
      <alignment/>
    </xf>
    <xf numFmtId="168" fontId="0" fillId="0" borderId="0" xfId="57" applyNumberFormat="1" applyFont="1" applyAlignment="1">
      <alignment/>
    </xf>
    <xf numFmtId="0" fontId="1" fillId="0" borderId="18" xfId="0" applyFont="1" applyBorder="1" applyAlignment="1" quotePrefix="1">
      <alignment horizontal="center"/>
    </xf>
    <xf numFmtId="0" fontId="1" fillId="0" borderId="11" xfId="0" applyFont="1" applyBorder="1" applyAlignment="1">
      <alignment/>
    </xf>
    <xf numFmtId="9" fontId="0" fillId="0" borderId="10" xfId="57" applyFont="1" applyBorder="1" applyAlignment="1">
      <alignment/>
    </xf>
    <xf numFmtId="0" fontId="1" fillId="0" borderId="15" xfId="0" applyFont="1" applyBorder="1" applyAlignment="1">
      <alignment/>
    </xf>
    <xf numFmtId="37" fontId="1" fillId="21" borderId="15" xfId="0" applyNumberFormat="1" applyFont="1" applyFill="1" applyBorder="1" applyAlignment="1">
      <alignment/>
    </xf>
    <xf numFmtId="37" fontId="1" fillId="0" borderId="18" xfId="0" applyNumberFormat="1" applyFont="1" applyBorder="1" applyAlignment="1">
      <alignment/>
    </xf>
    <xf numFmtId="37" fontId="1" fillId="21" borderId="11" xfId="0" applyNumberFormat="1" applyFont="1" applyFill="1" applyBorder="1" applyAlignment="1">
      <alignment/>
    </xf>
    <xf numFmtId="0" fontId="1" fillId="0" borderId="19" xfId="0" applyFont="1" applyBorder="1" applyAlignment="1">
      <alignment horizontal="center"/>
    </xf>
    <xf numFmtId="0" fontId="1" fillId="0" borderId="19" xfId="0" applyFont="1" applyBorder="1" applyAlignment="1">
      <alignment/>
    </xf>
    <xf numFmtId="37" fontId="1" fillId="0" borderId="19" xfId="0" applyNumberFormat="1" applyFont="1" applyBorder="1" applyAlignment="1">
      <alignment/>
    </xf>
    <xf numFmtId="0" fontId="0" fillId="0" borderId="10" xfId="0" applyFont="1" applyBorder="1" applyAlignment="1">
      <alignment/>
    </xf>
    <xf numFmtId="0" fontId="1" fillId="0" borderId="21" xfId="0" applyFont="1" applyBorder="1" applyAlignment="1">
      <alignment/>
    </xf>
    <xf numFmtId="0" fontId="0" fillId="0" borderId="23" xfId="0" applyFont="1" applyBorder="1" applyAlignment="1">
      <alignment/>
    </xf>
    <xf numFmtId="0" fontId="1" fillId="0" borderId="30" xfId="0" applyFont="1" applyBorder="1" applyAlignment="1">
      <alignment/>
    </xf>
    <xf numFmtId="0" fontId="1" fillId="0" borderId="28" xfId="0" applyFont="1" applyBorder="1" applyAlignment="1">
      <alignment/>
    </xf>
    <xf numFmtId="0" fontId="1" fillId="0" borderId="31" xfId="0" applyFont="1" applyBorder="1" applyAlignment="1">
      <alignment/>
    </xf>
    <xf numFmtId="0" fontId="1" fillId="0" borderId="22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9" xfId="0" applyFont="1" applyBorder="1" applyAlignment="1">
      <alignment/>
    </xf>
    <xf numFmtId="0" fontId="1" fillId="0" borderId="0" xfId="0" applyFont="1" applyBorder="1" applyAlignment="1">
      <alignment/>
    </xf>
    <xf numFmtId="9" fontId="1" fillId="0" borderId="15" xfId="57" applyFont="1" applyBorder="1" applyAlignment="1">
      <alignment/>
    </xf>
    <xf numFmtId="0" fontId="1" fillId="0" borderId="31" xfId="0" applyFont="1" applyBorder="1" applyAlignment="1">
      <alignment horizontal="center"/>
    </xf>
    <xf numFmtId="37" fontId="0" fillId="0" borderId="15" xfId="0" applyNumberFormat="1" applyFont="1" applyBorder="1" applyAlignment="1">
      <alignment/>
    </xf>
    <xf numFmtId="0" fontId="0" fillId="0" borderId="32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3" xfId="0" applyFont="1" applyBorder="1" applyAlignment="1">
      <alignment horizontal="centerContinuous"/>
    </xf>
    <xf numFmtId="0" fontId="0" fillId="0" borderId="17" xfId="0" applyFont="1" applyBorder="1" applyAlignment="1">
      <alignment horizontal="centerContinuous"/>
    </xf>
    <xf numFmtId="0" fontId="0" fillId="0" borderId="18" xfId="0" applyFont="1" applyBorder="1" applyAlignment="1">
      <alignment horizontal="centerContinuous"/>
    </xf>
    <xf numFmtId="0" fontId="0" fillId="0" borderId="21" xfId="0" applyFont="1" applyBorder="1" applyAlignment="1">
      <alignment/>
    </xf>
    <xf numFmtId="37" fontId="0" fillId="0" borderId="10" xfId="0" applyNumberFormat="1" applyFont="1" applyBorder="1" applyAlignment="1">
      <alignment/>
    </xf>
    <xf numFmtId="164" fontId="0" fillId="0" borderId="14" xfId="57" applyNumberFormat="1" applyFont="1" applyBorder="1" applyAlignment="1">
      <alignment/>
    </xf>
    <xf numFmtId="37" fontId="0" fillId="21" borderId="10" xfId="0" applyNumberFormat="1" applyFont="1" applyFill="1" applyBorder="1" applyAlignment="1">
      <alignment/>
    </xf>
    <xf numFmtId="0" fontId="0" fillId="0" borderId="33" xfId="0" applyFont="1" applyBorder="1" applyAlignment="1">
      <alignment/>
    </xf>
    <xf numFmtId="0" fontId="0" fillId="0" borderId="11" xfId="0" applyFont="1" applyBorder="1" applyAlignment="1">
      <alignment/>
    </xf>
    <xf numFmtId="0" fontId="0" fillId="21" borderId="16" xfId="0" applyFont="1" applyFill="1" applyBorder="1" applyAlignment="1">
      <alignment/>
    </xf>
    <xf numFmtId="0" fontId="0" fillId="21" borderId="13" xfId="0" applyFont="1" applyFill="1" applyBorder="1" applyAlignment="1">
      <alignment/>
    </xf>
    <xf numFmtId="0" fontId="0" fillId="21" borderId="17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8" xfId="0" applyFont="1" applyBorder="1" applyAlignment="1">
      <alignment/>
    </xf>
    <xf numFmtId="37" fontId="0" fillId="0" borderId="0" xfId="0" applyNumberFormat="1" applyFont="1" applyBorder="1" applyAlignment="1">
      <alignment/>
    </xf>
    <xf numFmtId="0" fontId="0" fillId="0" borderId="16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7" xfId="0" applyFont="1" applyBorder="1" applyAlignment="1">
      <alignment/>
    </xf>
    <xf numFmtId="0" fontId="1" fillId="0" borderId="34" xfId="0" applyFont="1" applyBorder="1" applyAlignment="1">
      <alignment horizontal="centerContinuous"/>
    </xf>
    <xf numFmtId="0" fontId="1" fillId="0" borderId="35" xfId="0" applyFont="1" applyBorder="1" applyAlignment="1">
      <alignment horizontal="centerContinuous"/>
    </xf>
    <xf numFmtId="0" fontId="1" fillId="0" borderId="35" xfId="0" applyFont="1" applyBorder="1" applyAlignment="1" quotePrefix="1">
      <alignment horizontal="center"/>
    </xf>
    <xf numFmtId="0" fontId="1" fillId="0" borderId="18" xfId="0" applyFont="1" applyBorder="1" applyAlignment="1">
      <alignment horizontal="centerContinuous"/>
    </xf>
    <xf numFmtId="0" fontId="1" fillId="0" borderId="14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0" fontId="1" fillId="0" borderId="26" xfId="0" applyFont="1" applyFill="1" applyBorder="1" applyAlignment="1">
      <alignment horizontal="centerContinuous"/>
    </xf>
    <xf numFmtId="0" fontId="0" fillId="0" borderId="34" xfId="0" applyFont="1" applyFill="1" applyBorder="1" applyAlignment="1">
      <alignment/>
    </xf>
    <xf numFmtId="0" fontId="0" fillId="0" borderId="35" xfId="0" applyFont="1" applyFill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37" xfId="0" applyFont="1" applyFill="1" applyBorder="1" applyAlignment="1">
      <alignment/>
    </xf>
    <xf numFmtId="0" fontId="1" fillId="0" borderId="32" xfId="0" applyFont="1" applyBorder="1" applyAlignment="1">
      <alignment horizontal="center" vertical="center" textRotation="90"/>
    </xf>
    <xf numFmtId="0" fontId="1" fillId="0" borderId="0" xfId="0" applyFont="1" applyBorder="1" applyAlignment="1">
      <alignment horizontal="center" vertical="center" textRotation="90"/>
    </xf>
    <xf numFmtId="0" fontId="1" fillId="0" borderId="33" xfId="0" applyFont="1" applyBorder="1" applyAlignment="1">
      <alignment horizontal="center" vertical="center" textRotation="9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27"/>
  <sheetViews>
    <sheetView zoomScalePageLayoutView="0" workbookViewId="0" topLeftCell="A3">
      <selection activeCell="A1" sqref="A1"/>
    </sheetView>
  </sheetViews>
  <sheetFormatPr defaultColWidth="9.140625" defaultRowHeight="15"/>
  <cols>
    <col min="1" max="4" width="20.7109375" style="0" customWidth="1"/>
  </cols>
  <sheetData>
    <row r="1" spans="1:4" ht="15">
      <c r="A1" s="52" t="s">
        <v>33</v>
      </c>
      <c r="B1" s="13"/>
      <c r="C1" s="13"/>
      <c r="D1" s="53"/>
    </row>
    <row r="2" spans="1:4" ht="15">
      <c r="A2" s="29" t="s">
        <v>34</v>
      </c>
      <c r="B2" s="52" t="s">
        <v>35</v>
      </c>
      <c r="C2" s="54"/>
      <c r="D2" s="46"/>
    </row>
    <row r="3" spans="1:4" s="62" customFormat="1" ht="15">
      <c r="A3" s="30" t="s">
        <v>36</v>
      </c>
      <c r="B3" s="45" t="s">
        <v>37</v>
      </c>
      <c r="C3" s="45" t="s">
        <v>38</v>
      </c>
      <c r="D3" s="45" t="s">
        <v>16</v>
      </c>
    </row>
    <row r="4" spans="1:4" s="62" customFormat="1" ht="15">
      <c r="A4" s="55" t="s">
        <v>39</v>
      </c>
      <c r="B4" s="56">
        <v>0</v>
      </c>
      <c r="C4" s="56">
        <v>0</v>
      </c>
      <c r="D4" s="56">
        <f aca="true" t="shared" si="0" ref="D4:D9">SUM(B4:C4)</f>
        <v>0</v>
      </c>
    </row>
    <row r="5" spans="1:4" s="62" customFormat="1" ht="15">
      <c r="A5" s="57" t="s">
        <v>40</v>
      </c>
      <c r="B5" s="58">
        <v>2027823</v>
      </c>
      <c r="C5" s="58">
        <v>3561498</v>
      </c>
      <c r="D5" s="58">
        <f t="shared" si="0"/>
        <v>5589321</v>
      </c>
    </row>
    <row r="6" spans="1:4" s="62" customFormat="1" ht="15">
      <c r="A6" s="57" t="s">
        <v>41</v>
      </c>
      <c r="B6" s="58">
        <v>-2626190</v>
      </c>
      <c r="C6" s="58">
        <v>-4552257</v>
      </c>
      <c r="D6" s="58">
        <f t="shared" si="0"/>
        <v>-7178447</v>
      </c>
    </row>
    <row r="7" spans="1:4" s="62" customFormat="1" ht="15">
      <c r="A7" s="57" t="s">
        <v>42</v>
      </c>
      <c r="B7" s="58">
        <v>0</v>
      </c>
      <c r="C7" s="58">
        <v>0</v>
      </c>
      <c r="D7" s="58">
        <f t="shared" si="0"/>
        <v>0</v>
      </c>
    </row>
    <row r="8" spans="1:4" s="62" customFormat="1" ht="15">
      <c r="A8" s="57" t="s">
        <v>43</v>
      </c>
      <c r="B8" s="58">
        <v>0</v>
      </c>
      <c r="C8" s="58">
        <v>0</v>
      </c>
      <c r="D8" s="58">
        <f t="shared" si="0"/>
        <v>0</v>
      </c>
    </row>
    <row r="9" spans="1:4" s="62" customFormat="1" ht="15">
      <c r="A9" s="59" t="s">
        <v>44</v>
      </c>
      <c r="B9" s="60">
        <v>154609</v>
      </c>
      <c r="C9" s="60">
        <v>28432</v>
      </c>
      <c r="D9" s="60">
        <f t="shared" si="0"/>
        <v>183041</v>
      </c>
    </row>
    <row r="10" spans="1:4" s="62" customFormat="1" ht="15">
      <c r="A10" s="61" t="s">
        <v>16</v>
      </c>
      <c r="B10" s="61">
        <f>SUM(B4:B9)</f>
        <v>-443758</v>
      </c>
      <c r="C10" s="61">
        <f>SUM(C4:C9)</f>
        <v>-962327</v>
      </c>
      <c r="D10" s="61">
        <f>SUM(D4:D9)</f>
        <v>-1406085</v>
      </c>
    </row>
    <row r="11" s="62" customFormat="1" ht="15"/>
    <row r="12" s="62" customFormat="1" ht="15"/>
    <row r="13" s="62" customFormat="1" ht="15"/>
    <row r="14" s="62" customFormat="1" ht="15"/>
    <row r="15" s="62" customFormat="1" ht="15">
      <c r="D15" s="63"/>
    </row>
    <row r="16" spans="1:4" s="62" customFormat="1" ht="15">
      <c r="A16" s="64" t="s">
        <v>45</v>
      </c>
      <c r="B16" s="65"/>
      <c r="C16" s="66"/>
      <c r="D16" s="67">
        <f>D10</f>
        <v>-1406085</v>
      </c>
    </row>
    <row r="17" spans="1:4" s="62" customFormat="1" ht="15">
      <c r="A17" s="68" t="s">
        <v>46</v>
      </c>
      <c r="B17" s="69"/>
      <c r="C17" s="70"/>
      <c r="D17" s="71">
        <f>1/(1-0.37951)</f>
        <v>1.6116295186062628</v>
      </c>
    </row>
    <row r="18" spans="1:4" s="62" customFormat="1" ht="15">
      <c r="A18" s="72" t="s">
        <v>47</v>
      </c>
      <c r="B18" s="73"/>
      <c r="C18" s="74"/>
      <c r="D18" s="75">
        <f>ROUND(D16*D17,0)</f>
        <v>-2266088</v>
      </c>
    </row>
    <row r="19" spans="1:4" s="62" customFormat="1" ht="15">
      <c r="A19" s="76"/>
      <c r="B19" s="77"/>
      <c r="C19" s="78"/>
      <c r="D19" s="78"/>
    </row>
    <row r="20" spans="2:4" s="62" customFormat="1" ht="15">
      <c r="B20" s="79"/>
      <c r="C20" s="80"/>
      <c r="D20" s="81"/>
    </row>
    <row r="21" spans="1:4" s="62" customFormat="1" ht="15">
      <c r="A21" s="82" t="s">
        <v>48</v>
      </c>
      <c r="B21" s="83"/>
      <c r="C21" s="84"/>
      <c r="D21" s="85">
        <f>-D10</f>
        <v>1406085</v>
      </c>
    </row>
    <row r="22" spans="1:4" s="62" customFormat="1" ht="15">
      <c r="A22" s="86" t="s">
        <v>49</v>
      </c>
      <c r="B22" s="87"/>
      <c r="C22" s="88"/>
      <c r="D22" s="89">
        <f>ROUND(D21*0.5,0)</f>
        <v>703043</v>
      </c>
    </row>
    <row r="23" spans="1:4" s="62" customFormat="1" ht="15">
      <c r="A23" s="68" t="s">
        <v>50</v>
      </c>
      <c r="B23" s="90"/>
      <c r="C23" s="91"/>
      <c r="D23" s="96">
        <f>'Attachment 2'!F15</f>
        <v>0.11979027671678834</v>
      </c>
    </row>
    <row r="24" spans="1:4" s="62" customFormat="1" ht="15">
      <c r="A24" s="72" t="s">
        <v>51</v>
      </c>
      <c r="B24" s="92"/>
      <c r="C24" s="93"/>
      <c r="D24" s="75">
        <f>ROUND(D22*D23,0)</f>
        <v>84218</v>
      </c>
    </row>
    <row r="25" spans="1:4" s="62" customFormat="1" ht="15">
      <c r="A25" s="76"/>
      <c r="B25" s="76"/>
      <c r="C25" s="76"/>
      <c r="D25" s="78"/>
    </row>
    <row r="26" s="62" customFormat="1" ht="15">
      <c r="D26" s="63"/>
    </row>
    <row r="27" spans="1:4" ht="15">
      <c r="A27" s="48" t="s">
        <v>27</v>
      </c>
      <c r="B27" s="94"/>
      <c r="C27" s="95"/>
      <c r="D27" s="61">
        <f>D18+D24</f>
        <v>-2181870</v>
      </c>
    </row>
  </sheetData>
  <sheetProtection/>
  <printOptions/>
  <pageMargins left="0.75" right="0.75" top="2" bottom="0.75" header="0.5" footer="0.5"/>
  <pageSetup fitToHeight="1" fitToWidth="1" horizontalDpi="600" verticalDpi="600" orientation="portrait" r:id="rId1"/>
  <headerFooter alignWithMargins="0">
    <oddHeader>&amp;L&amp;"-,Bold"Rocky Mountain Power
Revenue Requirement Calculation ~ Normalization / Equity AFUDC
Stipulation Regarding Change in Income tax Treatment of Repair Deductions and Basis Normalization
Docket No. 09-035-23 / docket No. 09-035-03&amp;RAttachment 1</oddHeader>
    <oddFooter>&amp;R&amp;"-,Bold"Page &amp;P of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7"/>
  <sheetViews>
    <sheetView zoomScalePageLayoutView="0" workbookViewId="0" topLeftCell="A4">
      <selection activeCell="B16" sqref="B16"/>
    </sheetView>
  </sheetViews>
  <sheetFormatPr defaultColWidth="9.140625" defaultRowHeight="15"/>
  <cols>
    <col min="1" max="9" width="20.7109375" style="3" customWidth="1"/>
    <col min="10" max="16384" width="9.140625" style="3" customWidth="1"/>
  </cols>
  <sheetData>
    <row r="1" spans="1:9" ht="15">
      <c r="A1" s="26" t="s">
        <v>25</v>
      </c>
      <c r="B1" s="27"/>
      <c r="C1" s="27"/>
      <c r="D1" s="27"/>
      <c r="E1" s="27"/>
      <c r="F1" s="28"/>
      <c r="G1" s="26" t="s">
        <v>21</v>
      </c>
      <c r="H1" s="27"/>
      <c r="I1" s="28"/>
    </row>
    <row r="2" spans="1:9" ht="15">
      <c r="A2" s="29"/>
      <c r="B2" s="33" t="s">
        <v>14</v>
      </c>
      <c r="C2" s="34" t="s">
        <v>17</v>
      </c>
      <c r="D2" s="34"/>
      <c r="E2" s="34"/>
      <c r="F2" s="33"/>
      <c r="G2" s="32"/>
      <c r="H2" s="32"/>
      <c r="I2" s="29"/>
    </row>
    <row r="3" spans="1:9" ht="15">
      <c r="A3" s="30" t="s">
        <v>52</v>
      </c>
      <c r="B3" s="30" t="s">
        <v>15</v>
      </c>
      <c r="C3" s="31" t="s">
        <v>0</v>
      </c>
      <c r="D3" s="31" t="s">
        <v>1</v>
      </c>
      <c r="E3" s="31" t="s">
        <v>2</v>
      </c>
      <c r="F3" s="30" t="s">
        <v>16</v>
      </c>
      <c r="G3" s="30" t="s">
        <v>19</v>
      </c>
      <c r="H3" s="30" t="s">
        <v>20</v>
      </c>
      <c r="I3" s="30" t="s">
        <v>18</v>
      </c>
    </row>
    <row r="4" spans="1:9" ht="15">
      <c r="A4" s="12" t="s">
        <v>0</v>
      </c>
      <c r="B4" s="7">
        <v>-81995460</v>
      </c>
      <c r="C4" s="7">
        <v>-11304307</v>
      </c>
      <c r="D4" s="10">
        <v>0</v>
      </c>
      <c r="E4" s="10">
        <v>0</v>
      </c>
      <c r="F4" s="4">
        <f>SUM(B4:E4)</f>
        <v>-93299767</v>
      </c>
      <c r="G4" s="14">
        <f>ROUND($I$4/2,0)</f>
        <v>0</v>
      </c>
      <c r="H4" s="14">
        <f>ROUND($I$4/2,0)</f>
        <v>0</v>
      </c>
      <c r="I4" s="4">
        <v>0</v>
      </c>
    </row>
    <row r="5" spans="1:9" ht="15">
      <c r="A5" s="6" t="s">
        <v>1</v>
      </c>
      <c r="B5" s="8">
        <v>-75424956</v>
      </c>
      <c r="C5" s="8">
        <v>-10402235</v>
      </c>
      <c r="D5" s="8">
        <v>-9587198</v>
      </c>
      <c r="E5" s="11">
        <v>0</v>
      </c>
      <c r="F5" s="5">
        <f>SUM(B5:E5)</f>
        <v>-95414389</v>
      </c>
      <c r="G5" s="15">
        <f>ROUND($I$5/2,0)</f>
        <v>-1057311</v>
      </c>
      <c r="H5" s="15">
        <f>ROUND($I$5/2,0)</f>
        <v>-1057311</v>
      </c>
      <c r="I5" s="5">
        <f>F5-F4</f>
        <v>-2114622</v>
      </c>
    </row>
    <row r="6" spans="1:9" ht="15">
      <c r="A6" s="1" t="s">
        <v>2</v>
      </c>
      <c r="B6" s="2">
        <v>-69293409</v>
      </c>
      <c r="C6" s="2">
        <v>-9575720</v>
      </c>
      <c r="D6" s="2">
        <v>-8821674</v>
      </c>
      <c r="E6" s="2">
        <v>-18261328</v>
      </c>
      <c r="F6" s="9">
        <f>SUM(B6:E6)</f>
        <v>-105952131</v>
      </c>
      <c r="G6" s="16">
        <f>ROUND($I$6/2,0)</f>
        <v>-5268871</v>
      </c>
      <c r="H6" s="16">
        <f>ROUND($I$6/2,0)</f>
        <v>-5268871</v>
      </c>
      <c r="I6" s="9">
        <f>F6-F5</f>
        <v>-10537742</v>
      </c>
    </row>
    <row r="10" spans="1:7" ht="15">
      <c r="A10" s="47" t="s">
        <v>28</v>
      </c>
      <c r="B10" s="13"/>
      <c r="C10" s="13"/>
      <c r="D10" s="13"/>
      <c r="E10" s="13"/>
      <c r="F10" s="13"/>
      <c r="G10" s="46"/>
    </row>
    <row r="11" spans="1:7" ht="15">
      <c r="A11" s="48" t="s">
        <v>3</v>
      </c>
      <c r="B11" s="20" t="s">
        <v>4</v>
      </c>
      <c r="C11" s="20" t="s">
        <v>5</v>
      </c>
      <c r="D11" s="20" t="s">
        <v>6</v>
      </c>
      <c r="E11" s="20" t="s">
        <v>7</v>
      </c>
      <c r="F11" s="20" t="s">
        <v>8</v>
      </c>
      <c r="G11" s="20" t="s">
        <v>9</v>
      </c>
    </row>
    <row r="12" spans="1:7" ht="15">
      <c r="A12" s="49" t="s">
        <v>10</v>
      </c>
      <c r="B12" s="21">
        <v>0.487</v>
      </c>
      <c r="C12" s="21">
        <v>0.0598</v>
      </c>
      <c r="D12" s="17">
        <v>0.02912</v>
      </c>
      <c r="E12" s="97">
        <v>1</v>
      </c>
      <c r="F12" s="17">
        <f>D12*E12</f>
        <v>0.02912</v>
      </c>
      <c r="G12" s="17">
        <f>F12*(1-0.37951)</f>
        <v>0.0180686688</v>
      </c>
    </row>
    <row r="13" spans="1:7" ht="15">
      <c r="A13" s="50" t="s">
        <v>11</v>
      </c>
      <c r="B13" s="22">
        <v>0.003</v>
      </c>
      <c r="C13" s="22">
        <v>0.0541</v>
      </c>
      <c r="D13" s="18">
        <v>0.00016</v>
      </c>
      <c r="E13" s="98">
        <f>1/(1-0.37951)</f>
        <v>1.6116295186062628</v>
      </c>
      <c r="F13" s="18">
        <f>D13*E13</f>
        <v>0.00025786072297700205</v>
      </c>
      <c r="G13" s="18">
        <f>F13*(1-0.37951)</f>
        <v>0.00015999999999999999</v>
      </c>
    </row>
    <row r="14" spans="1:7" ht="15">
      <c r="A14" s="51" t="s">
        <v>12</v>
      </c>
      <c r="B14" s="23">
        <v>0.51</v>
      </c>
      <c r="C14" s="23">
        <v>0.11</v>
      </c>
      <c r="D14" s="19">
        <v>0.0561</v>
      </c>
      <c r="E14" s="99">
        <f>1/(1-0.37951)</f>
        <v>1.6116295186062628</v>
      </c>
      <c r="F14" s="19">
        <f>D14*E14</f>
        <v>0.09041241599381133</v>
      </c>
      <c r="G14" s="19">
        <f>F14*(1-0.37951)</f>
        <v>0.0561</v>
      </c>
    </row>
    <row r="15" spans="1:7" ht="15">
      <c r="A15" s="48" t="s">
        <v>13</v>
      </c>
      <c r="B15" s="24">
        <f>SUM(B12:B14)</f>
        <v>1</v>
      </c>
      <c r="C15" s="25"/>
      <c r="D15" s="24">
        <f>SUM(D12:D14)</f>
        <v>0.08538</v>
      </c>
      <c r="E15" s="25"/>
      <c r="F15" s="24">
        <f>SUM(F12:F14)</f>
        <v>0.11979027671678834</v>
      </c>
      <c r="G15" s="24">
        <f>SUM(G12:G14)</f>
        <v>0.0743286688</v>
      </c>
    </row>
    <row r="19" spans="1:4" ht="15">
      <c r="A19" s="39" t="s">
        <v>29</v>
      </c>
      <c r="B19" s="40"/>
      <c r="C19" s="40"/>
      <c r="D19" s="45" t="s">
        <v>32</v>
      </c>
    </row>
    <row r="20" spans="1:4" ht="15">
      <c r="A20" s="35" t="s">
        <v>22</v>
      </c>
      <c r="B20" s="36"/>
      <c r="C20" s="36"/>
      <c r="D20" s="14">
        <f>F4+G5</f>
        <v>-94357078</v>
      </c>
    </row>
    <row r="21" spans="1:4" ht="15">
      <c r="A21" s="37" t="s">
        <v>23</v>
      </c>
      <c r="B21" s="38"/>
      <c r="C21" s="38"/>
      <c r="D21" s="16">
        <f>H5+G6</f>
        <v>-6326182</v>
      </c>
    </row>
    <row r="22" spans="1:4" ht="15">
      <c r="A22" s="39" t="s">
        <v>24</v>
      </c>
      <c r="B22" s="40"/>
      <c r="C22" s="40"/>
      <c r="D22" s="44">
        <f>D20+D21</f>
        <v>-100683260</v>
      </c>
    </row>
    <row r="23" spans="1:4" ht="15">
      <c r="A23" s="41" t="s">
        <v>26</v>
      </c>
      <c r="B23" s="36"/>
      <c r="C23" s="36"/>
      <c r="D23" s="43">
        <f>AVERAGE(D20,D22)</f>
        <v>-97520169</v>
      </c>
    </row>
    <row r="24" spans="1:4" ht="15">
      <c r="A24" s="37" t="s">
        <v>50</v>
      </c>
      <c r="B24" s="38"/>
      <c r="C24" s="38"/>
      <c r="D24" s="19">
        <f>F15</f>
        <v>0.11979027671678834</v>
      </c>
    </row>
    <row r="25" spans="1:4" ht="15">
      <c r="A25" s="41" t="s">
        <v>30</v>
      </c>
      <c r="B25" s="36"/>
      <c r="C25" s="36"/>
      <c r="D25" s="43">
        <f>ROUND(D23*D24,0)</f>
        <v>-11681968</v>
      </c>
    </row>
    <row r="26" spans="1:7" ht="15">
      <c r="A26" s="37" t="s">
        <v>31</v>
      </c>
      <c r="B26" s="38"/>
      <c r="C26" s="38"/>
      <c r="D26" s="19">
        <v>0.6291748388111044</v>
      </c>
      <c r="E26" s="100"/>
      <c r="G26" s="100"/>
    </row>
    <row r="27" spans="1:4" ht="15">
      <c r="A27" s="39" t="s">
        <v>27</v>
      </c>
      <c r="B27" s="42"/>
      <c r="C27" s="42"/>
      <c r="D27" s="44">
        <f>ROUND(D25*D26,0)</f>
        <v>-7350000</v>
      </c>
    </row>
  </sheetData>
  <sheetProtection/>
  <printOptions/>
  <pageMargins left="0.75" right="0.75" top="1.5" bottom="0.75" header="0.5" footer="0.5"/>
  <pageSetup fitToHeight="1" fitToWidth="1" horizontalDpi="600" verticalDpi="600" orientation="landscape" scale="64" r:id="rId1"/>
  <headerFooter alignWithMargins="0">
    <oddHeader>&amp;L&amp;"-,Bold"Rocky Mountain Power
Revenue Requirement Calculation ~ Repairs Deduction
Stipulation Regarding Change in Income Tax Treatment of Repair Deductions and Basis Normalization
Docket No. 09-035-23 / Docket No. 09-035-03&amp;RAttachment 2</oddHeader>
    <oddFooter>&amp;R&amp;"-,Bold"Page &amp;P of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9"/>
  <sheetViews>
    <sheetView tabSelected="1" zoomScalePageLayoutView="0" workbookViewId="0" topLeftCell="A2">
      <selection activeCell="C21" sqref="C21"/>
    </sheetView>
  </sheetViews>
  <sheetFormatPr defaultColWidth="9.140625" defaultRowHeight="15"/>
  <cols>
    <col min="1" max="2" width="3.7109375" style="125" customWidth="1"/>
    <col min="3" max="3" width="43.57421875" style="125" bestFit="1" customWidth="1"/>
    <col min="4" max="8" width="20.7109375" style="125" customWidth="1"/>
    <col min="9" max="9" width="3.7109375" style="125" customWidth="1"/>
    <col min="10" max="16384" width="9.140625" style="125" customWidth="1"/>
  </cols>
  <sheetData>
    <row r="1" spans="1:9" ht="15">
      <c r="A1" s="156" t="s">
        <v>75</v>
      </c>
      <c r="B1" s="124"/>
      <c r="C1" s="124"/>
      <c r="D1" s="124"/>
      <c r="E1" s="124"/>
      <c r="F1" s="124"/>
      <c r="G1" s="124"/>
      <c r="H1" s="124"/>
      <c r="I1" s="124"/>
    </row>
    <row r="2" spans="1:9" ht="15">
      <c r="A2" s="157"/>
      <c r="B2" s="126"/>
      <c r="C2" s="126"/>
      <c r="D2" s="126"/>
      <c r="E2" s="126"/>
      <c r="F2" s="126"/>
      <c r="G2" s="126"/>
      <c r="H2" s="126"/>
      <c r="I2" s="126"/>
    </row>
    <row r="3" spans="1:9" ht="15">
      <c r="A3" s="157"/>
      <c r="B3" s="126"/>
      <c r="C3" s="126"/>
      <c r="D3" s="126"/>
      <c r="E3" s="126"/>
      <c r="F3" s="126"/>
      <c r="G3" s="126"/>
      <c r="H3" s="126"/>
      <c r="I3" s="126"/>
    </row>
    <row r="4" spans="1:9" ht="15">
      <c r="A4" s="157"/>
      <c r="B4" s="126"/>
      <c r="C4" s="52" t="s">
        <v>74</v>
      </c>
      <c r="D4" s="13"/>
      <c r="E4" s="127"/>
      <c r="F4" s="13"/>
      <c r="G4" s="128"/>
      <c r="H4" s="128"/>
      <c r="I4" s="126"/>
    </row>
    <row r="5" spans="1:9" ht="15">
      <c r="A5" s="157"/>
      <c r="B5" s="126"/>
      <c r="C5" s="148"/>
      <c r="D5" s="52" t="s">
        <v>71</v>
      </c>
      <c r="E5" s="127"/>
      <c r="F5" s="53"/>
      <c r="G5" s="122">
        <v>2008</v>
      </c>
      <c r="H5" s="129"/>
      <c r="I5" s="126"/>
    </row>
    <row r="6" spans="1:9" ht="15">
      <c r="A6" s="157"/>
      <c r="B6" s="126"/>
      <c r="C6" s="149" t="s">
        <v>36</v>
      </c>
      <c r="D6" s="108" t="s">
        <v>72</v>
      </c>
      <c r="E6" s="108" t="s">
        <v>60</v>
      </c>
      <c r="F6" s="108" t="s">
        <v>70</v>
      </c>
      <c r="G6" s="108" t="s">
        <v>73</v>
      </c>
      <c r="H6" s="20" t="s">
        <v>16</v>
      </c>
      <c r="I6" s="126"/>
    </row>
    <row r="7" spans="1:9" ht="15">
      <c r="A7" s="157"/>
      <c r="B7" s="126"/>
      <c r="C7" s="130" t="s">
        <v>53</v>
      </c>
      <c r="D7" s="10">
        <v>-250000000</v>
      </c>
      <c r="E7" s="10">
        <f>E25</f>
        <v>5000000</v>
      </c>
      <c r="F7" s="4">
        <f>SUM(D7:E7)</f>
        <v>-245000000</v>
      </c>
      <c r="G7" s="10">
        <v>-50000000</v>
      </c>
      <c r="H7" s="4">
        <f>SUM(F7:G7)</f>
        <v>-295000000</v>
      </c>
      <c r="I7" s="126"/>
    </row>
    <row r="8" spans="1:9" ht="15">
      <c r="A8" s="157"/>
      <c r="B8" s="126"/>
      <c r="C8" s="113" t="s">
        <v>54</v>
      </c>
      <c r="D8" s="131">
        <v>-200000000</v>
      </c>
      <c r="E8" s="131">
        <v>4000000</v>
      </c>
      <c r="F8" s="9">
        <f>SUM(D8:E8)</f>
        <v>-196000000</v>
      </c>
      <c r="G8" s="131">
        <v>-40000000</v>
      </c>
      <c r="H8" s="9">
        <f>SUM(F8:G8)</f>
        <v>-236000000</v>
      </c>
      <c r="I8" s="126"/>
    </row>
    <row r="9" spans="1:9" ht="15">
      <c r="A9" s="157"/>
      <c r="B9" s="126"/>
      <c r="C9" s="112" t="s">
        <v>55</v>
      </c>
      <c r="D9" s="4">
        <f>D8-D7</f>
        <v>50000000</v>
      </c>
      <c r="E9" s="4">
        <f>E8-E7</f>
        <v>-1000000</v>
      </c>
      <c r="F9" s="4">
        <f>F8-F7</f>
        <v>49000000</v>
      </c>
      <c r="G9" s="4">
        <f>G8-G7</f>
        <v>10000000</v>
      </c>
      <c r="H9" s="4">
        <f>H8-H7</f>
        <v>59000000</v>
      </c>
      <c r="I9" s="126"/>
    </row>
    <row r="10" spans="1:9" ht="15">
      <c r="A10" s="157"/>
      <c r="B10" s="126"/>
      <c r="C10" s="113" t="s">
        <v>61</v>
      </c>
      <c r="D10" s="132">
        <v>0.37951</v>
      </c>
      <c r="E10" s="132">
        <v>0.37951</v>
      </c>
      <c r="F10" s="133"/>
      <c r="G10" s="19">
        <v>0.37951</v>
      </c>
      <c r="H10" s="133"/>
      <c r="I10" s="126"/>
    </row>
    <row r="11" spans="1:9" ht="15">
      <c r="A11" s="157"/>
      <c r="B11" s="126"/>
      <c r="C11" s="114" t="s">
        <v>62</v>
      </c>
      <c r="D11" s="110">
        <f>ROUND(D9*D10,0)</f>
        <v>18975500</v>
      </c>
      <c r="E11" s="110">
        <f>ROUND(E9*E10,0)</f>
        <v>-379510</v>
      </c>
      <c r="F11" s="110">
        <f>SUM(D11:E11)</f>
        <v>18595990</v>
      </c>
      <c r="G11" s="110">
        <f>ROUND(G9*G10,0)</f>
        <v>3795100</v>
      </c>
      <c r="H11" s="110">
        <f>SUM(F11:G11)</f>
        <v>22391090</v>
      </c>
      <c r="I11" s="126"/>
    </row>
    <row r="12" spans="1:9" ht="15">
      <c r="A12" s="157"/>
      <c r="B12" s="126"/>
      <c r="C12" s="113" t="s">
        <v>56</v>
      </c>
      <c r="D12" s="103">
        <v>0.05</v>
      </c>
      <c r="E12" s="103">
        <v>0.05</v>
      </c>
      <c r="F12" s="133"/>
      <c r="G12" s="103">
        <v>0.05</v>
      </c>
      <c r="H12" s="133"/>
      <c r="I12" s="126"/>
    </row>
    <row r="13" spans="1:9" ht="15">
      <c r="A13" s="157"/>
      <c r="B13" s="126"/>
      <c r="C13" s="112" t="s">
        <v>57</v>
      </c>
      <c r="D13" s="4">
        <f>ROUND(D11*D12,0)</f>
        <v>948775</v>
      </c>
      <c r="E13" s="4">
        <f>ROUND(E11*E12,0)</f>
        <v>-18976</v>
      </c>
      <c r="F13" s="4">
        <f>SUM(D13:E13)</f>
        <v>929799</v>
      </c>
      <c r="G13" s="4">
        <f>ROUND(G11*G12,0)</f>
        <v>189755</v>
      </c>
      <c r="H13" s="4">
        <f>SUM(F13:G13)</f>
        <v>1119554</v>
      </c>
      <c r="I13" s="126"/>
    </row>
    <row r="14" spans="1:9" ht="15">
      <c r="A14" s="157"/>
      <c r="B14" s="126"/>
      <c r="C14" s="113" t="s">
        <v>63</v>
      </c>
      <c r="D14" s="131">
        <v>3</v>
      </c>
      <c r="E14" s="131">
        <v>3</v>
      </c>
      <c r="F14" s="133"/>
      <c r="G14" s="131">
        <v>3</v>
      </c>
      <c r="H14" s="133"/>
      <c r="I14" s="126"/>
    </row>
    <row r="15" spans="1:9" ht="15">
      <c r="A15" s="157"/>
      <c r="B15" s="126"/>
      <c r="C15" s="104" t="s">
        <v>58</v>
      </c>
      <c r="D15" s="44">
        <f>ROUND(D13*D14,0)</f>
        <v>2846325</v>
      </c>
      <c r="E15" s="44">
        <f>ROUND(E13*E14,0)</f>
        <v>-56928</v>
      </c>
      <c r="F15" s="44">
        <f>SUM(D15:E15)</f>
        <v>2789397</v>
      </c>
      <c r="G15" s="44">
        <f>ROUND(G13*G14,0)</f>
        <v>569265</v>
      </c>
      <c r="H15" s="44">
        <f>SUM(F15:G15)</f>
        <v>3358662</v>
      </c>
      <c r="I15" s="126"/>
    </row>
    <row r="16" spans="1:9" ht="15">
      <c r="A16" s="157"/>
      <c r="B16" s="126"/>
      <c r="C16" s="126"/>
      <c r="D16" s="126"/>
      <c r="E16" s="126"/>
      <c r="F16" s="126"/>
      <c r="G16" s="126"/>
      <c r="H16" s="126"/>
      <c r="I16" s="126"/>
    </row>
    <row r="17" spans="1:9" ht="15">
      <c r="A17" s="157"/>
      <c r="B17" s="126"/>
      <c r="C17" s="126"/>
      <c r="D17" s="126"/>
      <c r="E17" s="126"/>
      <c r="F17" s="126"/>
      <c r="G17" s="126"/>
      <c r="H17" s="126"/>
      <c r="I17" s="126"/>
    </row>
    <row r="18" spans="1:9" ht="15.75" thickBot="1">
      <c r="A18" s="158"/>
      <c r="B18" s="134"/>
      <c r="C18" s="134"/>
      <c r="D18" s="134"/>
      <c r="E18" s="134"/>
      <c r="F18" s="134"/>
      <c r="G18" s="134"/>
      <c r="H18" s="134"/>
      <c r="I18" s="134"/>
    </row>
    <row r="19" spans="1:9" ht="15">
      <c r="A19" s="156" t="s">
        <v>76</v>
      </c>
      <c r="B19" s="124"/>
      <c r="C19" s="124"/>
      <c r="D19" s="124"/>
      <c r="E19" s="124"/>
      <c r="F19" s="124"/>
      <c r="G19" s="124"/>
      <c r="H19" s="124"/>
      <c r="I19" s="124"/>
    </row>
    <row r="20" spans="1:9" ht="15">
      <c r="A20" s="157"/>
      <c r="B20" s="126"/>
      <c r="C20" s="126"/>
      <c r="D20" s="126"/>
      <c r="E20" s="126"/>
      <c r="F20" s="126"/>
      <c r="G20" s="126"/>
      <c r="H20" s="126"/>
      <c r="I20" s="126"/>
    </row>
    <row r="21" spans="1:9" ht="15">
      <c r="A21" s="157"/>
      <c r="B21" s="126"/>
      <c r="C21" s="126"/>
      <c r="D21" s="126"/>
      <c r="E21" s="126"/>
      <c r="F21" s="126"/>
      <c r="G21" s="126"/>
      <c r="H21" s="126"/>
      <c r="I21" s="126"/>
    </row>
    <row r="22" spans="1:9" ht="15">
      <c r="A22" s="157"/>
      <c r="B22" s="126"/>
      <c r="C22" s="52" t="s">
        <v>59</v>
      </c>
      <c r="D22" s="127"/>
      <c r="E22" s="13"/>
      <c r="F22" s="13"/>
      <c r="G22" s="13"/>
      <c r="H22" s="53"/>
      <c r="I22" s="126"/>
    </row>
    <row r="23" spans="1:9" ht="15">
      <c r="A23" s="157"/>
      <c r="B23" s="126"/>
      <c r="C23" s="148"/>
      <c r="D23" s="129"/>
      <c r="E23" s="145" t="s">
        <v>78</v>
      </c>
      <c r="F23" s="145"/>
      <c r="G23" s="145"/>
      <c r="H23" s="146"/>
      <c r="I23" s="126"/>
    </row>
    <row r="24" spans="1:9" ht="15">
      <c r="A24" s="157"/>
      <c r="B24" s="126"/>
      <c r="C24" s="149" t="s">
        <v>36</v>
      </c>
      <c r="D24" s="20" t="s">
        <v>16</v>
      </c>
      <c r="E24" s="147">
        <v>2008</v>
      </c>
      <c r="F24" s="101">
        <v>2009</v>
      </c>
      <c r="G24" s="101">
        <v>2010</v>
      </c>
      <c r="H24" s="101">
        <v>2011</v>
      </c>
      <c r="I24" s="126"/>
    </row>
    <row r="25" spans="1:9" ht="15">
      <c r="A25" s="157"/>
      <c r="B25" s="126"/>
      <c r="C25" s="135" t="s">
        <v>53</v>
      </c>
      <c r="D25" s="4">
        <v>20000000</v>
      </c>
      <c r="E25" s="10">
        <f>ROUND($D$25/4,0)</f>
        <v>5000000</v>
      </c>
      <c r="F25" s="10">
        <f>ROUND($D$25/4,0)</f>
        <v>5000000</v>
      </c>
      <c r="G25" s="10">
        <f>ROUND($D$25/4,0)</f>
        <v>5000000</v>
      </c>
      <c r="H25" s="10">
        <f>ROUND($D$25/4,0)</f>
        <v>5000000</v>
      </c>
      <c r="I25" s="126"/>
    </row>
    <row r="26" spans="1:9" ht="15">
      <c r="A26" s="157"/>
      <c r="B26" s="126"/>
      <c r="C26" s="111" t="s">
        <v>54</v>
      </c>
      <c r="D26" s="9">
        <v>16000000</v>
      </c>
      <c r="E26" s="131">
        <f>ROUND($D$26/4,0)</f>
        <v>4000000</v>
      </c>
      <c r="F26" s="131">
        <f>ROUND($D$26/4,0)</f>
        <v>4000000</v>
      </c>
      <c r="G26" s="131">
        <f>ROUND($D$26/4,0)</f>
        <v>4000000</v>
      </c>
      <c r="H26" s="131">
        <f>ROUND($D$26/4,0)</f>
        <v>4000000</v>
      </c>
      <c r="I26" s="126"/>
    </row>
    <row r="27" spans="1:9" ht="15">
      <c r="A27" s="157"/>
      <c r="B27" s="126"/>
      <c r="C27" s="102" t="s">
        <v>55</v>
      </c>
      <c r="D27" s="106">
        <f>D26-D25</f>
        <v>-4000000</v>
      </c>
      <c r="E27" s="106">
        <f>E26-E25</f>
        <v>-1000000</v>
      </c>
      <c r="F27" s="4">
        <f>F26-F25</f>
        <v>-1000000</v>
      </c>
      <c r="G27" s="4">
        <f>G26-G25</f>
        <v>-1000000</v>
      </c>
      <c r="H27" s="106">
        <f>H26-H25</f>
        <v>-1000000</v>
      </c>
      <c r="I27" s="126"/>
    </row>
    <row r="28" spans="1:9" ht="15">
      <c r="A28" s="157"/>
      <c r="B28" s="126"/>
      <c r="C28" s="111" t="s">
        <v>61</v>
      </c>
      <c r="D28" s="133"/>
      <c r="E28" s="133"/>
      <c r="F28" s="19">
        <v>0.37951</v>
      </c>
      <c r="G28" s="19">
        <v>0.37951</v>
      </c>
      <c r="H28" s="133"/>
      <c r="I28" s="126"/>
    </row>
    <row r="29" spans="1:9" ht="15">
      <c r="A29" s="157"/>
      <c r="B29" s="126"/>
      <c r="C29" s="109" t="s">
        <v>62</v>
      </c>
      <c r="D29" s="107"/>
      <c r="E29" s="107"/>
      <c r="F29" s="110">
        <f>ROUND(F27*F28,0)</f>
        <v>-379510</v>
      </c>
      <c r="G29" s="110">
        <f>ROUND(G27*G28,0)</f>
        <v>-379510</v>
      </c>
      <c r="H29" s="107"/>
      <c r="I29" s="126"/>
    </row>
    <row r="30" spans="1:9" ht="15">
      <c r="A30" s="157"/>
      <c r="B30" s="126"/>
      <c r="C30" s="111" t="s">
        <v>56</v>
      </c>
      <c r="D30" s="133"/>
      <c r="E30" s="133"/>
      <c r="F30" s="103">
        <v>0.05</v>
      </c>
      <c r="G30" s="103">
        <v>0.05</v>
      </c>
      <c r="H30" s="133"/>
      <c r="I30" s="126"/>
    </row>
    <row r="31" spans="1:9" ht="15">
      <c r="A31" s="157"/>
      <c r="B31" s="126"/>
      <c r="C31" s="102" t="s">
        <v>57</v>
      </c>
      <c r="D31" s="107"/>
      <c r="E31" s="107"/>
      <c r="F31" s="4">
        <f>ROUND(F29*F30,0)</f>
        <v>-18976</v>
      </c>
      <c r="G31" s="4">
        <f>ROUND(G29*G30,0)</f>
        <v>-18976</v>
      </c>
      <c r="H31" s="107"/>
      <c r="I31" s="126"/>
    </row>
    <row r="32" spans="1:9" ht="15">
      <c r="A32" s="157"/>
      <c r="B32" s="126"/>
      <c r="C32" s="111" t="s">
        <v>64</v>
      </c>
      <c r="D32" s="133"/>
      <c r="E32" s="133"/>
      <c r="F32" s="131">
        <v>3</v>
      </c>
      <c r="G32" s="131">
        <v>2</v>
      </c>
      <c r="H32" s="133"/>
      <c r="I32" s="126"/>
    </row>
    <row r="33" spans="1:9" ht="15">
      <c r="A33" s="157"/>
      <c r="B33" s="126"/>
      <c r="C33" s="104" t="s">
        <v>58</v>
      </c>
      <c r="D33" s="105"/>
      <c r="E33" s="105"/>
      <c r="F33" s="44">
        <f>ROUND(F31*F32,0)</f>
        <v>-56928</v>
      </c>
      <c r="G33" s="44">
        <f>ROUND(G31*G32,0)</f>
        <v>-37952</v>
      </c>
      <c r="H33" s="105"/>
      <c r="I33" s="126"/>
    </row>
    <row r="34" spans="1:9" ht="15">
      <c r="A34" s="157"/>
      <c r="B34" s="126"/>
      <c r="C34" s="126"/>
      <c r="D34" s="126"/>
      <c r="E34" s="126"/>
      <c r="F34" s="126"/>
      <c r="G34" s="126"/>
      <c r="H34" s="126"/>
      <c r="I34" s="126"/>
    </row>
    <row r="35" spans="1:9" ht="15">
      <c r="A35" s="157"/>
      <c r="B35" s="126"/>
      <c r="C35" s="126"/>
      <c r="D35" s="126"/>
      <c r="E35" s="126"/>
      <c r="F35" s="126"/>
      <c r="G35" s="126"/>
      <c r="H35" s="126"/>
      <c r="I35" s="126"/>
    </row>
    <row r="36" spans="1:9" ht="15.75" thickBot="1">
      <c r="A36" s="158"/>
      <c r="B36" s="134"/>
      <c r="C36" s="134"/>
      <c r="D36" s="134"/>
      <c r="E36" s="134"/>
      <c r="F36" s="134"/>
      <c r="G36" s="134"/>
      <c r="H36" s="134"/>
      <c r="I36" s="134"/>
    </row>
    <row r="37" spans="1:9" ht="15">
      <c r="A37" s="156" t="s">
        <v>77</v>
      </c>
      <c r="B37" s="124"/>
      <c r="C37" s="124"/>
      <c r="D37" s="124"/>
      <c r="E37" s="124"/>
      <c r="F37" s="124"/>
      <c r="G37" s="124"/>
      <c r="H37" s="124"/>
      <c r="I37" s="124"/>
    </row>
    <row r="38" spans="1:9" ht="15">
      <c r="A38" s="157"/>
      <c r="B38" s="126"/>
      <c r="C38" s="126"/>
      <c r="D38" s="126"/>
      <c r="E38" s="126"/>
      <c r="F38" s="126"/>
      <c r="G38" s="126"/>
      <c r="H38" s="126"/>
      <c r="I38" s="126"/>
    </row>
    <row r="39" spans="1:9" ht="15">
      <c r="A39" s="157"/>
      <c r="B39" s="126"/>
      <c r="C39" s="126"/>
      <c r="D39" s="126"/>
      <c r="E39" s="126"/>
      <c r="F39" s="126"/>
      <c r="G39" s="126"/>
      <c r="H39" s="126"/>
      <c r="I39" s="126"/>
    </row>
    <row r="40" spans="1:9" ht="15">
      <c r="A40" s="157"/>
      <c r="B40" s="126"/>
      <c r="C40" s="52" t="s">
        <v>79</v>
      </c>
      <c r="D40" s="127"/>
      <c r="E40" s="13"/>
      <c r="F40" s="13"/>
      <c r="G40" s="13"/>
      <c r="H40" s="53"/>
      <c r="I40" s="126"/>
    </row>
    <row r="41" spans="1:9" ht="15">
      <c r="A41" s="157"/>
      <c r="B41" s="126"/>
      <c r="C41" s="151"/>
      <c r="D41" s="152"/>
      <c r="E41" s="153"/>
      <c r="F41" s="122">
        <v>2009</v>
      </c>
      <c r="G41" s="122">
        <v>2010</v>
      </c>
      <c r="H41" s="129"/>
      <c r="I41" s="126"/>
    </row>
    <row r="42" spans="1:9" ht="15">
      <c r="A42" s="157"/>
      <c r="B42" s="126"/>
      <c r="C42" s="150" t="s">
        <v>36</v>
      </c>
      <c r="D42" s="154"/>
      <c r="E42" s="155"/>
      <c r="F42" s="108" t="s">
        <v>73</v>
      </c>
      <c r="G42" s="108" t="s">
        <v>73</v>
      </c>
      <c r="H42" s="20" t="s">
        <v>16</v>
      </c>
      <c r="I42" s="126"/>
    </row>
    <row r="43" spans="1:9" ht="15">
      <c r="A43" s="157"/>
      <c r="B43" s="126"/>
      <c r="C43" s="130" t="s">
        <v>53</v>
      </c>
      <c r="D43" s="139"/>
      <c r="E43" s="140"/>
      <c r="F43" s="10">
        <v>-45000000</v>
      </c>
      <c r="G43" s="10">
        <v>-45000000</v>
      </c>
      <c r="H43" s="4">
        <f>SUM(F43:G43)</f>
        <v>-90000000</v>
      </c>
      <c r="I43" s="126"/>
    </row>
    <row r="44" spans="1:9" ht="15">
      <c r="A44" s="157"/>
      <c r="B44" s="126"/>
      <c r="C44" s="113" t="s">
        <v>65</v>
      </c>
      <c r="D44" s="118"/>
      <c r="E44" s="119"/>
      <c r="F44" s="103">
        <f>H56</f>
        <v>0.2</v>
      </c>
      <c r="G44" s="103">
        <f>H56</f>
        <v>0.2</v>
      </c>
      <c r="H44" s="133"/>
      <c r="I44" s="126"/>
    </row>
    <row r="45" spans="1:9" ht="15">
      <c r="A45" s="157"/>
      <c r="B45" s="126"/>
      <c r="C45" s="112" t="s">
        <v>55</v>
      </c>
      <c r="D45" s="117"/>
      <c r="E45" s="115"/>
      <c r="F45" s="4">
        <f>-ROUND(F43*F44,0)</f>
        <v>9000000</v>
      </c>
      <c r="G45" s="4">
        <f>-ROUND(G43*G44,0)</f>
        <v>9000000</v>
      </c>
      <c r="H45" s="4">
        <f>SUM(F45:G45)</f>
        <v>18000000</v>
      </c>
      <c r="I45" s="126"/>
    </row>
    <row r="46" spans="1:9" ht="15">
      <c r="A46" s="157"/>
      <c r="B46" s="126"/>
      <c r="C46" s="113" t="s">
        <v>61</v>
      </c>
      <c r="D46" s="118"/>
      <c r="E46" s="119"/>
      <c r="F46" s="132">
        <v>0.37951</v>
      </c>
      <c r="G46" s="19">
        <v>0.37951</v>
      </c>
      <c r="H46" s="133"/>
      <c r="I46" s="126"/>
    </row>
    <row r="47" spans="1:9" ht="15">
      <c r="A47" s="157"/>
      <c r="B47" s="126"/>
      <c r="C47" s="114" t="s">
        <v>62</v>
      </c>
      <c r="D47" s="120"/>
      <c r="E47" s="116"/>
      <c r="F47" s="110">
        <f>ROUND(F45*F46,0)</f>
        <v>3415590</v>
      </c>
      <c r="G47" s="110">
        <f>ROUND(G45*G46,0)</f>
        <v>3415590</v>
      </c>
      <c r="H47" s="110">
        <f>SUM(F47:G47)</f>
        <v>6831180</v>
      </c>
      <c r="I47" s="126"/>
    </row>
    <row r="48" spans="1:9" ht="15">
      <c r="A48" s="157"/>
      <c r="B48" s="126"/>
      <c r="C48" s="113" t="s">
        <v>56</v>
      </c>
      <c r="D48" s="118"/>
      <c r="E48" s="119"/>
      <c r="F48" s="103">
        <v>0.05</v>
      </c>
      <c r="G48" s="103">
        <v>0.05</v>
      </c>
      <c r="H48" s="133"/>
      <c r="I48" s="126"/>
    </row>
    <row r="49" spans="1:9" ht="15">
      <c r="A49" s="157"/>
      <c r="B49" s="126"/>
      <c r="C49" s="112" t="s">
        <v>57</v>
      </c>
      <c r="D49" s="117"/>
      <c r="E49" s="115"/>
      <c r="F49" s="4">
        <f>ROUND(F47*F48,0)</f>
        <v>170780</v>
      </c>
      <c r="G49" s="4">
        <f>ROUND(G47*G48,0)</f>
        <v>170780</v>
      </c>
      <c r="H49" s="4">
        <f>SUM(F49:G49)</f>
        <v>341560</v>
      </c>
      <c r="I49" s="126"/>
    </row>
    <row r="50" spans="1:9" ht="15">
      <c r="A50" s="157"/>
      <c r="B50" s="126"/>
      <c r="C50" s="113" t="s">
        <v>64</v>
      </c>
      <c r="D50" s="118"/>
      <c r="E50" s="119"/>
      <c r="F50" s="131">
        <v>3</v>
      </c>
      <c r="G50" s="131">
        <v>2</v>
      </c>
      <c r="H50" s="133"/>
      <c r="I50" s="126"/>
    </row>
    <row r="51" spans="1:9" ht="15">
      <c r="A51" s="157"/>
      <c r="B51" s="126"/>
      <c r="C51" s="48" t="s">
        <v>58</v>
      </c>
      <c r="D51" s="94"/>
      <c r="E51" s="95"/>
      <c r="F51" s="44">
        <f>ROUND(F49*F50,0)</f>
        <v>512340</v>
      </c>
      <c r="G51" s="44">
        <f>ROUND(G49*G50,0)</f>
        <v>341560</v>
      </c>
      <c r="H51" s="44">
        <f>SUM(F51:G51)</f>
        <v>853900</v>
      </c>
      <c r="I51" s="126"/>
    </row>
    <row r="52" spans="1:9" ht="15">
      <c r="A52" s="157"/>
      <c r="B52" s="126"/>
      <c r="C52" s="126"/>
      <c r="D52" s="126"/>
      <c r="E52" s="126"/>
      <c r="F52" s="141"/>
      <c r="G52" s="141"/>
      <c r="H52" s="141"/>
      <c r="I52" s="126"/>
    </row>
    <row r="53" spans="1:9" ht="15">
      <c r="A53" s="157"/>
      <c r="B53" s="126"/>
      <c r="C53" s="126"/>
      <c r="D53" s="126"/>
      <c r="E53" s="126"/>
      <c r="F53" s="141"/>
      <c r="G53" s="141"/>
      <c r="H53" s="141"/>
      <c r="I53" s="126"/>
    </row>
    <row r="54" spans="1:9" ht="15">
      <c r="A54" s="157"/>
      <c r="B54" s="126"/>
      <c r="C54" s="52" t="s">
        <v>65</v>
      </c>
      <c r="D54" s="13"/>
      <c r="E54" s="13"/>
      <c r="F54" s="27"/>
      <c r="G54" s="27"/>
      <c r="H54" s="28"/>
      <c r="I54" s="126"/>
    </row>
    <row r="55" spans="1:9" ht="15">
      <c r="A55" s="157"/>
      <c r="B55" s="126"/>
      <c r="C55" s="136"/>
      <c r="D55" s="137"/>
      <c r="E55" s="138"/>
      <c r="F55" s="45" t="s">
        <v>67</v>
      </c>
      <c r="G55" s="45" t="s">
        <v>68</v>
      </c>
      <c r="H55" s="45" t="s">
        <v>69</v>
      </c>
      <c r="I55" s="126"/>
    </row>
    <row r="56" spans="1:9" ht="15">
      <c r="A56" s="157"/>
      <c r="B56" s="126"/>
      <c r="C56" s="142" t="s">
        <v>66</v>
      </c>
      <c r="D56" s="143"/>
      <c r="E56" s="144"/>
      <c r="F56" s="123">
        <f>G7</f>
        <v>-50000000</v>
      </c>
      <c r="G56" s="123">
        <f>-G7+G8</f>
        <v>10000000</v>
      </c>
      <c r="H56" s="121">
        <f>-ROUND(G56/F56,2)</f>
        <v>0.2</v>
      </c>
      <c r="I56" s="126"/>
    </row>
    <row r="57" spans="1:9" ht="15">
      <c r="A57" s="157"/>
      <c r="B57" s="126"/>
      <c r="C57" s="126"/>
      <c r="D57" s="126"/>
      <c r="E57" s="126"/>
      <c r="F57" s="141"/>
      <c r="G57" s="141"/>
      <c r="H57" s="141"/>
      <c r="I57" s="126"/>
    </row>
    <row r="58" spans="1:9" ht="15">
      <c r="A58" s="157"/>
      <c r="B58" s="126"/>
      <c r="C58" s="126"/>
      <c r="D58" s="126"/>
      <c r="E58" s="126"/>
      <c r="F58" s="141"/>
      <c r="G58" s="141"/>
      <c r="H58" s="141"/>
      <c r="I58" s="126"/>
    </row>
    <row r="59" spans="1:9" ht="15.75" thickBot="1">
      <c r="A59" s="158"/>
      <c r="B59" s="134"/>
      <c r="C59" s="134"/>
      <c r="D59" s="134"/>
      <c r="E59" s="134"/>
      <c r="F59" s="134"/>
      <c r="G59" s="134"/>
      <c r="H59" s="134"/>
      <c r="I59" s="134"/>
    </row>
  </sheetData>
  <sheetProtection/>
  <mergeCells count="3">
    <mergeCell ref="A37:A59"/>
    <mergeCell ref="A19:A36"/>
    <mergeCell ref="A1:A18"/>
  </mergeCells>
  <printOptions/>
  <pageMargins left="0.75" right="0.75" top="1.5" bottom="0.75" header="0.5" footer="0.5"/>
  <pageSetup fitToHeight="1" fitToWidth="1" horizontalDpi="600" verticalDpi="600" orientation="portrait" scale="56" r:id="rId1"/>
  <headerFooter alignWithMargins="0">
    <oddHeader>&amp;L&amp;"-,Bold"Rocky Mountain Power
Paragraph 13 Illustrations
Stipulation Regarding Change in Income Tax Treatment of Repair Deductions and Basis Normalization
Docket No. 09-035-23 / Docket No. 09-035-03&amp;RAttachment 3</oddHeader>
    <oddFooter>&amp;R&amp;"-,Bold"Page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PacifiCorp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Ryan Fuller</dc:creator>
  <cp:keywords/>
  <dc:description/>
  <cp:lastModifiedBy>PSC</cp:lastModifiedBy>
  <cp:lastPrinted>2009-10-18T03:22:35Z</cp:lastPrinted>
  <dcterms:created xsi:type="dcterms:W3CDTF">2009-09-14T22:08:07Z</dcterms:created>
  <dcterms:modified xsi:type="dcterms:W3CDTF">2009-10-29T20:29:44Z</dcterms:modified>
  <cp:category/>
  <cp:version/>
  <cp:contentType/>
  <cp:contentStatus/>
</cp:coreProperties>
</file>