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Ut Monthly Coincident Peaks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<sst xmlns="http://schemas.openxmlformats.org/spreadsheetml/2006/main" count="79" uniqueCount="52">
  <si>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Year</t>
  </si>
  <si>
    <t>January</t>
  </si>
  <si>
    <t>February</t>
  </si>
  <si>
    <t>March</t>
  </si>
  <si>
    <t>May</t>
  </si>
  <si>
    <t xml:space="preserve">April </t>
  </si>
  <si>
    <t>June</t>
  </si>
  <si>
    <t>July</t>
  </si>
  <si>
    <t>August</t>
  </si>
  <si>
    <t>September</t>
  </si>
  <si>
    <t>October</t>
  </si>
  <si>
    <t>November</t>
  </si>
  <si>
    <t>December</t>
  </si>
  <si>
    <t>Utah's Monthly Coincident Peaks Including FERC</t>
  </si>
  <si>
    <t>Mean</t>
  </si>
  <si>
    <t>Expected Cell Means</t>
  </si>
  <si>
    <t>SSI</t>
  </si>
  <si>
    <t>Sum Square (Month)</t>
  </si>
  <si>
    <t>Average</t>
  </si>
  <si>
    <t>Sum Square (Year)</t>
  </si>
  <si>
    <t>Sum Square Interaction</t>
  </si>
  <si>
    <t>SS</t>
  </si>
  <si>
    <t>df</t>
  </si>
  <si>
    <t>MS</t>
  </si>
  <si>
    <t>F</t>
  </si>
  <si>
    <t>Total</t>
  </si>
  <si>
    <t>ANOVA Table</t>
  </si>
  <si>
    <t>Month</t>
  </si>
  <si>
    <t>Error (YxM)</t>
  </si>
  <si>
    <t>Multiple Comparison</t>
  </si>
  <si>
    <t xml:space="preserve">  df  (Degrees of Freedom)</t>
  </si>
  <si>
    <t xml:space="preserve">  EMS - Error Mean Square  (Within Groups)</t>
  </si>
  <si>
    <t>Sample Size</t>
  </si>
  <si>
    <t xml:space="preserve">  LSD  (Decision Rule: Pairwise Differences in Means &gt; LSD are Significant)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</si>
  <si>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</si>
  <si>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</si>
  <si>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</si>
  <si>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</si>
  <si>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</si>
  <si>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</si>
  <si>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</si>
  <si>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</si>
  <si>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</si>
  <si>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</si>
  <si>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</si>
  <si>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Fisher's Least Significant Difference (LSD) With Adjusted Critical Value</t>
  </si>
  <si>
    <t xml:space="preserve">  CV-Adj  ( Adjusted Critical Value from t-Distribution)</t>
  </si>
  <si>
    <t>Clearly, this suggests that June, July, August do contribute to the peak demand significantly more than all other months.</t>
  </si>
  <si>
    <t>Therefore, 3CP is justified.</t>
  </si>
  <si>
    <t>Combination of 12 months taken as 2 at a time.</t>
  </si>
  <si>
    <t xml:space="preserve">                    Docket No. 09-035-23</t>
  </si>
  <si>
    <t>DPU Exhibit 15.1R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</si>
</sst>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"/>
    <numFmt numFmtId="170" formatCode="[$-409]dddd\,\ mmmm\ dd\,\ yyyy"/>
    <numFmt numFmtId="171" formatCode="[$-409]h:mm:ss\ AM/PM"/>
    <numFmt numFmtId="172" formatCode="0.00000"/>
    <numFmt numFmtId="173" formatCode="0.0000"/>
    <numFmt numFmtId="174" formatCode="0.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#,##0.000000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42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23" fillId="24" borderId="0" xfId="42" applyNumberFormat="1" applyFont="1" applyFill="1" applyAlignment="1">
      <alignment/>
    </xf>
    <xf numFmtId="165" fontId="0" fillId="24" borderId="0" xfId="42" applyNumberFormat="1" applyFont="1" applyFill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5"/>
  <sheetViews>
    <sheetView tabSelected="1" zoomScalePageLayoutView="0" workbookViewId="0" topLeftCell="A1">
      <pane xSplit="1" ySplit="6" topLeftCell="C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2" sqref="I62"/>
    </sheetView>
  </sheetViews>
  <sheetFormatPr defaultColWidth="9.140625" defaultRowHeight="12.75"/>
  <cols>
    <col min="1" max="1" width="23.00390625" style="0" bestFit="1" customWidth="1"/>
    <col min="2" max="2" width="11.140625" style="0" customWidth="1"/>
    <col min="3" max="3" width="9.8515625" style="0" customWidth="1"/>
    <col min="4" max="4" width="10.57421875" style="0" customWidth="1"/>
    <col min="5" max="5" width="7.7109375" style="0" customWidth="1"/>
    <col min="6" max="6" width="8.00390625" style="0" customWidth="1"/>
    <col min="7" max="7" width="8.57421875" style="0" customWidth="1"/>
    <col min="8" max="8" width="8.00390625" style="0" customWidth="1"/>
    <col min="9" max="9" width="9.421875" style="0" customWidth="1"/>
    <col min="10" max="10" width="11.00390625" style="0" customWidth="1"/>
    <col min="11" max="11" width="9.7109375" style="0" customWidth="1"/>
    <col min="12" max="13" width="10.57421875" style="0" customWidth="1"/>
    <col min="14" max="14" width="9.8515625" style="0" customWidth="1"/>
    <col min="15" max="15" width="8.57421875" style="0" customWidth="1"/>
    <col min="16" max="16" width="8.140625" style="0" customWidth="1"/>
    <col min="17" max="17" width="8.00390625" style="0" customWidth="1"/>
    <col min="18" max="18" width="9.421875" style="0" customWidth="1"/>
  </cols>
  <sheetData>
    <row r="2" ht="12.75">
      <c r="L2" s="22" t="s">
        <v>51</v>
      </c>
    </row>
    <row r="3" ht="12.75">
      <c r="B3" s="11" t="s">
        <v>13</v>
      </c>
    </row>
    <row r="4" ht="12.75">
      <c r="B4" s="11" t="s">
        <v>50</v>
      </c>
    </row>
    <row r="6" spans="1:14" ht="12.75">
      <c r="A6" s="8" t="s">
        <v>0</v>
      </c>
      <c r="B6" s="8" t="s">
        <v>1</v>
      </c>
      <c r="C6" s="8" t="s">
        <v>2</v>
      </c>
      <c r="D6" s="8" t="s">
        <v>3</v>
      </c>
      <c r="E6" s="8" t="s">
        <v>5</v>
      </c>
      <c r="F6" s="8" t="s">
        <v>4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14" t="s">
        <v>18</v>
      </c>
    </row>
    <row r="7" spans="1:14" ht="12.75">
      <c r="A7" s="4">
        <v>1993</v>
      </c>
      <c r="B7" s="5">
        <v>2086.654</v>
      </c>
      <c r="C7" s="5">
        <v>2089.4</v>
      </c>
      <c r="D7" s="5">
        <v>1958.157</v>
      </c>
      <c r="E7" s="5">
        <v>1895.746</v>
      </c>
      <c r="F7" s="5">
        <v>2068.421</v>
      </c>
      <c r="G7" s="5">
        <v>2321.767</v>
      </c>
      <c r="H7" s="5">
        <v>2274.118</v>
      </c>
      <c r="I7" s="5">
        <v>2275.828</v>
      </c>
      <c r="J7" s="5">
        <v>2164.298</v>
      </c>
      <c r="K7" s="5">
        <v>1919.697</v>
      </c>
      <c r="L7" s="5">
        <v>2073.901</v>
      </c>
      <c r="M7" s="5">
        <v>2166.507</v>
      </c>
      <c r="N7" s="12">
        <f>AVERAGE(B7:M7)</f>
        <v>2107.8745000000004</v>
      </c>
    </row>
    <row r="8" spans="1:14" ht="12.75">
      <c r="A8" s="4">
        <v>1994</v>
      </c>
      <c r="B8" s="5">
        <v>2070.361</v>
      </c>
      <c r="C8" s="5">
        <v>1999.429</v>
      </c>
      <c r="D8" s="5">
        <v>1917.094</v>
      </c>
      <c r="E8" s="5">
        <v>1926.035</v>
      </c>
      <c r="F8" s="5">
        <v>2117.721</v>
      </c>
      <c r="G8" s="5">
        <v>2530.358</v>
      </c>
      <c r="H8" s="5">
        <v>2544.277</v>
      </c>
      <c r="I8" s="5">
        <v>2614.9</v>
      </c>
      <c r="J8" s="5">
        <v>2286.572</v>
      </c>
      <c r="K8" s="5">
        <v>2018.999</v>
      </c>
      <c r="L8" s="5">
        <v>2194.628</v>
      </c>
      <c r="M8" s="5">
        <v>2202.109</v>
      </c>
      <c r="N8" s="12">
        <f aca="true" t="shared" si="0" ref="N8:N23">AVERAGE(B8:M8)</f>
        <v>2201.8735833333335</v>
      </c>
    </row>
    <row r="9" spans="1:14" ht="12.75">
      <c r="A9" s="4">
        <v>1995</v>
      </c>
      <c r="B9" s="5">
        <v>2225.961</v>
      </c>
      <c r="C9" s="5">
        <v>2169.786</v>
      </c>
      <c r="D9" s="5">
        <v>2090.544</v>
      </c>
      <c r="E9" s="5">
        <v>2019.21</v>
      </c>
      <c r="F9" s="5">
        <v>2104.988</v>
      </c>
      <c r="G9" s="5">
        <v>2422.918</v>
      </c>
      <c r="H9" s="5">
        <v>2665.29</v>
      </c>
      <c r="I9" s="5">
        <v>2570.13</v>
      </c>
      <c r="J9" s="5">
        <v>2517.83</v>
      </c>
      <c r="K9" s="5">
        <v>1960.227</v>
      </c>
      <c r="L9" s="5">
        <v>2226.534</v>
      </c>
      <c r="M9" s="5">
        <v>2502.055</v>
      </c>
      <c r="N9" s="12">
        <f t="shared" si="0"/>
        <v>2289.62275</v>
      </c>
    </row>
    <row r="10" spans="1:14" ht="12.75">
      <c r="A10" s="4">
        <v>1996</v>
      </c>
      <c r="B10" s="6">
        <v>2336.396</v>
      </c>
      <c r="C10" s="6">
        <v>2379.075</v>
      </c>
      <c r="D10" s="6">
        <v>2202.198</v>
      </c>
      <c r="E10" s="6">
        <v>2129.655</v>
      </c>
      <c r="F10" s="6">
        <v>2502.081</v>
      </c>
      <c r="G10" s="6">
        <v>2742.497</v>
      </c>
      <c r="H10" s="6">
        <v>2784.274</v>
      </c>
      <c r="I10" s="6">
        <v>2928.931</v>
      </c>
      <c r="J10" s="6">
        <v>2756.385</v>
      </c>
      <c r="K10" s="6">
        <v>2173.867</v>
      </c>
      <c r="L10" s="6">
        <v>2574.627</v>
      </c>
      <c r="M10" s="6">
        <v>2488.987</v>
      </c>
      <c r="N10" s="12">
        <f t="shared" si="0"/>
        <v>2499.9144166666665</v>
      </c>
    </row>
    <row r="11" spans="1:14" ht="12.75">
      <c r="A11" s="4">
        <v>1997</v>
      </c>
      <c r="B11" s="6">
        <v>2489.639</v>
      </c>
      <c r="C11" s="6">
        <v>2437.352</v>
      </c>
      <c r="D11" s="6">
        <v>2305.885</v>
      </c>
      <c r="E11" s="6">
        <v>2230.195</v>
      </c>
      <c r="F11" s="6">
        <v>2476.576</v>
      </c>
      <c r="G11" s="6">
        <v>2734.639</v>
      </c>
      <c r="H11" s="6">
        <v>2875.916</v>
      </c>
      <c r="I11" s="6">
        <v>3014.253</v>
      </c>
      <c r="J11" s="6">
        <v>2839.293</v>
      </c>
      <c r="K11" s="6">
        <v>2272.18</v>
      </c>
      <c r="L11" s="6">
        <v>2578.055</v>
      </c>
      <c r="M11" s="6">
        <v>2823.36</v>
      </c>
      <c r="N11" s="12">
        <f t="shared" si="0"/>
        <v>2589.7785833333337</v>
      </c>
    </row>
    <row r="12" spans="1:14" ht="12.75">
      <c r="A12" s="4">
        <v>1998</v>
      </c>
      <c r="B12" s="6">
        <v>2652.481</v>
      </c>
      <c r="C12" s="6">
        <v>2574.129</v>
      </c>
      <c r="D12" s="6">
        <v>2444.145</v>
      </c>
      <c r="E12" s="6">
        <v>2243.866</v>
      </c>
      <c r="F12" s="6">
        <v>2374.651</v>
      </c>
      <c r="G12" s="6">
        <v>2932.662</v>
      </c>
      <c r="H12" s="6">
        <v>3166.125</v>
      </c>
      <c r="I12" s="6">
        <v>3073.754</v>
      </c>
      <c r="J12" s="6">
        <v>2999.018</v>
      </c>
      <c r="K12" s="6">
        <v>2171.086</v>
      </c>
      <c r="L12" s="6">
        <v>2729.633</v>
      </c>
      <c r="M12" s="6">
        <v>2968.406</v>
      </c>
      <c r="N12" s="12">
        <f t="shared" si="0"/>
        <v>2694.163</v>
      </c>
    </row>
    <row r="13" spans="1:14" ht="12.75">
      <c r="A13" s="4">
        <v>1999</v>
      </c>
      <c r="B13" s="6">
        <v>2560.823</v>
      </c>
      <c r="C13" s="6">
        <v>2520.502</v>
      </c>
      <c r="D13" s="6">
        <v>2384.847</v>
      </c>
      <c r="E13" s="6">
        <v>2254.904</v>
      </c>
      <c r="F13" s="6">
        <v>2595.094</v>
      </c>
      <c r="G13" s="6">
        <v>2994.254</v>
      </c>
      <c r="H13" s="6">
        <v>3170.118</v>
      </c>
      <c r="I13" s="6">
        <v>3242.474</v>
      </c>
      <c r="J13" s="6">
        <v>2645.897</v>
      </c>
      <c r="K13" s="6">
        <v>2370.929</v>
      </c>
      <c r="L13" s="6">
        <v>2800.923</v>
      </c>
      <c r="M13" s="6">
        <v>3028.768</v>
      </c>
      <c r="N13" s="12">
        <f t="shared" si="0"/>
        <v>2714.12775</v>
      </c>
    </row>
    <row r="14" spans="1:14" ht="12.75">
      <c r="A14" s="4">
        <v>2000</v>
      </c>
      <c r="B14" s="6">
        <v>2664.382</v>
      </c>
      <c r="C14" s="6">
        <v>2525.48</v>
      </c>
      <c r="D14" s="6">
        <v>2460.053</v>
      </c>
      <c r="E14" s="6">
        <v>2250.261</v>
      </c>
      <c r="F14" s="6">
        <v>2895.452</v>
      </c>
      <c r="G14" s="6">
        <v>3238.507</v>
      </c>
      <c r="H14" s="6">
        <v>3720.981</v>
      </c>
      <c r="I14" s="6">
        <v>3643.934</v>
      </c>
      <c r="J14" s="6">
        <v>3240.057</v>
      </c>
      <c r="K14" s="6">
        <v>2441.143</v>
      </c>
      <c r="L14" s="6">
        <v>2744.967</v>
      </c>
      <c r="M14" s="6">
        <v>3076.334</v>
      </c>
      <c r="N14" s="12">
        <f t="shared" si="0"/>
        <v>2908.462583333334</v>
      </c>
    </row>
    <row r="15" spans="1:14" ht="12.75">
      <c r="A15" s="4">
        <v>2001</v>
      </c>
      <c r="B15" s="5">
        <v>2653.0359759648063</v>
      </c>
      <c r="C15" s="5">
        <v>2653.5695133059266</v>
      </c>
      <c r="D15" s="5">
        <v>2560.7193317978154</v>
      </c>
      <c r="E15" s="5">
        <v>2385.063</v>
      </c>
      <c r="F15" s="5">
        <v>2942.736</v>
      </c>
      <c r="G15" s="5">
        <v>3112.12</v>
      </c>
      <c r="H15" s="5">
        <v>3464.255</v>
      </c>
      <c r="I15" s="5">
        <v>3514.566</v>
      </c>
      <c r="J15" s="5">
        <v>3209.236</v>
      </c>
      <c r="K15" s="5">
        <v>2931.903</v>
      </c>
      <c r="L15" s="5">
        <v>2984.118</v>
      </c>
      <c r="M15" s="5">
        <v>3019.583</v>
      </c>
      <c r="N15" s="12">
        <f t="shared" si="0"/>
        <v>2952.575401755712</v>
      </c>
    </row>
    <row r="16" spans="1:14" ht="12.75">
      <c r="A16" s="4">
        <v>2002</v>
      </c>
      <c r="B16" s="5">
        <v>2597.022865856185</v>
      </c>
      <c r="C16" s="5">
        <v>2737.0109415267793</v>
      </c>
      <c r="D16" s="5">
        <v>2550.6840405061976</v>
      </c>
      <c r="E16" s="5">
        <v>2395.712486417618</v>
      </c>
      <c r="F16" s="5">
        <v>3249.0472110863757</v>
      </c>
      <c r="G16" s="5">
        <v>3464.332342555829</v>
      </c>
      <c r="H16" s="5">
        <v>3759.6098679419097</v>
      </c>
      <c r="I16" s="5">
        <v>3498.7706866349317</v>
      </c>
      <c r="J16" s="5">
        <v>3447.7449554425216</v>
      </c>
      <c r="K16" s="5">
        <v>2480.3557728779138</v>
      </c>
      <c r="L16" s="5">
        <v>2708.691707327946</v>
      </c>
      <c r="M16" s="5">
        <v>3075.2198907131974</v>
      </c>
      <c r="N16" s="12">
        <f t="shared" si="0"/>
        <v>2997.0168974072835</v>
      </c>
    </row>
    <row r="17" spans="1:14" ht="12.75">
      <c r="A17" s="4">
        <v>2003</v>
      </c>
      <c r="B17" s="5">
        <v>2699.0392475962885</v>
      </c>
      <c r="C17" s="5">
        <v>2687.966793837436</v>
      </c>
      <c r="D17" s="5">
        <v>2524.8141432160483</v>
      </c>
      <c r="E17" s="5">
        <v>2445.792183234666</v>
      </c>
      <c r="F17" s="5">
        <v>3648.139533052024</v>
      </c>
      <c r="G17" s="5">
        <v>3557.4566221415125</v>
      </c>
      <c r="H17" s="5">
        <v>4038.609620801522</v>
      </c>
      <c r="I17" s="5">
        <v>3925.9148250020103</v>
      </c>
      <c r="J17" s="5">
        <v>3521.92426408566</v>
      </c>
      <c r="K17" s="5">
        <v>2580.444113859514</v>
      </c>
      <c r="L17" s="5">
        <v>3000.662061006632</v>
      </c>
      <c r="M17" s="5">
        <v>3003.60669898099</v>
      </c>
      <c r="N17" s="12">
        <f t="shared" si="0"/>
        <v>3136.197508901192</v>
      </c>
    </row>
    <row r="18" spans="1:14" ht="12.75">
      <c r="A18" s="4">
        <v>2004</v>
      </c>
      <c r="B18" s="5">
        <v>3053.615278158398</v>
      </c>
      <c r="C18" s="5">
        <v>2831.589935808584</v>
      </c>
      <c r="D18" s="5">
        <v>2553.7645144503504</v>
      </c>
      <c r="E18" s="5">
        <v>2498.9683427461314</v>
      </c>
      <c r="F18" s="5">
        <v>3041.965655697838</v>
      </c>
      <c r="G18" s="5">
        <v>3527.517993651084</v>
      </c>
      <c r="H18" s="5">
        <v>3870.47340481092</v>
      </c>
      <c r="I18" s="5">
        <v>3747.555363880364</v>
      </c>
      <c r="J18" s="5">
        <v>3531.1320145732484</v>
      </c>
      <c r="K18" s="5">
        <v>2569.683686032592</v>
      </c>
      <c r="L18" s="5">
        <v>3242.580091789498</v>
      </c>
      <c r="M18" s="5">
        <v>3246.176366302376</v>
      </c>
      <c r="N18" s="12">
        <f t="shared" si="0"/>
        <v>3142.9185539917817</v>
      </c>
    </row>
    <row r="19" spans="1:14" ht="12.75">
      <c r="A19" s="4">
        <v>2005</v>
      </c>
      <c r="B19" s="5">
        <v>3097.944067519392</v>
      </c>
      <c r="C19" s="5">
        <v>2768.6130520877527</v>
      </c>
      <c r="D19" s="5">
        <v>2646.9808672893264</v>
      </c>
      <c r="E19" s="5">
        <v>2591.001069660144</v>
      </c>
      <c r="F19" s="5">
        <v>2908.5262254300465</v>
      </c>
      <c r="G19" s="5">
        <v>3650.6533725174463</v>
      </c>
      <c r="H19" s="5">
        <v>4057.8508679832357</v>
      </c>
      <c r="I19" s="5">
        <v>3824.3206006435184</v>
      </c>
      <c r="J19" s="5">
        <v>3674.533213707914</v>
      </c>
      <c r="K19" s="5">
        <v>2475.2535207879137</v>
      </c>
      <c r="L19" s="5">
        <v>3252.3931005560457</v>
      </c>
      <c r="M19" s="5">
        <v>3349.5352533901123</v>
      </c>
      <c r="N19" s="12">
        <f t="shared" si="0"/>
        <v>3191.467100964403</v>
      </c>
    </row>
    <row r="20" spans="1:14" ht="12.75">
      <c r="A20" s="4">
        <v>2006</v>
      </c>
      <c r="B20" s="5">
        <v>3082.744077017081</v>
      </c>
      <c r="C20" s="5">
        <v>2898.7342912632985</v>
      </c>
      <c r="D20" s="5">
        <v>2651.2028795761735</v>
      </c>
      <c r="E20" s="5">
        <v>2669.174768529555</v>
      </c>
      <c r="F20" s="5">
        <v>3611.925509602085</v>
      </c>
      <c r="G20" s="5">
        <v>3902.1467033279864</v>
      </c>
      <c r="H20" s="5">
        <v>4011.0640707617104</v>
      </c>
      <c r="I20" s="5">
        <v>4142.050839378485</v>
      </c>
      <c r="J20" s="5">
        <v>3826.742551176851</v>
      </c>
      <c r="K20" s="5">
        <v>2720.4695160734846</v>
      </c>
      <c r="L20" s="5">
        <v>3522.750867902785</v>
      </c>
      <c r="M20" s="5">
        <v>3496.056055381582</v>
      </c>
      <c r="N20" s="12">
        <f t="shared" si="0"/>
        <v>3377.921844165923</v>
      </c>
    </row>
    <row r="21" spans="1:14" ht="12.75">
      <c r="A21" s="4">
        <v>2007</v>
      </c>
      <c r="B21" s="5">
        <v>3228.325123463008</v>
      </c>
      <c r="C21" s="5">
        <v>3137.7009288509907</v>
      </c>
      <c r="D21" s="5">
        <v>3141.3218018106422</v>
      </c>
      <c r="E21" s="5">
        <v>3197.6449852886467</v>
      </c>
      <c r="F21" s="5">
        <v>3210.7401565080345</v>
      </c>
      <c r="G21" s="5">
        <v>4125.364229645716</v>
      </c>
      <c r="H21" s="5">
        <v>4426.2514073691955</v>
      </c>
      <c r="I21" s="5">
        <v>4474.478804981328</v>
      </c>
      <c r="J21" s="5">
        <v>3997.405370995386</v>
      </c>
      <c r="K21" s="5">
        <v>2723.355502812558</v>
      </c>
      <c r="L21" s="5">
        <v>3476.8605966528617</v>
      </c>
      <c r="M21" s="5">
        <v>3553.4495743591297</v>
      </c>
      <c r="N21" s="12">
        <f t="shared" si="0"/>
        <v>3557.7415402281254</v>
      </c>
    </row>
    <row r="22" spans="1:14" ht="12.75">
      <c r="A22" s="4">
        <v>2008</v>
      </c>
      <c r="B22" s="5">
        <v>3304.5975030622444</v>
      </c>
      <c r="C22" s="5">
        <v>3149.36911978129</v>
      </c>
      <c r="D22" s="5">
        <v>2958.675588269248</v>
      </c>
      <c r="E22" s="5">
        <v>2896.895417858393</v>
      </c>
      <c r="F22" s="5">
        <v>3857.7555447155137</v>
      </c>
      <c r="G22" s="5">
        <v>4253.69497706791</v>
      </c>
      <c r="H22" s="5">
        <v>4190.598328959663</v>
      </c>
      <c r="I22" s="5">
        <v>4195.7157995845255</v>
      </c>
      <c r="J22" s="5">
        <v>3578.43012300938</v>
      </c>
      <c r="K22" s="5">
        <v>3464.190142549861</v>
      </c>
      <c r="L22" s="5">
        <v>3244.751874307857</v>
      </c>
      <c r="M22" s="5">
        <v>3596.3208752967025</v>
      </c>
      <c r="N22" s="12">
        <f t="shared" si="0"/>
        <v>3557.582941205216</v>
      </c>
    </row>
    <row r="23" spans="1:16" ht="12.75">
      <c r="A23" s="7" t="s">
        <v>14</v>
      </c>
      <c r="B23" s="13">
        <f>AVERAGE(B7:B22)</f>
        <v>2675.1888211648375</v>
      </c>
      <c r="C23" s="13">
        <f aca="true" t="shared" si="1" ref="C23:M23">AVERAGE(C7:C22)</f>
        <v>2597.4817235288783</v>
      </c>
      <c r="D23" s="13">
        <f t="shared" si="1"/>
        <v>2459.4428854322377</v>
      </c>
      <c r="E23" s="13">
        <f t="shared" si="1"/>
        <v>2376.882765858447</v>
      </c>
      <c r="F23" s="13">
        <f t="shared" si="1"/>
        <v>2850.363739755745</v>
      </c>
      <c r="G23" s="13">
        <f t="shared" si="1"/>
        <v>3219.430515056718</v>
      </c>
      <c r="H23" s="13">
        <f t="shared" si="1"/>
        <v>3438.7382230392595</v>
      </c>
      <c r="I23" s="13">
        <f t="shared" si="1"/>
        <v>3417.973557506573</v>
      </c>
      <c r="J23" s="13">
        <f t="shared" si="1"/>
        <v>3139.781155811935</v>
      </c>
      <c r="K23" s="13">
        <f t="shared" si="1"/>
        <v>2454.611453437114</v>
      </c>
      <c r="L23" s="13">
        <f t="shared" si="1"/>
        <v>2834.754768721477</v>
      </c>
      <c r="M23" s="13">
        <f t="shared" si="1"/>
        <v>2974.7796071515054</v>
      </c>
      <c r="N23" s="15">
        <f t="shared" si="0"/>
        <v>2869.952434705394</v>
      </c>
      <c r="P23" s="11"/>
    </row>
    <row r="27" spans="1:14" ht="12.75">
      <c r="A27" s="11" t="s">
        <v>17</v>
      </c>
      <c r="B27" s="16">
        <f>(B23-$N$23)^2</f>
        <v>37932.865159375215</v>
      </c>
      <c r="C27" s="16">
        <f aca="true" t="shared" si="2" ref="C27:M27">(C23-$N$23)^2</f>
        <v>74240.28844903618</v>
      </c>
      <c r="D27" s="16">
        <f t="shared" si="2"/>
        <v>168518.0900444498</v>
      </c>
      <c r="E27" s="16">
        <f t="shared" si="2"/>
        <v>243117.698336838</v>
      </c>
      <c r="F27" s="16">
        <f t="shared" si="2"/>
        <v>383.7169698304013</v>
      </c>
      <c r="G27" s="16">
        <f t="shared" si="2"/>
        <v>122134.9286460465</v>
      </c>
      <c r="H27" s="16">
        <f t="shared" si="2"/>
        <v>323517.273010577</v>
      </c>
      <c r="I27" s="16">
        <f t="shared" si="2"/>
        <v>300327.1510362649</v>
      </c>
      <c r="J27" s="16">
        <f t="shared" si="2"/>
        <v>72807.53873399162</v>
      </c>
      <c r="K27" s="16">
        <f t="shared" si="2"/>
        <v>172508.13072089758</v>
      </c>
      <c r="L27" s="16">
        <f t="shared" si="2"/>
        <v>1238.8756907153863</v>
      </c>
      <c r="M27" s="16">
        <f t="shared" si="2"/>
        <v>10988.736083046795</v>
      </c>
      <c r="N27" s="17">
        <f>16*SUM(B27:M27)</f>
        <v>24443444.686097108</v>
      </c>
    </row>
    <row r="29" spans="1:18" ht="12.75">
      <c r="A29" s="11" t="s">
        <v>19</v>
      </c>
      <c r="B29" s="16">
        <f>(N7-$N$23)^2</f>
        <v>580762.7785648381</v>
      </c>
      <c r="C29" s="16">
        <f>(N8-$N$23)^2</f>
        <v>446329.35165061156</v>
      </c>
      <c r="D29" s="16">
        <f>(N9-$N$23)^2</f>
        <v>336782.5429502619</v>
      </c>
      <c r="E29" s="16">
        <f>(N10-$N$23)^2</f>
        <v>136928.13479402952</v>
      </c>
      <c r="F29" s="16">
        <f>(N11-$N$23)^2</f>
        <v>78497.38699265328</v>
      </c>
      <c r="G29" s="16">
        <f>(N12-$N$23)^2</f>
        <v>30901.92535404194</v>
      </c>
      <c r="H29" s="16">
        <f>(N13-$N$23)^2</f>
        <v>24281.332363535385</v>
      </c>
      <c r="I29" s="16">
        <f>(N14-$N$23)^2</f>
        <v>1483.031547346029</v>
      </c>
      <c r="J29" s="16">
        <f>(N15-$N$23)^2</f>
        <v>6826.55468419794</v>
      </c>
      <c r="K29" s="16">
        <f>(N16-$N$23)^2</f>
        <v>16145.3776817199</v>
      </c>
      <c r="L29" s="16">
        <f>(N17-$N$23)^2</f>
        <v>70886.4395335261</v>
      </c>
      <c r="M29" s="16">
        <f>(N18-$N$23)^2</f>
        <v>74510.50227827048</v>
      </c>
      <c r="N29" s="16">
        <f>(N19-$N$23)^2</f>
        <v>103371.68061964202</v>
      </c>
      <c r="O29" s="16">
        <f>(N20-$N$23)^2</f>
        <v>258032.92094767885</v>
      </c>
      <c r="P29" s="16">
        <f>(N21-$N$23)^2</f>
        <v>473053.85367575905</v>
      </c>
      <c r="Q29" s="16">
        <f>(N22-$N$23)^2</f>
        <v>472835.7134692016</v>
      </c>
      <c r="R29" s="17">
        <f>12*SUM(B29:Q29)</f>
        <v>37339554.32528776</v>
      </c>
    </row>
    <row r="31" spans="1:2" ht="12.75">
      <c r="A31" s="11" t="s">
        <v>20</v>
      </c>
      <c r="B31" s="12">
        <f>SUM(N37:N52)</f>
        <v>5797283.561894748</v>
      </c>
    </row>
    <row r="35" ht="12.75">
      <c r="A35" s="11" t="s">
        <v>15</v>
      </c>
    </row>
    <row r="36" spans="1:14" ht="12.75">
      <c r="A36" s="8" t="s">
        <v>0</v>
      </c>
      <c r="B36" s="8" t="s">
        <v>1</v>
      </c>
      <c r="C36" s="8" t="s">
        <v>2</v>
      </c>
      <c r="D36" s="8" t="s">
        <v>3</v>
      </c>
      <c r="E36" s="8" t="s">
        <v>5</v>
      </c>
      <c r="F36" s="8" t="s">
        <v>4</v>
      </c>
      <c r="G36" s="8" t="s">
        <v>6</v>
      </c>
      <c r="H36" s="8" t="s">
        <v>7</v>
      </c>
      <c r="I36" s="8" t="s">
        <v>8</v>
      </c>
      <c r="J36" s="8" t="s">
        <v>9</v>
      </c>
      <c r="K36" s="8" t="s">
        <v>10</v>
      </c>
      <c r="L36" s="8" t="s">
        <v>11</v>
      </c>
      <c r="M36" s="8" t="s">
        <v>12</v>
      </c>
      <c r="N36" s="14" t="s">
        <v>16</v>
      </c>
    </row>
    <row r="37" spans="1:17" ht="12.75">
      <c r="A37" s="4">
        <v>1993</v>
      </c>
      <c r="B37" s="1">
        <f aca="true" t="shared" si="3" ref="B37:M37">B$23-$N$23+$N7-$N$23+$N$23</f>
        <v>1913.110886459444</v>
      </c>
      <c r="C37" s="1">
        <f t="shared" si="3"/>
        <v>1835.4037888234848</v>
      </c>
      <c r="D37" s="1">
        <f t="shared" si="3"/>
        <v>1697.3649507268442</v>
      </c>
      <c r="E37" s="1">
        <f t="shared" si="3"/>
        <v>1614.8048311530533</v>
      </c>
      <c r="F37" s="1">
        <f t="shared" si="3"/>
        <v>2088.2858050503514</v>
      </c>
      <c r="G37" s="1">
        <f t="shared" si="3"/>
        <v>2457.3525803513244</v>
      </c>
      <c r="H37" s="1">
        <f t="shared" si="3"/>
        <v>2676.660288333866</v>
      </c>
      <c r="I37" s="1">
        <f t="shared" si="3"/>
        <v>2655.8956228011793</v>
      </c>
      <c r="J37" s="1">
        <f t="shared" si="3"/>
        <v>2377.7032211065416</v>
      </c>
      <c r="K37" s="1">
        <f t="shared" si="3"/>
        <v>1692.5335187317205</v>
      </c>
      <c r="L37" s="1">
        <f t="shared" si="3"/>
        <v>2072.6768340160834</v>
      </c>
      <c r="M37" s="1">
        <f t="shared" si="3"/>
        <v>2212.701672446112</v>
      </c>
      <c r="N37" s="1">
        <f>(B7-B37)^2+(C7-C37)^2+(D7-D37)^2+(E7-E37)^2+(F7-F37)^2+(G7-G37)^2+(H7-H37)^2+(I7-I37)^2+(J7-J37)^2+(K7-K37)^2+(L7-L37)^2+(M7-M37)^2</f>
        <v>666121.9547064706</v>
      </c>
      <c r="O37" s="1"/>
      <c r="P37" s="1"/>
      <c r="Q37" s="1"/>
    </row>
    <row r="38" spans="1:14" ht="12.75">
      <c r="A38" s="4">
        <v>1994</v>
      </c>
      <c r="B38" s="1">
        <f aca="true" t="shared" si="4" ref="B38:M38">B$23-$N$23+$N8-$N$23+$N$23</f>
        <v>2007.109969792777</v>
      </c>
      <c r="C38" s="1">
        <f t="shared" si="4"/>
        <v>1929.402872156818</v>
      </c>
      <c r="D38" s="1">
        <f t="shared" si="4"/>
        <v>1791.3640340601773</v>
      </c>
      <c r="E38" s="1">
        <f t="shared" si="4"/>
        <v>1708.8039144863865</v>
      </c>
      <c r="F38" s="1">
        <f t="shared" si="4"/>
        <v>2182.2848883836846</v>
      </c>
      <c r="G38" s="1">
        <f t="shared" si="4"/>
        <v>2551.3516636846575</v>
      </c>
      <c r="H38" s="1">
        <f t="shared" si="4"/>
        <v>2770.659371667199</v>
      </c>
      <c r="I38" s="1">
        <f t="shared" si="4"/>
        <v>2749.8947061345125</v>
      </c>
      <c r="J38" s="1">
        <f t="shared" si="4"/>
        <v>2471.7023044398748</v>
      </c>
      <c r="K38" s="1">
        <f t="shared" si="4"/>
        <v>1786.5326020650537</v>
      </c>
      <c r="L38" s="1">
        <f t="shared" si="4"/>
        <v>2166.6759173494165</v>
      </c>
      <c r="M38" s="1">
        <f t="shared" si="4"/>
        <v>2306.700755779445</v>
      </c>
      <c r="N38" s="1">
        <f aca="true" t="shared" si="5" ref="N38:N52">(B8-B38)^2+(C8-C38)^2+(D8-D38)^2+(E8-E38)^2+(F8-F38)^2+(G8-G38)^2+(H8-H38)^2+(I8-I38)^2+(J8-J38)^2+(K8-K38)^2+(L8-L38)^2+(M8-M38)^2</f>
        <v>246018.1088281528</v>
      </c>
    </row>
    <row r="39" spans="1:14" ht="12.75">
      <c r="A39" s="4">
        <v>1995</v>
      </c>
      <c r="B39" s="1">
        <f aca="true" t="shared" si="6" ref="B39:M39">B$23-$N$23+$N9-$N$23+$N$23</f>
        <v>2094.8591364594436</v>
      </c>
      <c r="C39" s="1">
        <f t="shared" si="6"/>
        <v>2017.1520388234844</v>
      </c>
      <c r="D39" s="1">
        <f t="shared" si="6"/>
        <v>1879.1132007268438</v>
      </c>
      <c r="E39" s="1">
        <f t="shared" si="6"/>
        <v>1796.553081153053</v>
      </c>
      <c r="F39" s="1">
        <f t="shared" si="6"/>
        <v>2270.034055050351</v>
      </c>
      <c r="G39" s="1">
        <f t="shared" si="6"/>
        <v>2639.100830351324</v>
      </c>
      <c r="H39" s="1">
        <f t="shared" si="6"/>
        <v>2858.4085383338656</v>
      </c>
      <c r="I39" s="1">
        <f t="shared" si="6"/>
        <v>2837.643872801179</v>
      </c>
      <c r="J39" s="1">
        <f t="shared" si="6"/>
        <v>2559.4514711065412</v>
      </c>
      <c r="K39" s="1">
        <f t="shared" si="6"/>
        <v>1874.2817687317201</v>
      </c>
      <c r="L39" s="1">
        <f t="shared" si="6"/>
        <v>2254.425084016083</v>
      </c>
      <c r="M39" s="1">
        <f t="shared" si="6"/>
        <v>2394.4499224461115</v>
      </c>
      <c r="N39" s="1">
        <f t="shared" si="5"/>
        <v>339073.2644534305</v>
      </c>
    </row>
    <row r="40" spans="1:14" ht="12.75">
      <c r="A40" s="4">
        <v>1996</v>
      </c>
      <c r="B40" s="1">
        <f aca="true" t="shared" si="7" ref="B40:M40">B$23-$N$23+$N10-$N$23+$N$23</f>
        <v>2305.15080312611</v>
      </c>
      <c r="C40" s="1">
        <f t="shared" si="7"/>
        <v>2227.443705490151</v>
      </c>
      <c r="D40" s="1">
        <f t="shared" si="7"/>
        <v>2089.4048673935104</v>
      </c>
      <c r="E40" s="1">
        <f t="shared" si="7"/>
        <v>2006.8447478197195</v>
      </c>
      <c r="F40" s="1">
        <f t="shared" si="7"/>
        <v>2480.3257217170176</v>
      </c>
      <c r="G40" s="1">
        <f t="shared" si="7"/>
        <v>2849.3924970179905</v>
      </c>
      <c r="H40" s="1">
        <f t="shared" si="7"/>
        <v>3068.700205000532</v>
      </c>
      <c r="I40" s="1">
        <f t="shared" si="7"/>
        <v>3047.9355394678455</v>
      </c>
      <c r="J40" s="1">
        <f t="shared" si="7"/>
        <v>2769.7431377732078</v>
      </c>
      <c r="K40" s="1">
        <f t="shared" si="7"/>
        <v>2084.5734353983867</v>
      </c>
      <c r="L40" s="1">
        <f t="shared" si="7"/>
        <v>2464.7167506827495</v>
      </c>
      <c r="M40" s="1">
        <f t="shared" si="7"/>
        <v>2604.741589112778</v>
      </c>
      <c r="N40" s="1">
        <f t="shared" si="5"/>
        <v>192364.41485672072</v>
      </c>
    </row>
    <row r="41" spans="1:14" ht="12.75">
      <c r="A41" s="4">
        <v>1997</v>
      </c>
      <c r="B41" s="1">
        <f aca="true" t="shared" si="8" ref="B41:M41">B$23-$N$23+$N11-$N$23+$N$23</f>
        <v>2395.0149697927773</v>
      </c>
      <c r="C41" s="1">
        <f t="shared" si="8"/>
        <v>2317.307872156818</v>
      </c>
      <c r="D41" s="1">
        <f t="shared" si="8"/>
        <v>2179.2690340601775</v>
      </c>
      <c r="E41" s="1">
        <f t="shared" si="8"/>
        <v>2096.7089144863867</v>
      </c>
      <c r="F41" s="1">
        <f t="shared" si="8"/>
        <v>2570.189888383685</v>
      </c>
      <c r="G41" s="1">
        <f t="shared" si="8"/>
        <v>2939.2566636846577</v>
      </c>
      <c r="H41" s="1">
        <f t="shared" si="8"/>
        <v>3158.5643716671993</v>
      </c>
      <c r="I41" s="1">
        <f t="shared" si="8"/>
        <v>3137.7997061345127</v>
      </c>
      <c r="J41" s="1">
        <f t="shared" si="8"/>
        <v>2859.607304439875</v>
      </c>
      <c r="K41" s="1">
        <f t="shared" si="8"/>
        <v>2174.437602065054</v>
      </c>
      <c r="L41" s="1">
        <f t="shared" si="8"/>
        <v>2554.5809173494167</v>
      </c>
      <c r="M41" s="1">
        <f t="shared" si="8"/>
        <v>2694.605755779445</v>
      </c>
      <c r="N41" s="1">
        <f t="shared" si="5"/>
        <v>230095.211851839</v>
      </c>
    </row>
    <row r="42" spans="1:14" ht="12.75">
      <c r="A42" s="4">
        <v>1998</v>
      </c>
      <c r="B42" s="1">
        <f aca="true" t="shared" si="9" ref="B42:M42">B$23-$N$23+$N12-$N$23+$N$23</f>
        <v>2499.3993864594436</v>
      </c>
      <c r="C42" s="1">
        <f t="shared" si="9"/>
        <v>2421.6922888234844</v>
      </c>
      <c r="D42" s="1">
        <f t="shared" si="9"/>
        <v>2283.653450726844</v>
      </c>
      <c r="E42" s="1">
        <f t="shared" si="9"/>
        <v>2201.093331153053</v>
      </c>
      <c r="F42" s="1">
        <f t="shared" si="9"/>
        <v>2674.574305050351</v>
      </c>
      <c r="G42" s="1">
        <f t="shared" si="9"/>
        <v>3043.641080351324</v>
      </c>
      <c r="H42" s="1">
        <f t="shared" si="9"/>
        <v>3262.9487883338657</v>
      </c>
      <c r="I42" s="1">
        <f t="shared" si="9"/>
        <v>3242.184122801179</v>
      </c>
      <c r="J42" s="1">
        <f t="shared" si="9"/>
        <v>2963.9917211065413</v>
      </c>
      <c r="K42" s="1">
        <f t="shared" si="9"/>
        <v>2278.82201873172</v>
      </c>
      <c r="L42" s="1">
        <f t="shared" si="9"/>
        <v>2658.965334016083</v>
      </c>
      <c r="M42" s="1">
        <f t="shared" si="9"/>
        <v>2798.9901724461115</v>
      </c>
      <c r="N42" s="1">
        <f t="shared" si="5"/>
        <v>260801.3989356417</v>
      </c>
    </row>
    <row r="43" spans="1:14" ht="12.75">
      <c r="A43" s="4">
        <v>1999</v>
      </c>
      <c r="B43" s="1">
        <f aca="true" t="shared" si="10" ref="B43:M43">B$23-$N$23+$N13-$N$23+$N$23</f>
        <v>2519.3641364594437</v>
      </c>
      <c r="C43" s="1">
        <f t="shared" si="10"/>
        <v>2441.6570388234845</v>
      </c>
      <c r="D43" s="1">
        <f t="shared" si="10"/>
        <v>2303.618200726844</v>
      </c>
      <c r="E43" s="1">
        <f t="shared" si="10"/>
        <v>2221.058081153053</v>
      </c>
      <c r="F43" s="1">
        <f t="shared" si="10"/>
        <v>2694.539055050351</v>
      </c>
      <c r="G43" s="1">
        <f t="shared" si="10"/>
        <v>3063.605830351324</v>
      </c>
      <c r="H43" s="1">
        <f t="shared" si="10"/>
        <v>3282.9135383338657</v>
      </c>
      <c r="I43" s="1">
        <f t="shared" si="10"/>
        <v>3262.148872801179</v>
      </c>
      <c r="J43" s="1">
        <f t="shared" si="10"/>
        <v>2983.9564711065414</v>
      </c>
      <c r="K43" s="1">
        <f t="shared" si="10"/>
        <v>2298.7867687317203</v>
      </c>
      <c r="L43" s="1">
        <f t="shared" si="10"/>
        <v>2678.930084016083</v>
      </c>
      <c r="M43" s="1">
        <f t="shared" si="10"/>
        <v>2818.9549224461116</v>
      </c>
      <c r="N43" s="1">
        <f t="shared" si="5"/>
        <v>221880.46535786233</v>
      </c>
    </row>
    <row r="44" spans="1:14" ht="12.75">
      <c r="A44" s="4">
        <v>2000</v>
      </c>
      <c r="B44" s="1">
        <f aca="true" t="shared" si="11" ref="B44:M44">B$23-$N$23+$N14-$N$23+$N$23</f>
        <v>2713.6989697927775</v>
      </c>
      <c r="C44" s="1">
        <f t="shared" si="11"/>
        <v>2635.9918721568183</v>
      </c>
      <c r="D44" s="1">
        <f t="shared" si="11"/>
        <v>2497.9530340601777</v>
      </c>
      <c r="E44" s="1">
        <f t="shared" si="11"/>
        <v>2415.392914486387</v>
      </c>
      <c r="F44" s="1">
        <f t="shared" si="11"/>
        <v>2888.873888383685</v>
      </c>
      <c r="G44" s="1">
        <f t="shared" si="11"/>
        <v>3257.940663684658</v>
      </c>
      <c r="H44" s="1">
        <f t="shared" si="11"/>
        <v>3477.2483716671995</v>
      </c>
      <c r="I44" s="1">
        <f t="shared" si="11"/>
        <v>3456.483706134513</v>
      </c>
      <c r="J44" s="1">
        <f t="shared" si="11"/>
        <v>3178.291304439875</v>
      </c>
      <c r="K44" s="1">
        <f t="shared" si="11"/>
        <v>2493.121602065054</v>
      </c>
      <c r="L44" s="1">
        <f t="shared" si="11"/>
        <v>2873.264917349417</v>
      </c>
      <c r="M44" s="1">
        <f t="shared" si="11"/>
        <v>3013.2897557794454</v>
      </c>
      <c r="N44" s="1">
        <f t="shared" si="5"/>
        <v>165265.85332796845</v>
      </c>
    </row>
    <row r="45" spans="1:14" ht="12.75">
      <c r="A45" s="4">
        <v>2001</v>
      </c>
      <c r="B45" s="1">
        <f aca="true" t="shared" si="12" ref="B45:M45">B$23-$N$23+$N15-$N$23+$N$23</f>
        <v>2757.8117882151555</v>
      </c>
      <c r="C45" s="1">
        <f t="shared" si="12"/>
        <v>2680.1046905791964</v>
      </c>
      <c r="D45" s="1">
        <f t="shared" si="12"/>
        <v>2542.065852482556</v>
      </c>
      <c r="E45" s="1">
        <f t="shared" si="12"/>
        <v>2459.505732908765</v>
      </c>
      <c r="F45" s="1">
        <f t="shared" si="12"/>
        <v>2932.986706806063</v>
      </c>
      <c r="G45" s="1">
        <f t="shared" si="12"/>
        <v>3302.053482107036</v>
      </c>
      <c r="H45" s="1">
        <f t="shared" si="12"/>
        <v>3521.3611900895776</v>
      </c>
      <c r="I45" s="1">
        <f t="shared" si="12"/>
        <v>3500.596524556891</v>
      </c>
      <c r="J45" s="1">
        <f t="shared" si="12"/>
        <v>3222.404122862253</v>
      </c>
      <c r="K45" s="1">
        <f t="shared" si="12"/>
        <v>2537.234420487432</v>
      </c>
      <c r="L45" s="1">
        <f t="shared" si="12"/>
        <v>2917.377735771795</v>
      </c>
      <c r="M45" s="1">
        <f t="shared" si="12"/>
        <v>3057.4025742018234</v>
      </c>
      <c r="N45" s="1">
        <f t="shared" si="5"/>
        <v>219019.0689491637</v>
      </c>
    </row>
    <row r="46" spans="1:14" ht="12.75">
      <c r="A46" s="4">
        <v>2002</v>
      </c>
      <c r="B46" s="1">
        <f aca="true" t="shared" si="13" ref="B46:M46">B$23-$N$23+$N16-$N$23+$N$23</f>
        <v>2802.253283866727</v>
      </c>
      <c r="C46" s="1">
        <f t="shared" si="13"/>
        <v>2724.546186230768</v>
      </c>
      <c r="D46" s="1">
        <f t="shared" si="13"/>
        <v>2586.5073481341274</v>
      </c>
      <c r="E46" s="1">
        <f t="shared" si="13"/>
        <v>2503.9472285603365</v>
      </c>
      <c r="F46" s="1">
        <f t="shared" si="13"/>
        <v>2977.4282024576346</v>
      </c>
      <c r="G46" s="1">
        <f t="shared" si="13"/>
        <v>3346.4949777586075</v>
      </c>
      <c r="H46" s="1">
        <f t="shared" si="13"/>
        <v>3565.802685741149</v>
      </c>
      <c r="I46" s="1">
        <f t="shared" si="13"/>
        <v>3545.0380202084625</v>
      </c>
      <c r="J46" s="1">
        <f t="shared" si="13"/>
        <v>3266.845618513825</v>
      </c>
      <c r="K46" s="1">
        <f t="shared" si="13"/>
        <v>2581.6759161390037</v>
      </c>
      <c r="L46" s="1">
        <f t="shared" si="13"/>
        <v>2961.8192314233665</v>
      </c>
      <c r="M46" s="1">
        <f t="shared" si="13"/>
        <v>3101.844069853395</v>
      </c>
      <c r="N46" s="1">
        <f t="shared" si="5"/>
        <v>290410.11569815106</v>
      </c>
    </row>
    <row r="47" spans="1:14" ht="12.75">
      <c r="A47" s="4">
        <v>2003</v>
      </c>
      <c r="B47" s="1">
        <f aca="true" t="shared" si="14" ref="B47:M47">B$23-$N$23+$N17-$N$23+$N$23</f>
        <v>2941.4338953606357</v>
      </c>
      <c r="C47" s="1">
        <f t="shared" si="14"/>
        <v>2863.7267977246765</v>
      </c>
      <c r="D47" s="1">
        <f t="shared" si="14"/>
        <v>2725.687959628036</v>
      </c>
      <c r="E47" s="1">
        <f t="shared" si="14"/>
        <v>2643.127840054245</v>
      </c>
      <c r="F47" s="1">
        <f t="shared" si="14"/>
        <v>3116.608813951543</v>
      </c>
      <c r="G47" s="1">
        <f t="shared" si="14"/>
        <v>3485.675589252516</v>
      </c>
      <c r="H47" s="1">
        <f t="shared" si="14"/>
        <v>3704.9832972350578</v>
      </c>
      <c r="I47" s="1">
        <f t="shared" si="14"/>
        <v>3684.218631702371</v>
      </c>
      <c r="J47" s="1">
        <f t="shared" si="14"/>
        <v>3406.0262300077334</v>
      </c>
      <c r="K47" s="1">
        <f t="shared" si="14"/>
        <v>2720.8565276329123</v>
      </c>
      <c r="L47" s="1">
        <f t="shared" si="14"/>
        <v>3100.999842917275</v>
      </c>
      <c r="M47" s="1">
        <f t="shared" si="14"/>
        <v>3241.0246813473036</v>
      </c>
      <c r="N47" s="1">
        <f t="shared" si="5"/>
        <v>725922.3605401126</v>
      </c>
    </row>
    <row r="48" spans="1:14" ht="12.75">
      <c r="A48" s="4">
        <v>2004</v>
      </c>
      <c r="B48" s="1">
        <f aca="true" t="shared" si="15" ref="B48:M48">B$23-$N$23+$N18-$N$23+$N$23</f>
        <v>2948.1549404512252</v>
      </c>
      <c r="C48" s="1">
        <f t="shared" si="15"/>
        <v>2870.447842815266</v>
      </c>
      <c r="D48" s="1">
        <f t="shared" si="15"/>
        <v>2732.4090047186255</v>
      </c>
      <c r="E48" s="1">
        <f t="shared" si="15"/>
        <v>2649.8488851448346</v>
      </c>
      <c r="F48" s="1">
        <f t="shared" si="15"/>
        <v>3123.3298590421327</v>
      </c>
      <c r="G48" s="1">
        <f t="shared" si="15"/>
        <v>3492.3966343431057</v>
      </c>
      <c r="H48" s="1">
        <f t="shared" si="15"/>
        <v>3711.7043423256473</v>
      </c>
      <c r="I48" s="1">
        <f t="shared" si="15"/>
        <v>3690.9396767929607</v>
      </c>
      <c r="J48" s="1">
        <f t="shared" si="15"/>
        <v>3412.747275098323</v>
      </c>
      <c r="K48" s="1">
        <f t="shared" si="15"/>
        <v>2727.577572723502</v>
      </c>
      <c r="L48" s="1">
        <f t="shared" si="15"/>
        <v>3107.7208880078647</v>
      </c>
      <c r="M48" s="1">
        <f t="shared" si="15"/>
        <v>3247.745726437893</v>
      </c>
      <c r="N48" s="1">
        <f t="shared" si="5"/>
        <v>160712.1001670715</v>
      </c>
    </row>
    <row r="49" spans="1:14" ht="12.75">
      <c r="A49" s="4">
        <v>2005</v>
      </c>
      <c r="B49" s="1">
        <f aca="true" t="shared" si="16" ref="B49:M49">B$23-$N$23+$N19-$N$23+$N$23</f>
        <v>2996.7034874238466</v>
      </c>
      <c r="C49" s="1">
        <f t="shared" si="16"/>
        <v>2918.9963897878874</v>
      </c>
      <c r="D49" s="1">
        <f t="shared" si="16"/>
        <v>2780.957551691247</v>
      </c>
      <c r="E49" s="1">
        <f t="shared" si="16"/>
        <v>2698.397432117456</v>
      </c>
      <c r="F49" s="1">
        <f t="shared" si="16"/>
        <v>3171.878406014754</v>
      </c>
      <c r="G49" s="1">
        <f t="shared" si="16"/>
        <v>3540.945181315727</v>
      </c>
      <c r="H49" s="1">
        <f t="shared" si="16"/>
        <v>3760.2528892982687</v>
      </c>
      <c r="I49" s="1">
        <f t="shared" si="16"/>
        <v>3739.488223765582</v>
      </c>
      <c r="J49" s="1">
        <f t="shared" si="16"/>
        <v>3461.2958220709443</v>
      </c>
      <c r="K49" s="1">
        <f t="shared" si="16"/>
        <v>2776.126119696123</v>
      </c>
      <c r="L49" s="1">
        <f t="shared" si="16"/>
        <v>3156.269434980486</v>
      </c>
      <c r="M49" s="1">
        <f t="shared" si="16"/>
        <v>3296.2942734105145</v>
      </c>
      <c r="N49" s="1">
        <f t="shared" si="5"/>
        <v>387568.7482667099</v>
      </c>
    </row>
    <row r="50" spans="1:14" ht="12.75">
      <c r="A50" s="4">
        <v>2006</v>
      </c>
      <c r="B50" s="1">
        <f aca="true" t="shared" si="17" ref="B50:M50">B$23-$N$23+$N20-$N$23+$N$23</f>
        <v>3183.1582306253667</v>
      </c>
      <c r="C50" s="1">
        <f t="shared" si="17"/>
        <v>3105.4511329894076</v>
      </c>
      <c r="D50" s="1">
        <f t="shared" si="17"/>
        <v>2967.412294892767</v>
      </c>
      <c r="E50" s="1">
        <f t="shared" si="17"/>
        <v>2884.852175318976</v>
      </c>
      <c r="F50" s="1">
        <f t="shared" si="17"/>
        <v>3358.3331492162743</v>
      </c>
      <c r="G50" s="1">
        <f t="shared" si="17"/>
        <v>3727.399924517247</v>
      </c>
      <c r="H50" s="1">
        <f t="shared" si="17"/>
        <v>3946.707632499789</v>
      </c>
      <c r="I50" s="1">
        <f t="shared" si="17"/>
        <v>3925.942966967102</v>
      </c>
      <c r="J50" s="1">
        <f t="shared" si="17"/>
        <v>3647.7505652724644</v>
      </c>
      <c r="K50" s="1">
        <f t="shared" si="17"/>
        <v>2962.5808628976433</v>
      </c>
      <c r="L50" s="1">
        <f t="shared" si="17"/>
        <v>3342.724178182006</v>
      </c>
      <c r="M50" s="1">
        <f t="shared" si="17"/>
        <v>3482.7490166120347</v>
      </c>
      <c r="N50" s="1">
        <f t="shared" si="5"/>
        <v>468252.60021870857</v>
      </c>
    </row>
    <row r="51" spans="1:14" ht="12.75">
      <c r="A51" s="4">
        <v>2007</v>
      </c>
      <c r="B51" s="1">
        <f aca="true" t="shared" si="18" ref="B51:M51">B$23-$N$23+$N21-$N$23+$N$23</f>
        <v>3362.977926687569</v>
      </c>
      <c r="C51" s="1">
        <f t="shared" si="18"/>
        <v>3285.27082905161</v>
      </c>
      <c r="D51" s="1">
        <f t="shared" si="18"/>
        <v>3147.231990954969</v>
      </c>
      <c r="E51" s="1">
        <f t="shared" si="18"/>
        <v>3064.6718713811783</v>
      </c>
      <c r="F51" s="1">
        <f t="shared" si="18"/>
        <v>3538.1528452784764</v>
      </c>
      <c r="G51" s="1">
        <f t="shared" si="18"/>
        <v>3907.2196205794494</v>
      </c>
      <c r="H51" s="1">
        <f t="shared" si="18"/>
        <v>4126.527328561991</v>
      </c>
      <c r="I51" s="1">
        <f t="shared" si="18"/>
        <v>4105.762663029304</v>
      </c>
      <c r="J51" s="1">
        <f t="shared" si="18"/>
        <v>3827.5702613346666</v>
      </c>
      <c r="K51" s="1">
        <f t="shared" si="18"/>
        <v>3142.4005589598455</v>
      </c>
      <c r="L51" s="1">
        <f t="shared" si="18"/>
        <v>3522.5438742442084</v>
      </c>
      <c r="M51" s="1">
        <f t="shared" si="18"/>
        <v>3662.568712674237</v>
      </c>
      <c r="N51" s="1">
        <f t="shared" si="5"/>
        <v>656633.9599578709</v>
      </c>
    </row>
    <row r="52" spans="1:14" ht="12.75">
      <c r="A52" s="4">
        <v>2008</v>
      </c>
      <c r="B52" s="1">
        <f aca="true" t="shared" si="19" ref="B52:M52">B$23-$N$23+$N22-$N$23+$N$23</f>
        <v>3362.8193276646593</v>
      </c>
      <c r="C52" s="1">
        <f t="shared" si="19"/>
        <v>3285.1122300287</v>
      </c>
      <c r="D52" s="1">
        <f t="shared" si="19"/>
        <v>3147.0733919320596</v>
      </c>
      <c r="E52" s="1">
        <f t="shared" si="19"/>
        <v>3064.5132723582688</v>
      </c>
      <c r="F52" s="1">
        <f t="shared" si="19"/>
        <v>3537.994246255567</v>
      </c>
      <c r="G52" s="1">
        <f t="shared" si="19"/>
        <v>3907.06102155654</v>
      </c>
      <c r="H52" s="1">
        <f t="shared" si="19"/>
        <v>4126.368729539081</v>
      </c>
      <c r="I52" s="1">
        <f t="shared" si="19"/>
        <v>4105.604064006395</v>
      </c>
      <c r="J52" s="1">
        <f t="shared" si="19"/>
        <v>3827.411662311757</v>
      </c>
      <c r="K52" s="1">
        <f t="shared" si="19"/>
        <v>3142.241959936936</v>
      </c>
      <c r="L52" s="1">
        <f t="shared" si="19"/>
        <v>3522.385275221299</v>
      </c>
      <c r="M52" s="1">
        <f t="shared" si="19"/>
        <v>3662.4101136513273</v>
      </c>
      <c r="N52" s="1">
        <f t="shared" si="5"/>
        <v>567143.9357788737</v>
      </c>
    </row>
    <row r="53" ht="12.75">
      <c r="N53" s="15">
        <f>SUM(N37:N52)</f>
        <v>5797283.561894748</v>
      </c>
    </row>
    <row r="56" ht="12.75">
      <c r="A56" s="11" t="s">
        <v>26</v>
      </c>
    </row>
    <row r="58" spans="2:5" ht="12.75">
      <c r="B58" s="3" t="s">
        <v>21</v>
      </c>
      <c r="C58" s="3" t="s">
        <v>22</v>
      </c>
      <c r="D58" s="3" t="s">
        <v>23</v>
      </c>
      <c r="E58" s="3" t="s">
        <v>24</v>
      </c>
    </row>
    <row r="59" spans="1:5" ht="12.75">
      <c r="A59" s="2" t="s">
        <v>27</v>
      </c>
      <c r="B59" s="19">
        <v>24443444.686097108</v>
      </c>
      <c r="C59" s="19">
        <v>11</v>
      </c>
      <c r="D59" s="19">
        <f>B59/C59</f>
        <v>2222131.335099737</v>
      </c>
      <c r="E59" s="9">
        <f>D59/D61</f>
        <v>63.24542630645835</v>
      </c>
    </row>
    <row r="60" spans="1:4" ht="12.75">
      <c r="A60" s="2" t="s">
        <v>0</v>
      </c>
      <c r="B60" s="19">
        <v>37339554.32528776</v>
      </c>
      <c r="C60" s="19">
        <v>15</v>
      </c>
      <c r="D60" s="19">
        <f>B60/C60</f>
        <v>2489303.6216858504</v>
      </c>
    </row>
    <row r="61" spans="1:4" ht="12.75">
      <c r="A61" s="2" t="s">
        <v>28</v>
      </c>
      <c r="B61" s="19">
        <v>5797283.561894748</v>
      </c>
      <c r="C61" s="19">
        <f>C59*C60</f>
        <v>165</v>
      </c>
      <c r="D61" s="19">
        <f>B61/C61</f>
        <v>35135.0518902712</v>
      </c>
    </row>
    <row r="62" spans="1:4" ht="12.75">
      <c r="A62" s="2" t="s">
        <v>25</v>
      </c>
      <c r="B62" s="19">
        <f>SUM(B59:B61)</f>
        <v>67580282.57327962</v>
      </c>
      <c r="C62" s="19">
        <f>SUM(C59:C61)</f>
        <v>191</v>
      </c>
      <c r="D62" s="19"/>
    </row>
    <row r="65" ht="12.75">
      <c r="B65" s="11" t="s">
        <v>29</v>
      </c>
    </row>
    <row r="67" ht="12.75">
      <c r="B67" s="18" t="s">
        <v>45</v>
      </c>
    </row>
    <row r="68" spans="4:5" ht="12.75">
      <c r="D68" s="11">
        <v>191</v>
      </c>
      <c r="E68" t="s">
        <v>30</v>
      </c>
    </row>
    <row r="69" spans="4:5" ht="12.75">
      <c r="D69" s="12">
        <f>D61</f>
        <v>35135.0518902712</v>
      </c>
      <c r="E69" t="s">
        <v>31</v>
      </c>
    </row>
    <row r="70" spans="4:5" ht="12.75">
      <c r="D70" s="11">
        <v>16</v>
      </c>
      <c r="E70" t="s">
        <v>32</v>
      </c>
    </row>
    <row r="71" spans="4:5" ht="12.75">
      <c r="D71" s="11">
        <f>COMBIN(12,2)</f>
        <v>66</v>
      </c>
      <c r="E71" t="s">
        <v>49</v>
      </c>
    </row>
    <row r="72" spans="4:5" ht="12.75">
      <c r="D72" s="10">
        <f>TINV((0.05/66),D68)</f>
        <v>3.4230594953849947</v>
      </c>
      <c r="E72" t="s">
        <v>46</v>
      </c>
    </row>
    <row r="73" ht="12.75">
      <c r="D73" s="10"/>
    </row>
    <row r="74" spans="4:5" ht="12.75">
      <c r="D74" s="10">
        <f>D72*SQRT(D69*(2/D70))</f>
        <v>226.85050673035607</v>
      </c>
      <c r="E74" t="s">
        <v>33</v>
      </c>
    </row>
    <row r="77" spans="4:15" ht="12.75">
      <c r="D77" s="4">
        <v>1</v>
      </c>
      <c r="E77" s="4">
        <v>2</v>
      </c>
      <c r="F77" s="4">
        <v>3</v>
      </c>
      <c r="G77" s="4">
        <v>4</v>
      </c>
      <c r="H77" s="4">
        <v>5</v>
      </c>
      <c r="I77" s="4">
        <v>6</v>
      </c>
      <c r="J77" s="4">
        <v>7</v>
      </c>
      <c r="K77" s="4">
        <v>8</v>
      </c>
      <c r="L77" s="4">
        <v>9</v>
      </c>
      <c r="M77" s="4">
        <v>10</v>
      </c>
      <c r="N77" s="4">
        <v>11</v>
      </c>
      <c r="O77" s="4">
        <v>12</v>
      </c>
    </row>
    <row r="78" spans="4:15" ht="12.75">
      <c r="D78" s="4" t="s">
        <v>34</v>
      </c>
      <c r="E78" s="4" t="s">
        <v>35</v>
      </c>
      <c r="F78" s="4" t="s">
        <v>36</v>
      </c>
      <c r="G78" s="4" t="s">
        <v>37</v>
      </c>
      <c r="H78" s="4" t="s">
        <v>4</v>
      </c>
      <c r="I78" s="4" t="s">
        <v>38</v>
      </c>
      <c r="J78" s="4" t="s">
        <v>39</v>
      </c>
      <c r="K78" s="4" t="s">
        <v>40</v>
      </c>
      <c r="L78" s="4" t="s">
        <v>41</v>
      </c>
      <c r="M78" s="4" t="s">
        <v>42</v>
      </c>
      <c r="N78" s="4" t="s">
        <v>43</v>
      </c>
      <c r="O78" s="4" t="s">
        <v>44</v>
      </c>
    </row>
    <row r="79" spans="2:3" ht="12.75">
      <c r="B79">
        <v>1</v>
      </c>
      <c r="C79" t="s">
        <v>34</v>
      </c>
    </row>
    <row r="80" spans="2:14" ht="12.75">
      <c r="B80">
        <v>2</v>
      </c>
      <c r="C80" t="s">
        <v>35</v>
      </c>
      <c r="D80" s="20">
        <f aca="true" ca="1" t="shared" si="20" ref="D80:D90">ABS(B$23-OFFSET($A$23,0,$B80))</f>
        <v>77.70709763595914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2.75">
      <c r="B81">
        <v>3</v>
      </c>
      <c r="C81" t="s">
        <v>36</v>
      </c>
      <c r="D81" s="20">
        <f ca="1" t="shared" si="20"/>
        <v>215.74593573259972</v>
      </c>
      <c r="E81" s="20">
        <f aca="true" ca="1" t="shared" si="21" ref="E81:E90">ABS(C$23-OFFSET($A$23,0,$B81))</f>
        <v>138.03883809664057</v>
      </c>
      <c r="F81" s="19"/>
      <c r="G81" s="19"/>
      <c r="H81" s="19"/>
      <c r="I81" s="19"/>
      <c r="J81" s="19"/>
      <c r="K81" s="19"/>
      <c r="L81" s="19"/>
      <c r="M81" s="19"/>
      <c r="N81" s="19"/>
    </row>
    <row r="82" spans="2:14" ht="12.75">
      <c r="B82">
        <v>4</v>
      </c>
      <c r="C82" t="s">
        <v>37</v>
      </c>
      <c r="D82" s="19">
        <f ca="1" t="shared" si="20"/>
        <v>298.3060553063906</v>
      </c>
      <c r="E82" s="21">
        <f ca="1" t="shared" si="21"/>
        <v>220.59895767043145</v>
      </c>
      <c r="F82" s="20">
        <f aca="true" ca="1" t="shared" si="22" ref="F82:F90">ABS(D$23-OFFSET($A$23,0,$B82))</f>
        <v>82.56011957379087</v>
      </c>
      <c r="G82" s="19"/>
      <c r="H82" s="19"/>
      <c r="I82" s="19"/>
      <c r="J82" s="19"/>
      <c r="K82" s="19"/>
      <c r="L82" s="19"/>
      <c r="M82" s="19"/>
      <c r="N82" s="19"/>
    </row>
    <row r="83" spans="2:14" ht="12.75">
      <c r="B83">
        <v>5</v>
      </c>
      <c r="C83" t="s">
        <v>4</v>
      </c>
      <c r="D83" s="20">
        <f ca="1" t="shared" si="20"/>
        <v>175.1749185909075</v>
      </c>
      <c r="E83" s="21">
        <f ca="1" t="shared" si="21"/>
        <v>252.88201622686665</v>
      </c>
      <c r="F83" s="19">
        <f ca="1" t="shared" si="22"/>
        <v>390.9208543235072</v>
      </c>
      <c r="G83" s="19">
        <f aca="true" ca="1" t="shared" si="23" ref="G83:G90">ABS(E$23-OFFSET($A$23,0,$B83))</f>
        <v>473.4809738972981</v>
      </c>
      <c r="H83" s="19"/>
      <c r="I83" s="19"/>
      <c r="J83" s="19"/>
      <c r="K83" s="19"/>
      <c r="L83" s="19"/>
      <c r="M83" s="19"/>
      <c r="N83" s="19"/>
    </row>
    <row r="84" spans="2:14" ht="12.75">
      <c r="B84">
        <v>6</v>
      </c>
      <c r="C84" t="s">
        <v>38</v>
      </c>
      <c r="D84" s="19">
        <f ca="1" t="shared" si="20"/>
        <v>544.2416938918805</v>
      </c>
      <c r="E84" s="19">
        <f ca="1" t="shared" si="21"/>
        <v>621.9487915278396</v>
      </c>
      <c r="F84" s="19">
        <f ca="1" t="shared" si="22"/>
        <v>759.9876296244802</v>
      </c>
      <c r="G84" s="19">
        <f ca="1" t="shared" si="23"/>
        <v>842.547749198271</v>
      </c>
      <c r="H84" s="19">
        <f aca="true" ca="1" t="shared" si="24" ref="H84:H90">ABS(F$23-OFFSET($A$23,0,$B84))</f>
        <v>369.06677530097295</v>
      </c>
      <c r="I84" s="19"/>
      <c r="J84" s="19"/>
      <c r="K84" s="19"/>
      <c r="L84" s="19"/>
      <c r="M84" s="19"/>
      <c r="N84" s="19"/>
    </row>
    <row r="85" spans="2:14" ht="12.75">
      <c r="B85">
        <v>7</v>
      </c>
      <c r="C85" t="s">
        <v>39</v>
      </c>
      <c r="D85" s="19">
        <f ca="1" t="shared" si="20"/>
        <v>763.5494018744221</v>
      </c>
      <c r="E85" s="19">
        <f ca="1" t="shared" si="21"/>
        <v>841.2564995103812</v>
      </c>
      <c r="F85" s="19">
        <f ca="1" t="shared" si="22"/>
        <v>979.2953376070218</v>
      </c>
      <c r="G85" s="19">
        <f ca="1" t="shared" si="23"/>
        <v>1061.8554571808127</v>
      </c>
      <c r="H85" s="19">
        <f ca="1" t="shared" si="24"/>
        <v>588.3744832835146</v>
      </c>
      <c r="I85" s="20">
        <f aca="true" ca="1" t="shared" si="25" ref="I85:I90">ABS(G$23-OFFSET($A$23,0,$B85))</f>
        <v>219.30770798254161</v>
      </c>
      <c r="J85" s="19"/>
      <c r="K85" s="19"/>
      <c r="L85" s="19"/>
      <c r="M85" s="19"/>
      <c r="N85" s="19"/>
    </row>
    <row r="86" spans="2:14" ht="12.75">
      <c r="B86">
        <v>8</v>
      </c>
      <c r="C86" t="s">
        <v>40</v>
      </c>
      <c r="D86" s="19">
        <f ca="1" t="shared" si="20"/>
        <v>742.7847363417354</v>
      </c>
      <c r="E86" s="19">
        <f ca="1" t="shared" si="21"/>
        <v>820.4918339776946</v>
      </c>
      <c r="F86" s="19">
        <f ca="1" t="shared" si="22"/>
        <v>958.5306720743351</v>
      </c>
      <c r="G86" s="19">
        <f ca="1" t="shared" si="23"/>
        <v>1041.090791648126</v>
      </c>
      <c r="H86" s="19">
        <f ca="1" t="shared" si="24"/>
        <v>567.6098177508279</v>
      </c>
      <c r="I86" s="20">
        <f ca="1" t="shared" si="25"/>
        <v>198.54304244985497</v>
      </c>
      <c r="J86" s="20">
        <f ca="1">ABS(H$23-OFFSET($A$23,0,$B86))</f>
        <v>20.76466553268665</v>
      </c>
      <c r="K86" s="19"/>
      <c r="L86" s="19"/>
      <c r="M86" s="19"/>
      <c r="N86" s="19"/>
    </row>
    <row r="87" spans="2:14" ht="12.75">
      <c r="B87">
        <v>9</v>
      </c>
      <c r="C87" t="s">
        <v>41</v>
      </c>
      <c r="D87" s="19">
        <f ca="1" t="shared" si="20"/>
        <v>464.5923346470977</v>
      </c>
      <c r="E87" s="19">
        <f ca="1" t="shared" si="21"/>
        <v>542.2994322830568</v>
      </c>
      <c r="F87" s="19">
        <f ca="1" t="shared" si="22"/>
        <v>680.3382703796974</v>
      </c>
      <c r="G87" s="19">
        <f ca="1" t="shared" si="23"/>
        <v>762.8983899534883</v>
      </c>
      <c r="H87" s="19">
        <f ca="1" t="shared" si="24"/>
        <v>289.4174160561902</v>
      </c>
      <c r="I87" s="20">
        <f ca="1" t="shared" si="25"/>
        <v>79.64935924478277</v>
      </c>
      <c r="J87" s="19">
        <f ca="1">ABS(H$23-OFFSET($A$23,0,$B87))</f>
        <v>298.9570672273244</v>
      </c>
      <c r="K87" s="19">
        <f ca="1">ABS(I$23-OFFSET($A$23,0,$B87))</f>
        <v>278.19240169463774</v>
      </c>
      <c r="L87" s="19"/>
      <c r="M87" s="19"/>
      <c r="N87" s="19"/>
    </row>
    <row r="88" spans="2:14" ht="12.75">
      <c r="B88">
        <v>10</v>
      </c>
      <c r="C88" t="s">
        <v>42</v>
      </c>
      <c r="D88" s="21">
        <f ca="1" t="shared" si="20"/>
        <v>220.5773677277234</v>
      </c>
      <c r="E88" s="20">
        <f ca="1" t="shared" si="21"/>
        <v>142.87027009176427</v>
      </c>
      <c r="F88" s="20">
        <f ca="1" t="shared" si="22"/>
        <v>4.831431995123694</v>
      </c>
      <c r="G88" s="20">
        <f ca="1" t="shared" si="23"/>
        <v>77.72868757866718</v>
      </c>
      <c r="H88" s="19">
        <f ca="1" t="shared" si="24"/>
        <v>395.7522863186309</v>
      </c>
      <c r="I88" s="19">
        <f ca="1" t="shared" si="25"/>
        <v>764.8190616196039</v>
      </c>
      <c r="J88" s="19">
        <f ca="1">ABS(H$23-OFFSET($A$23,0,$B88))</f>
        <v>984.1267696021455</v>
      </c>
      <c r="K88" s="19">
        <f ca="1">ABS(I$23-OFFSET($A$23,0,$B88))</f>
        <v>963.3621040694588</v>
      </c>
      <c r="L88" s="19">
        <f ca="1">ABS(J$23-OFFSET($A$23,0,$B88))</f>
        <v>685.1697023748211</v>
      </c>
      <c r="M88" s="19"/>
      <c r="N88" s="19"/>
    </row>
    <row r="89" spans="2:14" ht="12.75">
      <c r="B89">
        <v>11</v>
      </c>
      <c r="C89" t="s">
        <v>43</v>
      </c>
      <c r="D89" s="20">
        <f ca="1" t="shared" si="20"/>
        <v>159.56594755663946</v>
      </c>
      <c r="E89" s="21">
        <f ca="1" t="shared" si="21"/>
        <v>237.2730451925986</v>
      </c>
      <c r="F89" s="19">
        <f ca="1" t="shared" si="22"/>
        <v>375.3118832892392</v>
      </c>
      <c r="G89" s="19">
        <f ca="1" t="shared" si="23"/>
        <v>457.87200286303005</v>
      </c>
      <c r="H89" s="20">
        <f ca="1" t="shared" si="24"/>
        <v>15.608971034268052</v>
      </c>
      <c r="I89" s="19">
        <f ca="1" t="shared" si="25"/>
        <v>384.675746335241</v>
      </c>
      <c r="J89" s="19">
        <f ca="1">ABS(H$23-OFFSET($A$23,0,$B89))</f>
        <v>603.9834543177826</v>
      </c>
      <c r="K89" s="19">
        <f ca="1">ABS(I$23-OFFSET($A$23,0,$B89))</f>
        <v>583.218788785096</v>
      </c>
      <c r="L89" s="19">
        <f ca="1">ABS(J$23-OFFSET($A$23,0,$B89))</f>
        <v>305.02638709045823</v>
      </c>
      <c r="M89" s="19">
        <f ca="1">ABS(K$23-OFFSET($A$23,0,$B89))</f>
        <v>380.14331528436287</v>
      </c>
      <c r="N89" s="19"/>
    </row>
    <row r="90" spans="2:14" ht="12.75">
      <c r="B90">
        <v>12</v>
      </c>
      <c r="C90" t="s">
        <v>44</v>
      </c>
      <c r="D90" s="19">
        <f ca="1" t="shared" si="20"/>
        <v>299.5907859866679</v>
      </c>
      <c r="E90" s="19">
        <f ca="1" t="shared" si="21"/>
        <v>377.29788362262707</v>
      </c>
      <c r="F90" s="19">
        <f ca="1" t="shared" si="22"/>
        <v>515.3367217192676</v>
      </c>
      <c r="G90" s="19">
        <f ca="1" t="shared" si="23"/>
        <v>597.8968412930585</v>
      </c>
      <c r="H90" s="20">
        <f ca="1" t="shared" si="24"/>
        <v>124.41586739576042</v>
      </c>
      <c r="I90" s="21">
        <f ca="1" t="shared" si="25"/>
        <v>244.65090790521253</v>
      </c>
      <c r="J90" s="19">
        <f ca="1">ABS(H$23-OFFSET($A$23,0,$B90))</f>
        <v>463.95861588775415</v>
      </c>
      <c r="K90" s="19">
        <f ca="1">ABS(I$23-OFFSET($A$23,0,$B90))</f>
        <v>443.1939503550675</v>
      </c>
      <c r="L90" s="20">
        <f ca="1">ABS(J$23-OFFSET($A$23,0,$B90))</f>
        <v>165.00154866042976</v>
      </c>
      <c r="M90" s="19">
        <f ca="1">ABS(K$23-OFFSET($A$23,0,$B90))</f>
        <v>520.1681537143913</v>
      </c>
      <c r="N90" s="20">
        <f ca="1">ABS(L$23-OFFSET($A$23,0,$B90))</f>
        <v>140.02483843002847</v>
      </c>
    </row>
    <row r="92" spans="4:14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ht="12.75">
      <c r="D93" s="2"/>
    </row>
    <row r="94" ht="12.75">
      <c r="C94" s="2" t="s">
        <v>47</v>
      </c>
    </row>
    <row r="95" ht="12.75">
      <c r="C95" s="2" t="s">
        <v>48</v>
      </c>
    </row>
  </sheetData>
  <sheetProtection/>
  <printOptions/>
  <pageMargins left="0.2" right="0.2" top="0.75" bottom="0.75" header="0.3" footer="0.3"/>
  <pageSetup fitToWidth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PSC</cp:lastModifiedBy>
  <cp:lastPrinted>2009-11-11T00:16:15Z</cp:lastPrinted>
  <dcterms:created xsi:type="dcterms:W3CDTF">2009-05-08T21:02:46Z</dcterms:created>
  <dcterms:modified xsi:type="dcterms:W3CDTF">2009-11-13T00:07:11Z</dcterms:modified>
  <cp:category/>
  <cp:version/>
  <cp:contentType/>
  <cp:contentStatus/>
</cp:coreProperties>
</file>