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Lead Sheet" sheetId="1" r:id="rId1"/>
    <sheet name="Back-up" sheetId="2" r:id="rId2"/>
    <sheet name="Tax Data" sheetId="3" r:id="rId3"/>
  </sheets>
  <definedNames>
    <definedName name="_xlnm.Print_Area" localSheetId="1">'Back-up'!$A$1:$Q$29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<sst xmlns="http://schemas.openxmlformats.org/spreadsheetml/2006/main" count="115" uniqueCount="67">
  <si>
    <t>PAGE</t>
  </si>
  <si>
    <t>TOTAL</t>
  </si>
  <si>
    <t>UTAH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</si>
  <si>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</si>
  <si>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</si>
  <si>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</si>
  <si>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</si>
  <si>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</si>
  <si>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</si>
  <si>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</si>
  <si>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</si>
  <si>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Adjustment to Rate Base:</t>
  </si>
  <si>
    <t>Description of Adjustment:</t>
  </si>
  <si>
    <t>Rocky Mountain Power</t>
  </si>
  <si>
    <t>Utah General Rate Case, June 2010 - Surrebuttal Positions</t>
  </si>
  <si>
    <t>McFadden Ridge I Spare Transformer Removal</t>
  </si>
  <si>
    <t>Spare Transformer</t>
  </si>
  <si>
    <t>Spare Transformer Depreciation Expense</t>
  </si>
  <si>
    <t>Spare Transformer Depreciation Reserve</t>
  </si>
  <si>
    <t>403OP</t>
  </si>
  <si>
    <t>108OP</t>
  </si>
  <si>
    <t>SG</t>
  </si>
  <si>
    <t>Capital</t>
  </si>
  <si>
    <t>13 Month Average</t>
  </si>
  <si>
    <t>Monthly Balances</t>
  </si>
  <si>
    <t>Depreciation Expense</t>
  </si>
  <si>
    <t>Depreciation Reserve</t>
  </si>
  <si>
    <t>YE June10 Expense</t>
  </si>
  <si>
    <t>12 ME June 2010</t>
  </si>
  <si>
    <t>Total Plant Addition</t>
  </si>
  <si>
    <t>Adjustment to Taxes:</t>
  </si>
  <si>
    <t>For Twelve Months Ended June 2010</t>
  </si>
  <si>
    <t>Capital Addition - Wind Trans</t>
  </si>
  <si>
    <t>SCHMDT</t>
  </si>
  <si>
    <t>Schedule M Addition</t>
  </si>
  <si>
    <t>SCHMAT</t>
  </si>
  <si>
    <t>Schedule M Deduction</t>
  </si>
  <si>
    <t>Deferred Tax Expense</t>
  </si>
  <si>
    <t>Accumulated Deferred Income Tax Balance</t>
  </si>
  <si>
    <t>Per Rpt #17</t>
  </si>
  <si>
    <t>Per Rpt #219</t>
  </si>
  <si>
    <t>Tax Depr</t>
  </si>
  <si>
    <t>Def Tax Exp</t>
  </si>
  <si>
    <t>Vintage 2009</t>
  </si>
  <si>
    <t>Amount of</t>
  </si>
  <si>
    <t>Percentage</t>
  </si>
  <si>
    <t>in 2009 Tax Yr</t>
  </si>
  <si>
    <t>in 2010 Tax Yr</t>
  </si>
  <si>
    <t>Factor</t>
  </si>
  <si>
    <t>In-service Date</t>
  </si>
  <si>
    <t>Total Capital Cost</t>
  </si>
  <si>
    <t>of BK Adds</t>
  </si>
  <si>
    <t>for Function</t>
  </si>
  <si>
    <t>Allocated to Wind</t>
  </si>
  <si>
    <t>Total June 2010 Tax Depreciation</t>
  </si>
  <si>
    <t>Total June 2010 Deferred Tax Expense</t>
  </si>
  <si>
    <t>Accumulated Deferred Tax Balance based on DITEXP Allocation:</t>
  </si>
  <si>
    <t>For a June 2010 Test Period, need Half of 2009 &amp; 2010:</t>
  </si>
  <si>
    <t>Beg/End ADIT Balance at June 2010:</t>
  </si>
  <si>
    <t>Utah General Rate Case, June 2010 - Surrebuttal Position</t>
  </si>
  <si>
    <t>1 of 3</t>
  </si>
  <si>
    <t>Pg. 2</t>
  </si>
  <si>
    <t>Pg. 3</t>
  </si>
  <si>
    <t>2 of 3</t>
  </si>
  <si>
    <t>3 of 3</t>
  </si>
  <si>
    <t>See Below</t>
  </si>
  <si>
    <t xml:space="preserve">Capital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</si>
</sst>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[$-409]mmm\-yy;@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1"/>
      <color indexed="8"/>
      <name val="Calibri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42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horizontal="center"/>
      <protection locked="0"/>
    </xf>
    <xf numFmtId="164" fontId="2" fillId="0" borderId="0" xfId="0" applyNumberFormat="1" applyFont="1" applyFill="1" applyAlignment="1">
      <alignment/>
    </xf>
    <xf numFmtId="164" fontId="2" fillId="0" borderId="0" xfId="42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164" fontId="2" fillId="0" borderId="0" xfId="42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5" fontId="2" fillId="0" borderId="0" xfId="58" applyNumberFormat="1" applyFont="1" applyFill="1" applyBorder="1" applyAlignment="1" applyProtection="1">
      <alignment horizontal="center"/>
      <protection locked="0"/>
    </xf>
    <xf numFmtId="164" fontId="2" fillId="0" borderId="0" xfId="42" applyNumberFormat="1" applyFont="1" applyFill="1" applyBorder="1" applyAlignment="1" applyProtection="1">
      <alignment horizontal="center"/>
      <protection locked="0"/>
    </xf>
    <xf numFmtId="0" fontId="2" fillId="0" borderId="0" xfId="42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1" fontId="2" fillId="0" borderId="0" xfId="42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quotePrefix="1">
      <alignment horizontal="left"/>
    </xf>
    <xf numFmtId="164" fontId="2" fillId="0" borderId="0" xfId="0" applyNumberFormat="1" applyFont="1" applyFill="1" applyBorder="1" applyAlignment="1" applyProtection="1">
      <alignment/>
      <protection locked="0"/>
    </xf>
    <xf numFmtId="164" fontId="2" fillId="0" borderId="0" xfId="42" applyNumberFormat="1" applyFont="1" applyFill="1" applyAlignment="1" applyProtection="1">
      <alignment/>
      <protection locked="0"/>
    </xf>
    <xf numFmtId="164" fontId="2" fillId="0" borderId="0" xfId="42" applyNumberFormat="1" applyFont="1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164" fontId="2" fillId="0" borderId="11" xfId="42" applyNumberFormat="1" applyFont="1" applyFill="1" applyBorder="1" applyAlignment="1" applyProtection="1">
      <alignment/>
      <protection locked="0"/>
    </xf>
    <xf numFmtId="164" fontId="2" fillId="0" borderId="11" xfId="0" applyNumberFormat="1" applyFont="1" applyFill="1" applyBorder="1" applyAlignment="1" applyProtection="1">
      <alignment/>
      <protection locked="0"/>
    </xf>
    <xf numFmtId="164" fontId="2" fillId="0" borderId="12" xfId="42" applyNumberFormat="1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/>
      <protection locked="0"/>
    </xf>
    <xf numFmtId="164" fontId="2" fillId="0" borderId="14" xfId="42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164" fontId="2" fillId="0" borderId="16" xfId="42" applyNumberFormat="1" applyFont="1" applyFill="1" applyBorder="1" applyAlignment="1" applyProtection="1">
      <alignment/>
      <protection locked="0"/>
    </xf>
    <xf numFmtId="164" fontId="2" fillId="0" borderId="16" xfId="0" applyNumberFormat="1" applyFont="1" applyFill="1" applyBorder="1" applyAlignment="1" applyProtection="1">
      <alignment/>
      <protection locked="0"/>
    </xf>
    <xf numFmtId="164" fontId="2" fillId="0" borderId="17" xfId="42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41" fontId="1" fillId="0" borderId="0" xfId="43" applyFont="1" applyAlignment="1">
      <alignment/>
    </xf>
    <xf numFmtId="41" fontId="0" fillId="0" borderId="0" xfId="43" applyFont="1" applyAlignment="1">
      <alignment/>
    </xf>
    <xf numFmtId="0" fontId="7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167" fontId="0" fillId="0" borderId="0" xfId="0" applyNumberFormat="1" applyAlignment="1">
      <alignment/>
    </xf>
    <xf numFmtId="41" fontId="0" fillId="0" borderId="0" xfId="0" applyNumberFormat="1" applyAlignment="1">
      <alignment/>
    </xf>
    <xf numFmtId="166" fontId="0" fillId="0" borderId="0" xfId="58" applyNumberFormat="1" applyFont="1" applyAlignment="1">
      <alignment/>
    </xf>
    <xf numFmtId="41" fontId="0" fillId="0" borderId="19" xfId="0" applyNumberFormat="1" applyBorder="1" applyAlignment="1">
      <alignment/>
    </xf>
    <xf numFmtId="164" fontId="2" fillId="0" borderId="0" xfId="42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5" fillId="0" borderId="0" xfId="42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55" applyFont="1" applyFill="1" applyBorder="1" applyAlignment="1" applyProtection="1">
      <alignment horizontal="left"/>
      <protection locked="0"/>
    </xf>
    <xf numFmtId="0" fontId="2" fillId="0" borderId="0" xfId="55" applyFont="1" applyBorder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55" applyFont="1" applyBorder="1" applyAlignment="1" applyProtection="1">
      <alignment horizontal="center"/>
      <protection locked="0"/>
    </xf>
    <xf numFmtId="42" fontId="2" fillId="0" borderId="0" xfId="55" applyNumberFormat="1" applyFont="1" applyBorder="1" applyAlignment="1" applyProtection="1">
      <alignment horizontal="center"/>
      <protection locked="0"/>
    </xf>
    <xf numFmtId="164" fontId="2" fillId="0" borderId="0" xfId="42" applyNumberFormat="1" applyFont="1" applyAlignment="1" applyProtection="1">
      <alignment/>
      <protection locked="0"/>
    </xf>
    <xf numFmtId="0" fontId="2" fillId="0" borderId="0" xfId="55" applyFont="1" applyBorder="1" applyAlignment="1">
      <alignment horizontal="left"/>
      <protection/>
    </xf>
    <xf numFmtId="0" fontId="2" fillId="0" borderId="0" xfId="55" applyFont="1" applyBorder="1">
      <alignment/>
      <protection/>
    </xf>
    <xf numFmtId="0" fontId="2" fillId="0" borderId="0" xfId="55" applyFont="1" applyBorder="1" applyAlignment="1">
      <alignment horizontal="center"/>
      <protection/>
    </xf>
    <xf numFmtId="164" fontId="2" fillId="0" borderId="0" xfId="42" applyNumberFormat="1" applyFont="1" applyBorder="1" applyAlignment="1" applyProtection="1">
      <alignment/>
      <protection locked="0"/>
    </xf>
    <xf numFmtId="0" fontId="2" fillId="0" borderId="0" xfId="55" applyFont="1" applyFill="1" applyBorder="1" applyAlignment="1">
      <alignment horizontal="center"/>
      <protection/>
    </xf>
    <xf numFmtId="0" fontId="2" fillId="0" borderId="0" xfId="0" applyFont="1" applyFill="1" applyBorder="1" applyAlignment="1" applyProtection="1">
      <alignment horizontal="left"/>
      <protection locked="0"/>
    </xf>
    <xf numFmtId="0" fontId="4" fillId="0" borderId="0" xfId="55" applyFont="1" applyBorder="1">
      <alignment/>
      <protection/>
    </xf>
    <xf numFmtId="41" fontId="2" fillId="0" borderId="0" xfId="42" applyNumberFormat="1" applyFont="1" applyBorder="1" applyAlignment="1">
      <alignment horizontal="center"/>
    </xf>
    <xf numFmtId="0" fontId="8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indent="1"/>
      <protection locked="0"/>
    </xf>
    <xf numFmtId="167" fontId="0" fillId="0" borderId="20" xfId="0" applyNumberFormat="1" applyBorder="1" applyAlignment="1" quotePrefix="1">
      <alignment horizontal="center"/>
    </xf>
    <xf numFmtId="167" fontId="0" fillId="0" borderId="0" xfId="0" applyNumberFormat="1" applyBorder="1" applyAlignment="1" quotePrefix="1">
      <alignment horizontal="center"/>
    </xf>
    <xf numFmtId="0" fontId="2" fillId="0" borderId="13" xfId="0" applyFont="1" applyFill="1" applyBorder="1" applyAlignment="1" applyProtection="1" quotePrefix="1">
      <alignment horizontal="left"/>
      <protection locked="0"/>
    </xf>
    <xf numFmtId="0" fontId="1" fillId="23" borderId="21" xfId="0" applyFont="1" applyFill="1" applyBorder="1" applyAlignment="1">
      <alignment horizontal="center"/>
    </xf>
    <xf numFmtId="0" fontId="1" fillId="23" borderId="20" xfId="0" applyFont="1" applyFill="1" applyBorder="1" applyAlignment="1">
      <alignment horizontal="center"/>
    </xf>
    <xf numFmtId="0" fontId="1" fillId="23" borderId="2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djustment Templa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49</xdr:row>
      <xdr:rowOff>133350</xdr:rowOff>
    </xdr:from>
    <xdr:to>
      <xdr:col>8</xdr:col>
      <xdr:colOff>409575</xdr:colOff>
      <xdr:row>58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9477375"/>
          <a:ext cx="7410450" cy="1685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adjustment removes the spare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transformer amount from the McFadden Ridge I wind plant forecast included in the Company's rebuttal position.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80" zoomScaleNormal="80" zoomScalePageLayoutView="0" workbookViewId="0" topLeftCell="A1">
      <selection activeCell="L15" sqref="L15"/>
    </sheetView>
  </sheetViews>
  <sheetFormatPr defaultColWidth="9.140625" defaultRowHeight="15"/>
  <cols>
    <col min="1" max="1" width="6.7109375" style="0" customWidth="1"/>
    <col min="2" max="2" width="30.7109375" style="0" customWidth="1"/>
    <col min="3" max="3" width="11.28125" style="0" customWidth="1"/>
    <col min="4" max="4" width="4.7109375" style="0" customWidth="1"/>
    <col min="5" max="5" width="16.8515625" style="0" customWidth="1"/>
    <col min="6" max="6" width="8.7109375" style="0" customWidth="1"/>
    <col min="7" max="7" width="10.7109375" style="0" bestFit="1" customWidth="1"/>
    <col min="8" max="8" width="15.8515625" style="0" customWidth="1"/>
    <col min="9" max="9" width="7.7109375" style="0" customWidth="1"/>
  </cols>
  <sheetData>
    <row r="1" spans="1:9" ht="15">
      <c r="A1" s="3" t="s">
        <v>13</v>
      </c>
      <c r="B1" s="4"/>
      <c r="C1" s="5"/>
      <c r="D1" s="5"/>
      <c r="E1" s="6"/>
      <c r="F1" s="5"/>
      <c r="G1" s="4"/>
      <c r="H1" s="7" t="s">
        <v>0</v>
      </c>
      <c r="I1" s="8" t="s">
        <v>60</v>
      </c>
    </row>
    <row r="2" spans="1:9" ht="15">
      <c r="A2" s="3" t="s">
        <v>59</v>
      </c>
      <c r="B2" s="4"/>
      <c r="C2" s="5"/>
      <c r="D2" s="5"/>
      <c r="E2" s="6"/>
      <c r="F2" s="5"/>
      <c r="G2" s="4"/>
      <c r="H2" s="9"/>
      <c r="I2" s="10"/>
    </row>
    <row r="3" spans="1:9" ht="15">
      <c r="A3" s="11" t="s">
        <v>15</v>
      </c>
      <c r="B3" s="4"/>
      <c r="C3" s="5"/>
      <c r="D3" s="5"/>
      <c r="E3" s="6"/>
      <c r="F3" s="5"/>
      <c r="G3" s="4"/>
      <c r="H3" s="9"/>
      <c r="I3" s="10"/>
    </row>
    <row r="4" spans="1:9" ht="15">
      <c r="A4" s="4"/>
      <c r="B4" s="4"/>
      <c r="C4" s="5"/>
      <c r="D4" s="5"/>
      <c r="E4" s="6"/>
      <c r="F4" s="5"/>
      <c r="G4" s="4"/>
      <c r="H4" s="9"/>
      <c r="I4" s="10"/>
    </row>
    <row r="5" spans="1:9" ht="15">
      <c r="A5" s="4"/>
      <c r="B5" s="4"/>
      <c r="C5" s="5"/>
      <c r="D5" s="5"/>
      <c r="E5" s="6"/>
      <c r="F5" s="5"/>
      <c r="G5" s="4"/>
      <c r="H5" s="9"/>
      <c r="I5" s="10"/>
    </row>
    <row r="6" spans="1:9" ht="15">
      <c r="A6" s="4"/>
      <c r="B6" s="1"/>
      <c r="C6" s="2"/>
      <c r="D6" s="2"/>
      <c r="E6" s="67" t="s">
        <v>1</v>
      </c>
      <c r="F6" s="2"/>
      <c r="G6" s="2"/>
      <c r="H6" s="68" t="s">
        <v>2</v>
      </c>
      <c r="I6" s="2"/>
    </row>
    <row r="7" spans="1:9" ht="15">
      <c r="A7" s="4"/>
      <c r="B7" s="1"/>
      <c r="C7" s="12" t="s">
        <v>3</v>
      </c>
      <c r="D7" s="12" t="s">
        <v>4</v>
      </c>
      <c r="E7" s="69" t="s">
        <v>5</v>
      </c>
      <c r="F7" s="12" t="s">
        <v>6</v>
      </c>
      <c r="G7" s="12" t="s">
        <v>7</v>
      </c>
      <c r="H7" s="70" t="s">
        <v>8</v>
      </c>
      <c r="I7" s="12" t="s">
        <v>9</v>
      </c>
    </row>
    <row r="8" spans="1:9" ht="15">
      <c r="A8" s="71" t="s">
        <v>11</v>
      </c>
      <c r="B8" s="72"/>
      <c r="C8" s="73"/>
      <c r="D8" s="74"/>
      <c r="E8" s="75"/>
      <c r="F8" s="14"/>
      <c r="G8" s="13"/>
      <c r="H8" s="76"/>
      <c r="I8" s="14"/>
    </row>
    <row r="9" spans="1:9" ht="15">
      <c r="A9" s="77" t="s">
        <v>16</v>
      </c>
      <c r="B9" s="78"/>
      <c r="C9" s="79">
        <v>343</v>
      </c>
      <c r="D9" s="79">
        <v>3</v>
      </c>
      <c r="E9" s="80">
        <f>-'Back-up'!B9</f>
        <v>-1446036.1538461538</v>
      </c>
      <c r="F9" s="81" t="s">
        <v>21</v>
      </c>
      <c r="G9" s="19">
        <v>0.4113042590825348</v>
      </c>
      <c r="H9" s="20">
        <f>E9*G9</f>
        <v>-594760.8288642506</v>
      </c>
      <c r="I9" s="21" t="s">
        <v>61</v>
      </c>
    </row>
    <row r="10" spans="1:9" ht="15">
      <c r="A10" s="77"/>
      <c r="B10" s="78"/>
      <c r="C10" s="79"/>
      <c r="D10" s="79"/>
      <c r="E10" s="80"/>
      <c r="F10" s="81"/>
      <c r="G10" s="19"/>
      <c r="H10" s="20"/>
      <c r="I10" s="21"/>
    </row>
    <row r="11" spans="1:9" ht="15">
      <c r="A11" s="82"/>
      <c r="B11" s="15"/>
      <c r="C11" s="18"/>
      <c r="D11" s="18"/>
      <c r="E11" s="16"/>
      <c r="F11" s="81"/>
      <c r="G11" s="19"/>
      <c r="H11" s="20"/>
      <c r="I11" s="21"/>
    </row>
    <row r="12" spans="1:9" ht="15">
      <c r="A12" s="83" t="s">
        <v>10</v>
      </c>
      <c r="B12" s="78"/>
      <c r="C12" s="18"/>
      <c r="D12" s="79"/>
      <c r="E12" s="84"/>
      <c r="F12" s="79"/>
      <c r="G12" s="19"/>
      <c r="H12" s="16"/>
      <c r="I12" s="21"/>
    </row>
    <row r="13" spans="1:9" ht="15">
      <c r="A13" s="77" t="s">
        <v>17</v>
      </c>
      <c r="B13" s="78"/>
      <c r="C13" s="18" t="s">
        <v>19</v>
      </c>
      <c r="D13" s="79">
        <v>3</v>
      </c>
      <c r="E13" s="84">
        <f>-'Back-up'!B12</f>
        <v>-60297.55736323501</v>
      </c>
      <c r="F13" s="81" t="s">
        <v>21</v>
      </c>
      <c r="G13" s="19">
        <v>0.4113042590825348</v>
      </c>
      <c r="H13" s="20">
        <f>E13*G13</f>
        <v>-24800.64215577202</v>
      </c>
      <c r="I13" s="21" t="s">
        <v>61</v>
      </c>
    </row>
    <row r="14" spans="1:9" ht="15">
      <c r="A14" s="15"/>
      <c r="B14" s="15"/>
      <c r="C14" s="18"/>
      <c r="D14" s="18"/>
      <c r="E14" s="20"/>
      <c r="F14" s="81"/>
      <c r="G14" s="19"/>
      <c r="H14" s="20"/>
      <c r="I14" s="21"/>
    </row>
    <row r="15" spans="1:9" ht="15">
      <c r="A15" s="85"/>
      <c r="B15" s="15"/>
      <c r="C15" s="18"/>
      <c r="D15" s="18"/>
      <c r="E15" s="20"/>
      <c r="F15" s="81"/>
      <c r="G15" s="19"/>
      <c r="H15" s="20"/>
      <c r="I15" s="18"/>
    </row>
    <row r="16" spans="1:9" ht="15">
      <c r="A16" s="71" t="s">
        <v>11</v>
      </c>
      <c r="B16" s="15"/>
      <c r="C16" s="18"/>
      <c r="D16" s="18"/>
      <c r="E16" s="20"/>
      <c r="F16" s="81"/>
      <c r="G16" s="19"/>
      <c r="H16" s="20"/>
      <c r="I16" s="18"/>
    </row>
    <row r="17" spans="1:9" ht="15">
      <c r="A17" s="77" t="s">
        <v>18</v>
      </c>
      <c r="B17" s="15"/>
      <c r="C17" s="18" t="s">
        <v>20</v>
      </c>
      <c r="D17" s="18">
        <v>3</v>
      </c>
      <c r="E17" s="20">
        <f>-'Back-up'!B15</f>
        <v>24411.96654381984</v>
      </c>
      <c r="F17" s="18" t="s">
        <v>21</v>
      </c>
      <c r="G17" s="19">
        <v>0.4113042590825348</v>
      </c>
      <c r="H17" s="20">
        <f>E17*G17</f>
        <v>10040.745812053447</v>
      </c>
      <c r="I17" s="21" t="s">
        <v>61</v>
      </c>
    </row>
    <row r="18" spans="1:9" ht="15">
      <c r="A18" s="86"/>
      <c r="B18" s="15"/>
      <c r="C18" s="18"/>
      <c r="D18" s="18"/>
      <c r="E18" s="20"/>
      <c r="F18" s="18"/>
      <c r="G18" s="19"/>
      <c r="H18" s="20"/>
      <c r="I18" s="18"/>
    </row>
    <row r="19" spans="1:9" ht="15">
      <c r="A19" s="15"/>
      <c r="B19" s="15"/>
      <c r="C19" s="18"/>
      <c r="D19" s="18"/>
      <c r="E19" s="20"/>
      <c r="F19" s="81"/>
      <c r="G19" s="19"/>
      <c r="H19" s="20"/>
      <c r="I19" s="21"/>
    </row>
    <row r="20" spans="1:9" ht="15">
      <c r="A20" s="71" t="s">
        <v>30</v>
      </c>
      <c r="B20" s="15"/>
      <c r="C20" s="18"/>
      <c r="D20" s="18"/>
      <c r="E20" s="20"/>
      <c r="F20" s="81"/>
      <c r="G20" s="19"/>
      <c r="H20" s="20"/>
      <c r="I20" s="21"/>
    </row>
    <row r="21" spans="1:9" ht="15">
      <c r="A21" s="87" t="s">
        <v>34</v>
      </c>
      <c r="B21" s="15"/>
      <c r="C21" s="18" t="s">
        <v>35</v>
      </c>
      <c r="D21" s="18">
        <v>3</v>
      </c>
      <c r="E21" s="20">
        <f>+E13</f>
        <v>-60297.55736323501</v>
      </c>
      <c r="F21" s="81" t="s">
        <v>21</v>
      </c>
      <c r="G21" s="19">
        <v>0.4113042590825348</v>
      </c>
      <c r="H21" s="20">
        <f>E21*G21</f>
        <v>-24800.64215577202</v>
      </c>
      <c r="I21" s="21" t="s">
        <v>62</v>
      </c>
    </row>
    <row r="22" spans="1:9" ht="15">
      <c r="A22" s="87" t="s">
        <v>36</v>
      </c>
      <c r="B22" s="15"/>
      <c r="C22" s="18" t="s">
        <v>33</v>
      </c>
      <c r="D22" s="18">
        <v>3</v>
      </c>
      <c r="E22" s="20">
        <f>-'Tax Data'!T15</f>
        <v>-694103</v>
      </c>
      <c r="F22" s="81" t="s">
        <v>21</v>
      </c>
      <c r="G22" s="19">
        <v>0.4113042590825348</v>
      </c>
      <c r="H22" s="20">
        <f>E22*G22</f>
        <v>-285487.52014196466</v>
      </c>
      <c r="I22" s="21" t="s">
        <v>62</v>
      </c>
    </row>
    <row r="23" spans="1:9" ht="15">
      <c r="A23" s="87" t="s">
        <v>37</v>
      </c>
      <c r="B23" s="25"/>
      <c r="C23" s="23">
        <v>41010</v>
      </c>
      <c r="D23" s="23">
        <v>3</v>
      </c>
      <c r="E23" s="20">
        <f>-'Tax Data'!U15</f>
        <v>-241182</v>
      </c>
      <c r="F23" s="81" t="s">
        <v>21</v>
      </c>
      <c r="G23" s="19">
        <v>0.4113042590825348</v>
      </c>
      <c r="H23" s="20">
        <f>E23*G23</f>
        <v>-99199.1838140439</v>
      </c>
      <c r="I23" s="21" t="s">
        <v>62</v>
      </c>
    </row>
    <row r="24" spans="1:9" ht="15">
      <c r="A24" s="87" t="s">
        <v>38</v>
      </c>
      <c r="B24" s="25"/>
      <c r="C24" s="23">
        <v>282</v>
      </c>
      <c r="D24" s="23">
        <v>3</v>
      </c>
      <c r="E24" s="20">
        <f>-'Tax Data'!U20</f>
        <v>120591</v>
      </c>
      <c r="F24" s="23" t="s">
        <v>21</v>
      </c>
      <c r="G24" s="19">
        <v>0.4113042590825348</v>
      </c>
      <c r="H24" s="20">
        <f>E24*G24</f>
        <v>49599.59190702195</v>
      </c>
      <c r="I24" s="21" t="s">
        <v>62</v>
      </c>
    </row>
    <row r="25" spans="1:9" ht="15">
      <c r="A25" s="26"/>
      <c r="B25" s="25"/>
      <c r="C25" s="23"/>
      <c r="D25" s="23"/>
      <c r="E25" s="20"/>
      <c r="F25" s="23"/>
      <c r="G25" s="19"/>
      <c r="H25" s="20"/>
      <c r="I25" s="21"/>
    </row>
    <row r="26" spans="1:9" ht="15">
      <c r="A26" s="26"/>
      <c r="B26" s="25"/>
      <c r="C26" s="23"/>
      <c r="D26" s="23"/>
      <c r="E26" s="20"/>
      <c r="F26" s="23"/>
      <c r="G26" s="19"/>
      <c r="H26" s="20"/>
      <c r="I26" s="21"/>
    </row>
    <row r="27" spans="1:9" ht="15">
      <c r="A27" s="26"/>
      <c r="B27" s="25"/>
      <c r="C27" s="23"/>
      <c r="D27" s="23"/>
      <c r="E27" s="27"/>
      <c r="F27" s="23"/>
      <c r="G27" s="19"/>
      <c r="H27" s="20"/>
      <c r="I27" s="21"/>
    </row>
    <row r="28" spans="1:9" ht="15">
      <c r="A28" s="26"/>
      <c r="B28" s="25"/>
      <c r="C28" s="23"/>
      <c r="D28" s="23"/>
      <c r="E28" s="27"/>
      <c r="F28" s="23"/>
      <c r="G28" s="19"/>
      <c r="H28" s="20"/>
      <c r="I28" s="21"/>
    </row>
    <row r="29" spans="1:9" ht="15">
      <c r="A29" s="26"/>
      <c r="B29" s="25"/>
      <c r="C29" s="23"/>
      <c r="D29" s="23"/>
      <c r="E29" s="27"/>
      <c r="F29" s="23"/>
      <c r="G29" s="19"/>
      <c r="H29" s="20"/>
      <c r="I29" s="21"/>
    </row>
    <row r="30" spans="1:9" ht="15">
      <c r="A30" s="26"/>
      <c r="B30" s="25"/>
      <c r="C30" s="23"/>
      <c r="D30" s="23"/>
      <c r="E30" s="27"/>
      <c r="F30" s="23"/>
      <c r="G30" s="19"/>
      <c r="H30" s="20"/>
      <c r="I30" s="21"/>
    </row>
    <row r="31" spans="1:9" ht="15">
      <c r="A31" s="26"/>
      <c r="B31" s="25"/>
      <c r="C31" s="23"/>
      <c r="D31" s="23"/>
      <c r="E31" s="27"/>
      <c r="F31" s="23"/>
      <c r="G31" s="19"/>
      <c r="H31" s="20"/>
      <c r="I31" s="21"/>
    </row>
    <row r="32" spans="1:9" ht="15">
      <c r="A32" s="28"/>
      <c r="B32" s="25"/>
      <c r="C32" s="23"/>
      <c r="D32" s="23"/>
      <c r="E32" s="27"/>
      <c r="F32" s="23"/>
      <c r="G32" s="19"/>
      <c r="H32" s="20"/>
      <c r="I32" s="21"/>
    </row>
    <row r="33" spans="1:9" ht="15">
      <c r="A33" s="26"/>
      <c r="B33" s="25"/>
      <c r="C33" s="23"/>
      <c r="D33" s="23"/>
      <c r="E33" s="20"/>
      <c r="F33" s="23"/>
      <c r="G33" s="19"/>
      <c r="H33" s="20"/>
      <c r="I33" s="21"/>
    </row>
    <row r="34" spans="1:9" ht="15">
      <c r="A34" s="26"/>
      <c r="B34" s="25"/>
      <c r="C34" s="23"/>
      <c r="D34" s="23"/>
      <c r="E34" s="16"/>
      <c r="F34" s="23"/>
      <c r="G34" s="19"/>
      <c r="H34" s="20"/>
      <c r="I34" s="21"/>
    </row>
    <row r="35" spans="1:9" ht="15">
      <c r="A35" s="26"/>
      <c r="B35" s="25"/>
      <c r="C35" s="23"/>
      <c r="D35" s="23"/>
      <c r="E35" s="16"/>
      <c r="F35" s="23"/>
      <c r="G35" s="19"/>
      <c r="H35" s="20"/>
      <c r="I35" s="21"/>
    </row>
    <row r="36" spans="1:9" ht="15">
      <c r="A36" s="22"/>
      <c r="B36" s="17"/>
      <c r="C36" s="18"/>
      <c r="D36" s="8"/>
      <c r="E36" s="16"/>
      <c r="F36" s="8"/>
      <c r="G36" s="17"/>
      <c r="H36" s="24"/>
      <c r="I36" s="8"/>
    </row>
    <row r="37" spans="1:9" ht="15">
      <c r="A37" s="22"/>
      <c r="B37" s="17"/>
      <c r="C37" s="18"/>
      <c r="D37" s="8"/>
      <c r="E37" s="16"/>
      <c r="F37" s="8"/>
      <c r="G37" s="17"/>
      <c r="H37" s="24"/>
      <c r="I37" s="8"/>
    </row>
    <row r="38" spans="1:9" ht="15">
      <c r="A38" s="22"/>
      <c r="B38" s="17"/>
      <c r="C38" s="18"/>
      <c r="D38" s="8"/>
      <c r="E38" s="16"/>
      <c r="F38" s="8"/>
      <c r="G38" s="17"/>
      <c r="H38" s="24"/>
      <c r="I38" s="8"/>
    </row>
    <row r="39" spans="1:9" ht="15">
      <c r="A39" s="22"/>
      <c r="B39" s="17"/>
      <c r="C39" s="18"/>
      <c r="D39" s="8"/>
      <c r="E39" s="16"/>
      <c r="F39" s="8"/>
      <c r="G39" s="17"/>
      <c r="H39" s="24"/>
      <c r="I39" s="8"/>
    </row>
    <row r="40" spans="1:9" ht="15">
      <c r="A40" s="22"/>
      <c r="B40" s="17"/>
      <c r="C40" s="18"/>
      <c r="D40" s="8"/>
      <c r="E40" s="16"/>
      <c r="F40" s="8"/>
      <c r="G40" s="17"/>
      <c r="H40" s="24"/>
      <c r="I40" s="8"/>
    </row>
    <row r="41" spans="1:9" ht="15">
      <c r="A41" s="17"/>
      <c r="B41" s="17"/>
      <c r="C41" s="18"/>
      <c r="D41" s="8"/>
      <c r="E41" s="16"/>
      <c r="F41" s="8"/>
      <c r="G41" s="17"/>
      <c r="H41" s="24"/>
      <c r="I41" s="8"/>
    </row>
    <row r="42" spans="1:9" ht="15">
      <c r="A42" s="17"/>
      <c r="B42" s="17"/>
      <c r="C42" s="18"/>
      <c r="D42" s="8"/>
      <c r="E42" s="16"/>
      <c r="F42" s="8"/>
      <c r="G42" s="17"/>
      <c r="H42" s="24"/>
      <c r="I42" s="8"/>
    </row>
    <row r="43" spans="1:9" ht="15">
      <c r="A43" s="17"/>
      <c r="B43" s="17"/>
      <c r="C43" s="18"/>
      <c r="D43" s="8"/>
      <c r="E43" s="16"/>
      <c r="F43" s="8"/>
      <c r="G43" s="17"/>
      <c r="H43" s="24"/>
      <c r="I43" s="8"/>
    </row>
    <row r="44" spans="1:9" ht="15">
      <c r="A44" s="15"/>
      <c r="B44" s="15"/>
      <c r="C44" s="18"/>
      <c r="D44" s="18"/>
      <c r="E44" s="16"/>
      <c r="F44" s="18"/>
      <c r="G44" s="15"/>
      <c r="H44" s="29"/>
      <c r="I44" s="20"/>
    </row>
    <row r="45" spans="1:9" ht="15">
      <c r="A45" s="15"/>
      <c r="B45" s="15"/>
      <c r="C45" s="18"/>
      <c r="D45" s="18"/>
      <c r="E45" s="16"/>
      <c r="F45" s="18"/>
      <c r="G45" s="15"/>
      <c r="H45" s="29"/>
      <c r="I45" s="20"/>
    </row>
    <row r="46" spans="1:9" ht="15">
      <c r="A46" s="15"/>
      <c r="B46" s="15"/>
      <c r="C46" s="18"/>
      <c r="D46" s="18"/>
      <c r="E46" s="16"/>
      <c r="F46" s="18"/>
      <c r="G46" s="15"/>
      <c r="H46" s="29"/>
      <c r="I46" s="20"/>
    </row>
    <row r="47" spans="1:9" ht="15">
      <c r="A47" s="15"/>
      <c r="B47" s="15"/>
      <c r="C47" s="18"/>
      <c r="D47" s="18"/>
      <c r="E47" s="16"/>
      <c r="F47" s="18"/>
      <c r="G47" s="15"/>
      <c r="H47" s="29"/>
      <c r="I47" s="20"/>
    </row>
    <row r="48" spans="1:9" ht="15">
      <c r="A48" s="15"/>
      <c r="B48" s="15"/>
      <c r="C48" s="18"/>
      <c r="D48" s="18"/>
      <c r="E48" s="16"/>
      <c r="F48" s="18"/>
      <c r="G48" s="15"/>
      <c r="H48" s="29"/>
      <c r="I48" s="20"/>
    </row>
    <row r="49" spans="1:9" ht="15.75" thickBot="1">
      <c r="A49" s="22" t="s">
        <v>12</v>
      </c>
      <c r="B49" s="17"/>
      <c r="C49" s="18"/>
      <c r="D49" s="8"/>
      <c r="E49" s="30"/>
      <c r="F49" s="8"/>
      <c r="G49" s="17"/>
      <c r="H49" s="24"/>
      <c r="I49" s="31"/>
    </row>
    <row r="50" spans="1:9" ht="15">
      <c r="A50" s="32"/>
      <c r="B50" s="33"/>
      <c r="C50" s="34"/>
      <c r="D50" s="34"/>
      <c r="E50" s="35"/>
      <c r="F50" s="34"/>
      <c r="G50" s="33"/>
      <c r="H50" s="36"/>
      <c r="I50" s="37"/>
    </row>
    <row r="51" spans="1:9" ht="15">
      <c r="A51" s="90"/>
      <c r="B51" s="15"/>
      <c r="C51" s="18"/>
      <c r="D51" s="18"/>
      <c r="E51" s="16"/>
      <c r="F51" s="18"/>
      <c r="G51" s="15"/>
      <c r="H51" s="29"/>
      <c r="I51" s="39"/>
    </row>
    <row r="52" spans="1:9" ht="15">
      <c r="A52" s="90"/>
      <c r="B52" s="15"/>
      <c r="C52" s="18"/>
      <c r="D52" s="18"/>
      <c r="E52" s="16"/>
      <c r="F52" s="18"/>
      <c r="G52" s="15"/>
      <c r="H52" s="29"/>
      <c r="I52" s="39"/>
    </row>
    <row r="53" spans="1:9" ht="15">
      <c r="A53" s="38"/>
      <c r="B53" s="15"/>
      <c r="C53" s="18"/>
      <c r="D53" s="18"/>
      <c r="E53" s="16"/>
      <c r="F53" s="18"/>
      <c r="G53" s="15"/>
      <c r="H53" s="29"/>
      <c r="I53" s="39"/>
    </row>
    <row r="54" spans="1:9" ht="15">
      <c r="A54" s="38"/>
      <c r="B54" s="15"/>
      <c r="C54" s="18"/>
      <c r="D54" s="18"/>
      <c r="E54" s="16"/>
      <c r="F54" s="18"/>
      <c r="G54" s="15"/>
      <c r="H54" s="29"/>
      <c r="I54" s="39"/>
    </row>
    <row r="55" spans="1:9" ht="15">
      <c r="A55" s="38"/>
      <c r="B55" s="15"/>
      <c r="C55" s="18"/>
      <c r="D55" s="18"/>
      <c r="E55" s="16"/>
      <c r="F55" s="18"/>
      <c r="G55" s="15"/>
      <c r="H55" s="29"/>
      <c r="I55" s="39"/>
    </row>
    <row r="56" spans="1:9" ht="15">
      <c r="A56" s="38"/>
      <c r="B56" s="15"/>
      <c r="C56" s="18"/>
      <c r="D56" s="18"/>
      <c r="E56" s="16"/>
      <c r="F56" s="18"/>
      <c r="G56" s="15"/>
      <c r="H56" s="29"/>
      <c r="I56" s="39"/>
    </row>
    <row r="57" spans="1:9" ht="15">
      <c r="A57" s="38"/>
      <c r="B57" s="15"/>
      <c r="C57" s="18"/>
      <c r="D57" s="18"/>
      <c r="E57" s="16"/>
      <c r="F57" s="18"/>
      <c r="G57" s="15"/>
      <c r="H57" s="29"/>
      <c r="I57" s="39"/>
    </row>
    <row r="58" spans="1:9" ht="15">
      <c r="A58" s="38"/>
      <c r="B58" s="15"/>
      <c r="C58" s="18"/>
      <c r="D58" s="18"/>
      <c r="E58" s="16"/>
      <c r="F58" s="18"/>
      <c r="G58" s="15"/>
      <c r="H58" s="29"/>
      <c r="I58" s="39"/>
    </row>
    <row r="59" spans="1:9" ht="15.75" thickBot="1">
      <c r="A59" s="40"/>
      <c r="B59" s="41"/>
      <c r="C59" s="42"/>
      <c r="D59" s="42"/>
      <c r="E59" s="43"/>
      <c r="F59" s="42"/>
      <c r="G59" s="41"/>
      <c r="H59" s="44"/>
      <c r="I59" s="45"/>
    </row>
  </sheetData>
  <sheetProtection/>
  <dataValidations count="4">
    <dataValidation errorStyle="warning" type="list" allowBlank="1" showInputMessage="1" showErrorMessage="1" errorTitle="FERC ACCOUNT" error="This FERC Account is not included in the drop-down list. Is this the account you want to use?" sqref="C23:C35">
      <formula1>$C$2:$C$177</formula1>
    </dataValidation>
    <dataValidation errorStyle="warning" type="list" allowBlank="1" showInputMessage="1" showErrorMessage="1" errorTitle="Factor" error="This factor is not included in the drop-down list. Is this the factor you want to use?" sqref="F24:F35">
      <formula1>$F$2:$F$10</formula1>
    </dataValidation>
    <dataValidation type="list" allowBlank="1" showInputMessage="1" showErrorMessage="1" errorTitle="Adjustment Type" error="There are only three types of adjustments:&#10;Type 1 - ordered, reversal of prior period, correcting or normalizing adjustments.&#10;Type 2 - annualizing or change during the test period.&#10;Type 3 - adjustments beyond the test period." sqref="D23:D35 D12:D13">
      <formula1>"1, 2, 3"</formula1>
    </dataValidation>
    <dataValidation errorStyle="warning" type="list" allowBlank="1" showInputMessage="1" showErrorMessage="1" errorTitle="Factor" error="This factor is not included in the drop-down list. Is this the factor you want to use?" sqref="F12">
      <formula1>$F$62:$F$153</formula1>
    </dataValidation>
  </dataValidation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80" zoomScaleNormal="80" zoomScalePageLayoutView="0" workbookViewId="0" topLeftCell="A1">
      <selection activeCell="F8" sqref="F8"/>
    </sheetView>
  </sheetViews>
  <sheetFormatPr defaultColWidth="9.140625" defaultRowHeight="15"/>
  <cols>
    <col min="1" max="1" width="23.7109375" style="0" customWidth="1"/>
    <col min="2" max="2" width="17.7109375" style="0" bestFit="1" customWidth="1"/>
    <col min="3" max="3" width="11.421875" style="0" bestFit="1" customWidth="1"/>
    <col min="4" max="4" width="11.140625" style="0" customWidth="1"/>
    <col min="5" max="5" width="11.28125" style="0" customWidth="1"/>
    <col min="6" max="6" width="11.28125" style="0" bestFit="1" customWidth="1"/>
    <col min="7" max="7" width="11.421875" style="0" customWidth="1"/>
    <col min="8" max="15" width="11.28125" style="0" bestFit="1" customWidth="1"/>
    <col min="16" max="16" width="18.00390625" style="0" bestFit="1" customWidth="1"/>
    <col min="17" max="20" width="10.57421875" style="0" bestFit="1" customWidth="1"/>
    <col min="21" max="21" width="17.421875" style="0" bestFit="1" customWidth="1"/>
  </cols>
  <sheetData>
    <row r="1" spans="1:16" ht="15">
      <c r="A1" s="46" t="str">
        <f>'Lead Sheet'!A1</f>
        <v>Rocky Mountain Power</v>
      </c>
      <c r="O1" s="7" t="s">
        <v>0</v>
      </c>
      <c r="P1" s="8" t="s">
        <v>63</v>
      </c>
    </row>
    <row r="2" ht="15">
      <c r="A2" s="46" t="str">
        <f>'Lead Sheet'!A2</f>
        <v>Utah General Rate Case, June 2010 - Surrebuttal Position</v>
      </c>
    </row>
    <row r="3" ht="15">
      <c r="A3" s="46" t="str">
        <f>'Lead Sheet'!A3</f>
        <v>McFadden Ridge I Spare Transformer Removal</v>
      </c>
    </row>
    <row r="7" ht="15">
      <c r="A7" s="47" t="s">
        <v>22</v>
      </c>
    </row>
    <row r="8" spans="1:2" ht="15">
      <c r="A8" s="54" t="s">
        <v>29</v>
      </c>
      <c r="B8" s="49">
        <v>1879847</v>
      </c>
    </row>
    <row r="9" spans="1:3" ht="15">
      <c r="A9" s="52" t="s">
        <v>23</v>
      </c>
      <c r="B9" s="53">
        <f>P22</f>
        <v>1446036.1538461538</v>
      </c>
      <c r="C9" t="s">
        <v>65</v>
      </c>
    </row>
    <row r="11" ht="15">
      <c r="A11" s="47" t="s">
        <v>25</v>
      </c>
    </row>
    <row r="12" spans="1:3" ht="15">
      <c r="A12" s="46" t="s">
        <v>28</v>
      </c>
      <c r="B12" s="53">
        <f>P25</f>
        <v>60297.55736323501</v>
      </c>
      <c r="C12" t="s">
        <v>65</v>
      </c>
    </row>
    <row r="14" ht="15">
      <c r="A14" s="47" t="s">
        <v>26</v>
      </c>
    </row>
    <row r="15" spans="1:3" ht="15">
      <c r="A15" s="46" t="s">
        <v>23</v>
      </c>
      <c r="B15" s="53">
        <f>P28</f>
        <v>-24411.96654381984</v>
      </c>
      <c r="C15" t="s">
        <v>65</v>
      </c>
    </row>
    <row r="19" spans="3:16" ht="15">
      <c r="C19" s="91" t="s">
        <v>24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3"/>
    </row>
    <row r="20" spans="3:15" ht="15">
      <c r="C20" s="88">
        <v>39965</v>
      </c>
      <c r="D20" s="88">
        <v>39995</v>
      </c>
      <c r="E20" s="88">
        <v>40026</v>
      </c>
      <c r="F20" s="88">
        <v>40057</v>
      </c>
      <c r="G20" s="88">
        <v>40087</v>
      </c>
      <c r="H20" s="88">
        <v>40118</v>
      </c>
      <c r="I20" s="88">
        <v>40148</v>
      </c>
      <c r="J20" s="88">
        <v>40179</v>
      </c>
      <c r="K20" s="88">
        <v>40210</v>
      </c>
      <c r="L20" s="88">
        <v>40238</v>
      </c>
      <c r="M20" s="88">
        <v>40269</v>
      </c>
      <c r="N20" s="88">
        <v>40299</v>
      </c>
      <c r="O20" s="88">
        <v>40330</v>
      </c>
    </row>
    <row r="21" spans="3:16" ht="15"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48" t="s">
        <v>23</v>
      </c>
    </row>
    <row r="22" spans="1:16" ht="15">
      <c r="A22" t="s">
        <v>66</v>
      </c>
      <c r="C22" s="49">
        <v>0</v>
      </c>
      <c r="D22" s="49">
        <v>0</v>
      </c>
      <c r="E22" s="49">
        <v>0</v>
      </c>
      <c r="F22" s="50">
        <f aca="true" t="shared" si="0" ref="F22:O22">$B$8</f>
        <v>1879847</v>
      </c>
      <c r="G22" s="50">
        <f t="shared" si="0"/>
        <v>1879847</v>
      </c>
      <c r="H22" s="50">
        <f t="shared" si="0"/>
        <v>1879847</v>
      </c>
      <c r="I22" s="50">
        <f t="shared" si="0"/>
        <v>1879847</v>
      </c>
      <c r="J22" s="50">
        <f t="shared" si="0"/>
        <v>1879847</v>
      </c>
      <c r="K22" s="50">
        <f t="shared" si="0"/>
        <v>1879847</v>
      </c>
      <c r="L22" s="50">
        <f t="shared" si="0"/>
        <v>1879847</v>
      </c>
      <c r="M22" s="50">
        <f t="shared" si="0"/>
        <v>1879847</v>
      </c>
      <c r="N22" s="50">
        <f t="shared" si="0"/>
        <v>1879847</v>
      </c>
      <c r="O22" s="50">
        <f t="shared" si="0"/>
        <v>1879847</v>
      </c>
      <c r="P22" s="50">
        <f>AVERAGE(C22:O22)</f>
        <v>1446036.1538461538</v>
      </c>
    </row>
    <row r="24" ht="15">
      <c r="P24" s="48" t="s">
        <v>27</v>
      </c>
    </row>
    <row r="25" spans="1:16" ht="15">
      <c r="A25" t="s">
        <v>25</v>
      </c>
      <c r="B25" s="51">
        <v>0.04051677376760869</v>
      </c>
      <c r="C25" s="49">
        <v>0</v>
      </c>
      <c r="D25" s="49">
        <v>0</v>
      </c>
      <c r="E25" s="49">
        <v>0</v>
      </c>
      <c r="F25" s="49">
        <f>B8*B25*(0.5/12)</f>
        <v>3173.555650696579</v>
      </c>
      <c r="G25" s="49">
        <f aca="true" t="shared" si="1" ref="G25:O25">$B$8*$B$25*(1/12)</f>
        <v>6347.111301393158</v>
      </c>
      <c r="H25" s="49">
        <f t="shared" si="1"/>
        <v>6347.111301393158</v>
      </c>
      <c r="I25" s="49">
        <f t="shared" si="1"/>
        <v>6347.111301393158</v>
      </c>
      <c r="J25" s="49">
        <f t="shared" si="1"/>
        <v>6347.111301393158</v>
      </c>
      <c r="K25" s="49">
        <f t="shared" si="1"/>
        <v>6347.111301393158</v>
      </c>
      <c r="L25" s="49">
        <f t="shared" si="1"/>
        <v>6347.111301393158</v>
      </c>
      <c r="M25" s="49">
        <f t="shared" si="1"/>
        <v>6347.111301393158</v>
      </c>
      <c r="N25" s="49">
        <f t="shared" si="1"/>
        <v>6347.111301393158</v>
      </c>
      <c r="O25" s="49">
        <f t="shared" si="1"/>
        <v>6347.111301393158</v>
      </c>
      <c r="P25" s="49">
        <f>SUM(D25:O25)</f>
        <v>60297.55736323501</v>
      </c>
    </row>
    <row r="27" ht="15">
      <c r="P27" s="48" t="s">
        <v>23</v>
      </c>
    </row>
    <row r="28" spans="1:16" ht="15">
      <c r="A28" t="s">
        <v>26</v>
      </c>
      <c r="C28" s="49">
        <f>-C25</f>
        <v>0</v>
      </c>
      <c r="D28" s="49">
        <f aca="true" t="shared" si="2" ref="D28:O28">C28-D25</f>
        <v>0</v>
      </c>
      <c r="E28" s="49">
        <f t="shared" si="2"/>
        <v>0</v>
      </c>
      <c r="F28" s="49">
        <f t="shared" si="2"/>
        <v>-3173.555650696579</v>
      </c>
      <c r="G28" s="49">
        <f t="shared" si="2"/>
        <v>-9520.666952089738</v>
      </c>
      <c r="H28" s="49">
        <f t="shared" si="2"/>
        <v>-15867.778253482895</v>
      </c>
      <c r="I28" s="49">
        <f t="shared" si="2"/>
        <v>-22214.889554876052</v>
      </c>
      <c r="J28" s="49">
        <f t="shared" si="2"/>
        <v>-28562.00085626921</v>
      </c>
      <c r="K28" s="49">
        <f t="shared" si="2"/>
        <v>-34909.11215766237</v>
      </c>
      <c r="L28" s="49">
        <f t="shared" si="2"/>
        <v>-41256.22345905553</v>
      </c>
      <c r="M28" s="49">
        <f t="shared" si="2"/>
        <v>-47603.33476044869</v>
      </c>
      <c r="N28" s="49">
        <f t="shared" si="2"/>
        <v>-53950.44606184185</v>
      </c>
      <c r="O28" s="49">
        <f t="shared" si="2"/>
        <v>-60297.55736323501</v>
      </c>
      <c r="P28" s="49">
        <f>AVERAGE(C28:O28)</f>
        <v>-24411.96654381984</v>
      </c>
    </row>
  </sheetData>
  <sheetProtection/>
  <mergeCells count="1">
    <mergeCell ref="C19:P19"/>
  </mergeCells>
  <printOptions/>
  <pageMargins left="0.5" right="0" top="0.75" bottom="0.75" header="0.3" footer="0.3"/>
  <pageSetup fitToHeight="1" fitToWidth="1"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18.00390625" style="0" customWidth="1"/>
    <col min="5" max="5" width="10.57421875" style="0" bestFit="1" customWidth="1"/>
    <col min="6" max="6" width="3.00390625" style="0" customWidth="1"/>
    <col min="7" max="7" width="11.00390625" style="0" bestFit="1" customWidth="1"/>
    <col min="8" max="8" width="13.140625" style="0" bestFit="1" customWidth="1"/>
    <col min="9" max="9" width="10.57421875" style="0" bestFit="1" customWidth="1"/>
    <col min="10" max="10" width="2.57421875" style="0" customWidth="1"/>
    <col min="11" max="11" width="13.140625" style="0" bestFit="1" customWidth="1"/>
    <col min="12" max="12" width="11.7109375" style="0" bestFit="1" customWidth="1"/>
    <col min="13" max="13" width="3.7109375" style="0" customWidth="1"/>
    <col min="14" max="14" width="11.00390625" style="0" bestFit="1" customWidth="1"/>
    <col min="15" max="15" width="13.140625" style="0" bestFit="1" customWidth="1"/>
    <col min="16" max="16" width="10.57421875" style="0" bestFit="1" customWidth="1"/>
    <col min="17" max="17" width="3.00390625" style="0" customWidth="1"/>
    <col min="18" max="18" width="13.140625" style="0" bestFit="1" customWidth="1"/>
    <col min="19" max="19" width="11.7109375" style="0" customWidth="1"/>
    <col min="20" max="20" width="12.28125" style="0" customWidth="1"/>
    <col min="21" max="21" width="9.7109375" style="0" bestFit="1" customWidth="1"/>
  </cols>
  <sheetData>
    <row r="1" spans="1:21" ht="15">
      <c r="A1" s="55" t="s">
        <v>13</v>
      </c>
      <c r="T1" s="7" t="s">
        <v>0</v>
      </c>
      <c r="U1" s="8" t="s">
        <v>64</v>
      </c>
    </row>
    <row r="2" ht="15">
      <c r="A2" s="55" t="s">
        <v>14</v>
      </c>
    </row>
    <row r="3" ht="15">
      <c r="A3" s="55" t="s">
        <v>15</v>
      </c>
    </row>
    <row r="4" ht="15">
      <c r="A4" s="56" t="s">
        <v>31</v>
      </c>
    </row>
    <row r="5" ht="15">
      <c r="A5" s="55"/>
    </row>
    <row r="6" ht="15">
      <c r="A6" s="55"/>
    </row>
    <row r="7" spans="8:18" ht="15">
      <c r="H7" s="2" t="s">
        <v>39</v>
      </c>
      <c r="K7" s="2" t="s">
        <v>40</v>
      </c>
      <c r="O7" s="2" t="s">
        <v>39</v>
      </c>
      <c r="R7" s="2" t="s">
        <v>40</v>
      </c>
    </row>
    <row r="8" spans="8:20" ht="15">
      <c r="H8" s="57" t="s">
        <v>41</v>
      </c>
      <c r="K8" s="57" t="s">
        <v>42</v>
      </c>
      <c r="O8" s="57" t="s">
        <v>41</v>
      </c>
      <c r="R8" s="57" t="s">
        <v>42</v>
      </c>
      <c r="T8" s="58"/>
    </row>
    <row r="9" spans="7:20" ht="15">
      <c r="G9" s="59">
        <v>2009</v>
      </c>
      <c r="H9" s="2" t="s">
        <v>43</v>
      </c>
      <c r="I9" s="2" t="s">
        <v>44</v>
      </c>
      <c r="K9" s="2" t="s">
        <v>43</v>
      </c>
      <c r="L9" s="2" t="s">
        <v>44</v>
      </c>
      <c r="N9" s="59">
        <v>2009</v>
      </c>
      <c r="O9" s="2" t="s">
        <v>43</v>
      </c>
      <c r="P9" s="2" t="s">
        <v>44</v>
      </c>
      <c r="R9" s="2" t="s">
        <v>43</v>
      </c>
      <c r="S9" s="2" t="s">
        <v>44</v>
      </c>
      <c r="T9" s="2"/>
    </row>
    <row r="10" spans="7:19" ht="15">
      <c r="G10" s="59" t="s">
        <v>45</v>
      </c>
      <c r="H10" s="1" t="s">
        <v>46</v>
      </c>
      <c r="I10" s="57" t="s">
        <v>41</v>
      </c>
      <c r="K10" s="1" t="s">
        <v>46</v>
      </c>
      <c r="L10" s="57" t="s">
        <v>42</v>
      </c>
      <c r="N10" s="59" t="s">
        <v>45</v>
      </c>
      <c r="O10" s="1" t="s">
        <v>47</v>
      </c>
      <c r="P10" s="57" t="s">
        <v>41</v>
      </c>
      <c r="R10" s="1" t="s">
        <v>47</v>
      </c>
      <c r="S10" s="57" t="s">
        <v>42</v>
      </c>
    </row>
    <row r="11" spans="3:21" ht="75">
      <c r="C11" s="60" t="s">
        <v>48</v>
      </c>
      <c r="D11" s="60" t="s">
        <v>49</v>
      </c>
      <c r="E11" s="60" t="s">
        <v>50</v>
      </c>
      <c r="G11" s="61" t="s">
        <v>51</v>
      </c>
      <c r="H11" s="60" t="s">
        <v>52</v>
      </c>
      <c r="I11" s="60" t="s">
        <v>53</v>
      </c>
      <c r="K11" s="60" t="s">
        <v>52</v>
      </c>
      <c r="L11" s="60" t="s">
        <v>53</v>
      </c>
      <c r="N11" s="61" t="s">
        <v>51</v>
      </c>
      <c r="O11" s="60" t="s">
        <v>52</v>
      </c>
      <c r="P11" s="60" t="s">
        <v>53</v>
      </c>
      <c r="R11" s="60" t="s">
        <v>52</v>
      </c>
      <c r="S11" s="60" t="s">
        <v>53</v>
      </c>
      <c r="T11" s="62" t="s">
        <v>54</v>
      </c>
      <c r="U11" s="62" t="s">
        <v>55</v>
      </c>
    </row>
    <row r="13" spans="1:19" ht="15">
      <c r="A13" t="s">
        <v>32</v>
      </c>
      <c r="C13" s="59" t="s">
        <v>21</v>
      </c>
      <c r="D13" s="63">
        <v>40057</v>
      </c>
      <c r="E13" s="64">
        <v>1879847</v>
      </c>
      <c r="G13" s="65">
        <v>0.026791</v>
      </c>
      <c r="H13" s="56">
        <v>40178282</v>
      </c>
      <c r="I13" s="56">
        <f>ROUND(H13*G13,0)</f>
        <v>1076416</v>
      </c>
      <c r="K13" s="56">
        <f>14117710+344616</f>
        <v>14462326</v>
      </c>
      <c r="L13" s="56">
        <f>ROUND(K13*G13,0)</f>
        <v>387460</v>
      </c>
      <c r="N13" s="65">
        <f>+G13</f>
        <v>0.026791</v>
      </c>
      <c r="O13" s="56">
        <v>11637847</v>
      </c>
      <c r="P13" s="56">
        <f>ROUND(O13*N13,0)</f>
        <v>311790</v>
      </c>
      <c r="R13" s="56">
        <f>3001246+541124</f>
        <v>3542370</v>
      </c>
      <c r="S13" s="56">
        <f>ROUND(R13*N13,0)</f>
        <v>94904</v>
      </c>
    </row>
    <row r="14" ht="15.75" thickBot="1"/>
    <row r="15" spans="1:21" ht="15.75" thickBot="1">
      <c r="A15" t="s">
        <v>57</v>
      </c>
      <c r="I15" s="56">
        <f>ROUND(I13/2,0)</f>
        <v>538208</v>
      </c>
      <c r="L15" s="56">
        <f>ROUND(L13/2,0)</f>
        <v>193730</v>
      </c>
      <c r="P15" s="56">
        <f>ROUND(P13/2,0)</f>
        <v>155895</v>
      </c>
      <c r="S15" s="56">
        <f>ROUND(S13/2,0)</f>
        <v>47452</v>
      </c>
      <c r="T15" s="66">
        <f>+P15+I15</f>
        <v>694103</v>
      </c>
      <c r="U15" s="66">
        <f>+S15+L15</f>
        <v>241182</v>
      </c>
    </row>
    <row r="18" spans="1:19" ht="15">
      <c r="A18" t="s">
        <v>56</v>
      </c>
      <c r="L18" s="64">
        <f>-L13</f>
        <v>-387460</v>
      </c>
      <c r="S18" s="64">
        <f>+L18-S13</f>
        <v>-482364</v>
      </c>
    </row>
    <row r="19" ht="15.75" thickBot="1"/>
    <row r="20" spans="1:21" ht="15.75" thickBot="1">
      <c r="A20" t="s">
        <v>58</v>
      </c>
      <c r="L20" s="64">
        <f>-L15</f>
        <v>-193730</v>
      </c>
      <c r="S20" s="64">
        <f>+L20-S15</f>
        <v>-241182</v>
      </c>
      <c r="U20" s="66">
        <f>AVERAGE(S20,0)</f>
        <v>-120591</v>
      </c>
    </row>
  </sheetData>
  <sheetProtection/>
  <printOptions/>
  <pageMargins left="0.5" right="0" top="0.75" bottom="0.75" header="0.3" footer="0.3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P21037</dc:creator>
  <cp:keywords/>
  <dc:description/>
  <cp:lastModifiedBy>PSC</cp:lastModifiedBy>
  <cp:lastPrinted>2009-11-24T21:40:50Z</cp:lastPrinted>
  <dcterms:created xsi:type="dcterms:W3CDTF">2009-11-19T21:35:32Z</dcterms:created>
  <dcterms:modified xsi:type="dcterms:W3CDTF">2009-12-03T23:26:52Z</dcterms:modified>
  <cp:category/>
  <cp:version/>
  <cp:contentType/>
  <cp:contentStatus/>
</cp:coreProperties>
</file>