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Sch 9 BI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<sst xmlns="http://schemas.openxmlformats.org/spreadsheetml/2006/main" count="44" uniqueCount="27">
  <si>
    <t>Rocky Mountain Power</t>
  </si>
  <si>
    <t>Monthly Billing Comparison</t>
  </si>
  <si>
    <t>Schedule 9 - State of Utah</t>
  </si>
  <si>
    <t>General Service - Transmission Voltage</t>
  </si>
  <si>
    <t>Summer</t>
  </si>
  <si>
    <t>Winter</t>
  </si>
  <si>
    <t>kW</t>
  </si>
  <si>
    <t>On-Peak</t>
  </si>
  <si>
    <r>
      <t>Monthly Billing</t>
    </r>
    <r>
      <rPr>
        <vertAlign val="superscript"/>
        <sz val="10"/>
        <rFont val="Times New Roman"/>
        <family val="1"/>
      </rPr>
      <t>1</t>
    </r>
  </si>
  <si>
    <t>Change</t>
  </si>
  <si>
    <t>Sch 9</t>
  </si>
  <si>
    <t>Present</t>
  </si>
  <si>
    <t>Proposed</t>
  </si>
  <si>
    <r>
      <t>Load Size</t>
    </r>
    <r>
      <rPr>
        <vertAlign val="superscript"/>
        <sz val="10"/>
        <rFont val="Times New Roman"/>
        <family val="1"/>
      </rPr>
      <t>2</t>
    </r>
  </si>
  <si>
    <t>kWh</t>
  </si>
  <si>
    <t>kWh %</t>
  </si>
  <si>
    <t>$</t>
  </si>
  <si>
    <t>%</t>
  </si>
  <si>
    <t>Basic Charge</t>
  </si>
  <si>
    <t>Facilities kW</t>
  </si>
  <si>
    <t>On-Peak kW</t>
  </si>
  <si>
    <t>On-Peak kWh</t>
  </si>
  <si>
    <t>Off-Peak kWh</t>
  </si>
  <si>
    <t>HELP Charge</t>
  </si>
  <si>
    <t>Surcharge</t>
  </si>
  <si>
    <r>
      <t>1</t>
    </r>
    <r>
      <rPr>
        <sz val="10"/>
        <rFont val="Times New Roman"/>
        <family val="1"/>
      </rPr>
      <t xml:space="preserve">  Including HELP, DSM and applicable adjustment.</t>
    </r>
  </si>
  <si>
    <r>
      <t>2</t>
    </r>
    <r>
      <rPr>
        <sz val="10"/>
        <rFont val="Times New Roman"/>
        <family val="1"/>
      </rPr>
      <t xml:space="preserve">  Assumes customer monthly peak occurs during On-Peak hours.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</si>
</sst>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;\-0.0%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2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164" fontId="3" fillId="0" borderId="0" xfId="55" applyNumberFormat="1" applyFont="1" applyAlignment="1">
      <alignment horizontal="centerContinuous"/>
      <protection/>
    </xf>
    <xf numFmtId="0" fontId="3" fillId="0" borderId="0" xfId="55" applyFont="1">
      <alignment/>
      <protection/>
    </xf>
    <xf numFmtId="3" fontId="3" fillId="0" borderId="0" xfId="55" applyNumberFormat="1" applyFont="1" applyAlignment="1">
      <alignment horizontal="centerContinuous"/>
      <protection/>
    </xf>
    <xf numFmtId="3" fontId="4" fillId="0" borderId="0" xfId="55" applyNumberFormat="1" applyFont="1" applyBorder="1" applyAlignment="1">
      <alignment horizontal="left"/>
      <protection/>
    </xf>
    <xf numFmtId="0" fontId="3" fillId="0" borderId="0" xfId="55" applyFont="1" applyBorder="1" applyAlignment="1">
      <alignment horizontal="centerContinuous"/>
      <protection/>
    </xf>
    <xf numFmtId="164" fontId="5" fillId="0" borderId="0" xfId="55" applyNumberFormat="1" applyFont="1" applyBorder="1" applyAlignment="1">
      <alignment horizontal="centerContinuous"/>
      <protection/>
    </xf>
    <xf numFmtId="0" fontId="5" fillId="0" borderId="0" xfId="55" applyFont="1" applyBorder="1" applyAlignment="1">
      <alignment horizontal="centerContinuous"/>
      <protection/>
    </xf>
    <xf numFmtId="164" fontId="3" fillId="0" borderId="0" xfId="55" applyNumberFormat="1" applyFont="1" applyBorder="1" applyAlignment="1">
      <alignment horizontal="centerContinuous"/>
      <protection/>
    </xf>
    <xf numFmtId="3" fontId="3" fillId="0" borderId="0" xfId="55" applyNumberFormat="1" applyFont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164" fontId="5" fillId="0" borderId="10" xfId="55" applyNumberFormat="1" applyFont="1" applyBorder="1" applyAlignment="1">
      <alignment horizontal="centerContinuous"/>
      <protection/>
    </xf>
    <xf numFmtId="0" fontId="1" fillId="0" borderId="10" xfId="55" applyBorder="1" applyAlignment="1">
      <alignment horizontal="centerContinuous"/>
      <protection/>
    </xf>
    <xf numFmtId="164" fontId="3" fillId="0" borderId="10" xfId="55" applyNumberFormat="1" applyFont="1" applyBorder="1" applyAlignment="1">
      <alignment horizontal="centerContinuous"/>
      <protection/>
    </xf>
    <xf numFmtId="0" fontId="3" fillId="0" borderId="10" xfId="55" applyFont="1" applyBorder="1" applyAlignment="1">
      <alignment horizontal="centerContinuous"/>
      <protection/>
    </xf>
    <xf numFmtId="7" fontId="3" fillId="0" borderId="10" xfId="55" applyNumberFormat="1" applyFont="1" applyBorder="1" applyAlignment="1">
      <alignment horizontal="centerContinuous"/>
      <protection/>
    </xf>
    <xf numFmtId="3" fontId="3" fillId="0" borderId="0" xfId="55" applyNumberFormat="1" applyFont="1" applyAlignment="1">
      <alignment horizontal="center"/>
      <protection/>
    </xf>
    <xf numFmtId="164" fontId="5" fillId="0" borderId="11" xfId="55" applyNumberFormat="1" applyFont="1" applyBorder="1" applyAlignment="1">
      <alignment horizontal="left"/>
      <protection/>
    </xf>
    <xf numFmtId="0" fontId="5" fillId="0" borderId="12" xfId="55" applyFont="1" applyBorder="1">
      <alignment/>
      <protection/>
    </xf>
    <xf numFmtId="0" fontId="5" fillId="0" borderId="13" xfId="55" applyFont="1" applyBorder="1">
      <alignment/>
      <protection/>
    </xf>
    <xf numFmtId="0" fontId="3" fillId="0" borderId="10" xfId="55" applyFont="1" applyBorder="1" applyAlignment="1">
      <alignment horizontal="center"/>
      <protection/>
    </xf>
    <xf numFmtId="3" fontId="7" fillId="0" borderId="0" xfId="55" applyNumberFormat="1" applyFont="1">
      <alignment/>
      <protection/>
    </xf>
    <xf numFmtId="3" fontId="3" fillId="0" borderId="10" xfId="55" applyNumberFormat="1" applyFont="1" applyBorder="1" applyAlignment="1">
      <alignment horizontal="center"/>
      <protection/>
    </xf>
    <xf numFmtId="164" fontId="3" fillId="0" borderId="12" xfId="55" applyNumberFormat="1" applyFont="1" applyBorder="1" applyAlignment="1">
      <alignment horizontal="centerContinuous"/>
      <protection/>
    </xf>
    <xf numFmtId="164" fontId="3" fillId="0" borderId="12" xfId="55" applyNumberFormat="1" applyFont="1" applyBorder="1" applyAlignment="1">
      <alignment horizontal="centerContinuous" wrapText="1"/>
      <protection/>
    </xf>
    <xf numFmtId="7" fontId="3" fillId="0" borderId="10" xfId="55" applyNumberFormat="1" applyFont="1" applyBorder="1" applyAlignment="1">
      <alignment horizontal="center"/>
      <protection/>
    </xf>
    <xf numFmtId="0" fontId="8" fillId="0" borderId="14" xfId="55" applyFont="1" applyBorder="1" applyAlignment="1">
      <alignment horizontal="left"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9" fontId="3" fillId="0" borderId="0" xfId="55" applyNumberFormat="1" applyFont="1">
      <alignment/>
      <protection/>
    </xf>
    <xf numFmtId="5" fontId="3" fillId="0" borderId="0" xfId="55" applyNumberFormat="1" applyFont="1">
      <alignment/>
      <protection/>
    </xf>
    <xf numFmtId="165" fontId="3" fillId="0" borderId="0" xfId="58" applyNumberFormat="1" applyFont="1" applyAlignment="1">
      <alignment/>
    </xf>
    <xf numFmtId="0" fontId="3" fillId="0" borderId="17" xfId="55" applyFont="1" applyBorder="1">
      <alignment/>
      <protection/>
    </xf>
    <xf numFmtId="3" fontId="9" fillId="0" borderId="0" xfId="55" applyNumberFormat="1" applyFont="1">
      <alignment/>
      <protection/>
    </xf>
    <xf numFmtId="0" fontId="8" fillId="0" borderId="17" xfId="55" applyFont="1" applyBorder="1" applyAlignment="1">
      <alignment horizontal="left"/>
      <protection/>
    </xf>
    <xf numFmtId="7" fontId="3" fillId="0" borderId="0" xfId="55" applyNumberFormat="1" applyFont="1" applyBorder="1">
      <alignment/>
      <protection/>
    </xf>
    <xf numFmtId="0" fontId="3" fillId="0" borderId="18" xfId="55" applyFont="1" applyBorder="1">
      <alignment/>
      <protection/>
    </xf>
    <xf numFmtId="7" fontId="3" fillId="0" borderId="18" xfId="55" applyNumberFormat="1" applyFont="1" applyBorder="1">
      <alignment/>
      <protection/>
    </xf>
    <xf numFmtId="0" fontId="3" fillId="0" borderId="19" xfId="55" applyFont="1" applyBorder="1">
      <alignment/>
      <protection/>
    </xf>
    <xf numFmtId="10" fontId="3" fillId="0" borderId="10" xfId="55" applyNumberFormat="1" applyFont="1" applyBorder="1">
      <alignment/>
      <protection/>
    </xf>
    <xf numFmtId="10" fontId="3" fillId="0" borderId="20" xfId="55" applyNumberFormat="1" applyFont="1" applyBorder="1">
      <alignment/>
      <protection/>
    </xf>
    <xf numFmtId="10" fontId="3" fillId="0" borderId="0" xfId="55" applyNumberFormat="1" applyFont="1">
      <alignment/>
      <protection/>
    </xf>
    <xf numFmtId="164" fontId="3" fillId="0" borderId="0" xfId="55" applyNumberFormat="1" applyFont="1">
      <alignment/>
      <protection/>
    </xf>
    <xf numFmtId="7" fontId="3" fillId="0" borderId="0" xfId="55" applyNumberFormat="1" applyFont="1">
      <alignment/>
      <protection/>
    </xf>
    <xf numFmtId="3" fontId="6" fillId="0" borderId="0" xfId="55" applyNumberFormat="1" applyFont="1">
      <alignment/>
      <protection/>
    </xf>
    <xf numFmtId="164" fontId="26" fillId="0" borderId="18" xfId="0" applyNumberFormat="1" applyFont="1" applyBorder="1" applyAlignment="1">
      <alignment/>
    </xf>
    <xf numFmtId="0" fontId="26" fillId="0" borderId="18" xfId="0" applyFont="1" applyBorder="1" applyAlignment="1">
      <alignment/>
    </xf>
    <xf numFmtId="10" fontId="3" fillId="0" borderId="0" xfId="55" applyNumberFormat="1" applyFont="1" applyBorder="1">
      <alignment/>
      <protection/>
    </xf>
    <xf numFmtId="10" fontId="3" fillId="0" borderId="18" xfId="55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ll Comp Settlement with New DS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2"/>
  <sheetViews>
    <sheetView tabSelected="1" workbookViewId="0" topLeftCell="A1">
      <selection activeCell="Z19" sqref="Z19"/>
    </sheetView>
  </sheetViews>
  <sheetFormatPr defaultColWidth="9.140625" defaultRowHeight="15"/>
  <cols>
    <col min="1" max="1" width="2.28125" style="0" customWidth="1"/>
    <col min="3" max="3" width="1.57421875" style="0" customWidth="1"/>
    <col min="4" max="4" width="7.8515625" style="0" bestFit="1" customWidth="1"/>
    <col min="5" max="5" width="1.421875" style="0" customWidth="1"/>
    <col min="6" max="6" width="7.421875" style="0" bestFit="1" customWidth="1"/>
    <col min="7" max="7" width="1.57421875" style="0" customWidth="1"/>
    <col min="8" max="8" width="8.00390625" style="0" bestFit="1" customWidth="1"/>
    <col min="9" max="9" width="1.28515625" style="0" customWidth="1"/>
    <col min="10" max="10" width="8.28125" style="0" bestFit="1" customWidth="1"/>
    <col min="11" max="11" width="1.28515625" style="0" customWidth="1"/>
    <col min="12" max="12" width="6.28125" style="0" bestFit="1" customWidth="1"/>
    <col min="13" max="13" width="1.421875" style="0" customWidth="1"/>
    <col min="14" max="14" width="4.7109375" style="0" bestFit="1" customWidth="1"/>
    <col min="15" max="15" width="1.57421875" style="0" customWidth="1"/>
    <col min="16" max="16" width="8.00390625" style="0" bestFit="1" customWidth="1"/>
    <col min="17" max="17" width="1.28515625" style="0" customWidth="1"/>
    <col min="18" max="18" width="8.28125" style="0" bestFit="1" customWidth="1"/>
    <col min="19" max="19" width="1.1484375" style="0" customWidth="1"/>
    <col min="20" max="20" width="6.28125" style="0" bestFit="1" customWidth="1"/>
    <col min="21" max="21" width="1.28515625" style="0" customWidth="1"/>
    <col min="22" max="22" width="4.7109375" style="0" bestFit="1" customWidth="1"/>
  </cols>
  <sheetData>
    <row r="1" spans="2:26" ht="16.5">
      <c r="B1" s="1" t="s">
        <v>0</v>
      </c>
      <c r="C1" s="1"/>
      <c r="D1" s="1"/>
      <c r="E1" s="2"/>
      <c r="F1" s="1"/>
      <c r="G1" s="2"/>
      <c r="H1" s="3"/>
      <c r="I1" s="2"/>
      <c r="J1" s="3"/>
      <c r="K1" s="2"/>
      <c r="L1" s="2"/>
      <c r="M1" s="2"/>
      <c r="N1" s="2"/>
      <c r="O1" s="2"/>
      <c r="P1" s="3"/>
      <c r="Q1" s="2"/>
      <c r="R1" s="3"/>
      <c r="S1" s="2"/>
      <c r="T1" s="2"/>
      <c r="U1" s="2"/>
      <c r="V1" s="2"/>
      <c r="W1" s="4"/>
      <c r="X1" s="4"/>
      <c r="Y1" s="4"/>
      <c r="Z1" s="4"/>
    </row>
    <row r="2" spans="2:26" ht="16.5">
      <c r="B2" s="1" t="s">
        <v>1</v>
      </c>
      <c r="C2" s="1"/>
      <c r="D2" s="1"/>
      <c r="E2" s="2"/>
      <c r="F2" s="1"/>
      <c r="G2" s="2"/>
      <c r="H2" s="3"/>
      <c r="I2" s="2"/>
      <c r="J2" s="3"/>
      <c r="K2" s="2"/>
      <c r="L2" s="2"/>
      <c r="M2" s="2"/>
      <c r="N2" s="2"/>
      <c r="O2" s="2"/>
      <c r="P2" s="3"/>
      <c r="Q2" s="2"/>
      <c r="R2" s="3"/>
      <c r="S2" s="2"/>
      <c r="T2" s="2"/>
      <c r="U2" s="2"/>
      <c r="V2" s="2"/>
      <c r="W2" s="4"/>
      <c r="X2" s="4"/>
      <c r="Y2" s="4"/>
      <c r="Z2" s="4"/>
    </row>
    <row r="3" spans="2:26" ht="16.5">
      <c r="B3" s="1" t="s">
        <v>2</v>
      </c>
      <c r="C3" s="1"/>
      <c r="D3" s="1"/>
      <c r="E3" s="2"/>
      <c r="F3" s="1"/>
      <c r="G3" s="2"/>
      <c r="H3" s="3"/>
      <c r="I3" s="2"/>
      <c r="J3" s="3"/>
      <c r="K3" s="2"/>
      <c r="L3" s="2"/>
      <c r="M3" s="2"/>
      <c r="N3" s="2"/>
      <c r="O3" s="2"/>
      <c r="P3" s="3"/>
      <c r="Q3" s="2"/>
      <c r="R3" s="3"/>
      <c r="S3" s="2"/>
      <c r="T3" s="2"/>
      <c r="U3" s="2"/>
      <c r="V3" s="2"/>
      <c r="W3" s="4"/>
      <c r="X3" s="4"/>
      <c r="Y3" s="4"/>
      <c r="Z3" s="4"/>
    </row>
    <row r="4" spans="2:26" ht="16.5">
      <c r="B4" s="1" t="s">
        <v>3</v>
      </c>
      <c r="C4" s="1"/>
      <c r="D4" s="1"/>
      <c r="E4" s="2"/>
      <c r="F4" s="1"/>
      <c r="G4" s="2"/>
      <c r="H4" s="3"/>
      <c r="I4" s="2"/>
      <c r="J4" s="3"/>
      <c r="K4" s="2"/>
      <c r="L4" s="2"/>
      <c r="M4" s="2"/>
      <c r="N4" s="2"/>
      <c r="O4" s="2"/>
      <c r="P4" s="3"/>
      <c r="Q4" s="2"/>
      <c r="R4" s="3"/>
      <c r="S4" s="2"/>
      <c r="T4" s="2"/>
      <c r="U4" s="2"/>
      <c r="V4" s="2"/>
      <c r="W4" s="4"/>
      <c r="X4" s="4"/>
      <c r="Y4" s="4"/>
      <c r="Z4" s="4"/>
    </row>
    <row r="5" spans="2:26" ht="15">
      <c r="B5" s="5"/>
      <c r="C5" s="5"/>
      <c r="D5" s="5"/>
      <c r="E5" s="2"/>
      <c r="F5" s="5"/>
      <c r="G5" s="2"/>
      <c r="H5" s="3"/>
      <c r="I5" s="2"/>
      <c r="J5" s="3"/>
      <c r="K5" s="2"/>
      <c r="L5" s="4"/>
      <c r="M5" s="2"/>
      <c r="N5" s="4"/>
      <c r="O5" s="2"/>
      <c r="P5" s="3"/>
      <c r="Q5" s="2"/>
      <c r="R5" s="3"/>
      <c r="S5" s="2"/>
      <c r="T5" s="4"/>
      <c r="U5" s="2"/>
      <c r="V5" s="4"/>
      <c r="W5" s="4"/>
      <c r="X5" s="4"/>
      <c r="Y5" s="4"/>
      <c r="Z5" s="4"/>
    </row>
    <row r="6" spans="2:26" ht="17.25">
      <c r="B6" s="6"/>
      <c r="C6" s="7"/>
      <c r="D6" s="7"/>
      <c r="E6" s="7"/>
      <c r="F6" s="8"/>
      <c r="G6" s="9"/>
      <c r="H6" s="8"/>
      <c r="I6" s="7"/>
      <c r="J6" s="10"/>
      <c r="K6" s="7"/>
      <c r="L6" s="7"/>
      <c r="M6" s="7"/>
      <c r="N6" s="7"/>
      <c r="O6" s="7"/>
      <c r="P6" s="8"/>
      <c r="Q6" s="7"/>
      <c r="R6" s="10"/>
      <c r="S6" s="7"/>
      <c r="T6" s="7"/>
      <c r="U6" s="7"/>
      <c r="V6" s="7"/>
      <c r="W6" s="4"/>
      <c r="X6" s="4"/>
      <c r="Y6" s="4"/>
      <c r="Z6" s="4"/>
    </row>
    <row r="7" spans="2:26" ht="15">
      <c r="B7" s="11"/>
      <c r="C7" s="11"/>
      <c r="D7" s="11"/>
      <c r="E7" s="4"/>
      <c r="F7" s="11"/>
      <c r="G7" s="4"/>
      <c r="H7" s="10"/>
      <c r="I7" s="12"/>
      <c r="J7" s="10"/>
      <c r="K7" s="12"/>
      <c r="L7" s="13"/>
      <c r="M7" s="12"/>
      <c r="N7" s="13"/>
      <c r="O7" s="12"/>
      <c r="P7" s="10"/>
      <c r="Q7" s="12"/>
      <c r="R7" s="10"/>
      <c r="S7" s="12"/>
      <c r="T7" s="13"/>
      <c r="U7" s="12"/>
      <c r="V7" s="13"/>
      <c r="W7" s="4"/>
      <c r="X7" s="4"/>
      <c r="Y7" s="4"/>
      <c r="Z7" s="4"/>
    </row>
    <row r="8" spans="2:23" ht="15">
      <c r="B8" s="11"/>
      <c r="C8" s="11"/>
      <c r="D8" s="11"/>
      <c r="E8" s="4"/>
      <c r="F8" s="11"/>
      <c r="G8" s="4"/>
      <c r="H8" s="14" t="s">
        <v>4</v>
      </c>
      <c r="I8" s="15"/>
      <c r="J8" s="16"/>
      <c r="K8" s="17"/>
      <c r="L8" s="18"/>
      <c r="M8" s="17"/>
      <c r="N8" s="17"/>
      <c r="O8" s="4"/>
      <c r="P8" s="14" t="s">
        <v>5</v>
      </c>
      <c r="Q8" s="15"/>
      <c r="R8" s="16"/>
      <c r="S8" s="17"/>
      <c r="T8" s="18"/>
      <c r="U8" s="17"/>
      <c r="V8" s="17"/>
      <c r="W8" s="4"/>
    </row>
    <row r="9" spans="2:26" ht="16.5">
      <c r="B9" s="19" t="s">
        <v>6</v>
      </c>
      <c r="C9" s="11"/>
      <c r="D9" s="11"/>
      <c r="E9" s="4"/>
      <c r="F9" s="19" t="s">
        <v>7</v>
      </c>
      <c r="G9" s="4"/>
      <c r="H9" s="16" t="s">
        <v>8</v>
      </c>
      <c r="I9" s="17"/>
      <c r="J9" s="16"/>
      <c r="K9" s="4"/>
      <c r="L9" s="16" t="s">
        <v>9</v>
      </c>
      <c r="M9" s="17"/>
      <c r="N9" s="16"/>
      <c r="O9" s="4"/>
      <c r="P9" s="16" t="s">
        <v>8</v>
      </c>
      <c r="Q9" s="17"/>
      <c r="R9" s="16"/>
      <c r="S9" s="4"/>
      <c r="T9" s="16" t="s">
        <v>9</v>
      </c>
      <c r="U9" s="17"/>
      <c r="V9" s="16"/>
      <c r="W9" s="4"/>
      <c r="X9" s="20" t="s">
        <v>10</v>
      </c>
      <c r="Y9" s="21" t="s">
        <v>11</v>
      </c>
      <c r="Z9" s="22" t="s">
        <v>12</v>
      </c>
    </row>
    <row r="10" spans="2:26" ht="16.5">
      <c r="B10" s="23" t="s">
        <v>13</v>
      </c>
      <c r="C10" s="24"/>
      <c r="D10" s="25" t="s">
        <v>14</v>
      </c>
      <c r="E10" s="4"/>
      <c r="F10" s="25" t="s">
        <v>15</v>
      </c>
      <c r="G10" s="4"/>
      <c r="H10" s="26" t="s">
        <v>11</v>
      </c>
      <c r="I10" s="4"/>
      <c r="J10" s="27" t="s">
        <v>12</v>
      </c>
      <c r="K10" s="4"/>
      <c r="L10" s="28" t="s">
        <v>16</v>
      </c>
      <c r="M10" s="4"/>
      <c r="N10" s="23" t="s">
        <v>17</v>
      </c>
      <c r="O10" s="4"/>
      <c r="P10" s="26" t="s">
        <v>11</v>
      </c>
      <c r="Q10" s="4"/>
      <c r="R10" s="27" t="s">
        <v>12</v>
      </c>
      <c r="S10" s="4"/>
      <c r="T10" s="28" t="s">
        <v>16</v>
      </c>
      <c r="U10" s="4"/>
      <c r="V10" s="23" t="s">
        <v>17</v>
      </c>
      <c r="W10" s="4"/>
      <c r="X10" s="29" t="s">
        <v>4</v>
      </c>
      <c r="Y10" s="30"/>
      <c r="Z10" s="31"/>
    </row>
    <row r="11" spans="2:26" ht="15">
      <c r="B11" s="11">
        <v>500</v>
      </c>
      <c r="C11" s="11"/>
      <c r="D11" s="11">
        <f>B11*0.5*730</f>
        <v>182500</v>
      </c>
      <c r="E11" s="4"/>
      <c r="F11" s="32">
        <v>0.6</v>
      </c>
      <c r="G11" s="4"/>
      <c r="H11" s="33">
        <f aca="true" t="shared" si="0" ref="H11:H19">ROUND(($Y$11+(($Y$13+$Y$12)*$B11+($Y$14*$F11+$Y$15*(1-$F11))/100*$D11)*(1+$Y$17))+$Y$16,2)</f>
        <v>12165.75</v>
      </c>
      <c r="I11" s="33"/>
      <c r="J11" s="33">
        <f aca="true" t="shared" si="1" ref="J11:J19">ROUND(($Z$11+(($Z$13+$Z$12)*$B11+($Z$14*$F11+$Z$15*(1-$F11))/100*$D11)*(1+$Z$17))+$Z$16,2)</f>
        <v>12593.21</v>
      </c>
      <c r="K11" s="33"/>
      <c r="L11" s="33">
        <f>J11-H11</f>
        <v>427.4599999999991</v>
      </c>
      <c r="M11" s="4"/>
      <c r="N11" s="34">
        <f>J11/H11-1</f>
        <v>0.03513634588907366</v>
      </c>
      <c r="O11" s="4"/>
      <c r="P11" s="33">
        <f aca="true" t="shared" si="2" ref="P11:P19">ROUND(($Y$19+(($Y$21+$Y$20)*$B11+($Y$22*$F11+$Y$23*(1-$F11))/100*$D11)*(1+$Y$25))+$Y$24,2)</f>
        <v>9429.1</v>
      </c>
      <c r="Q11" s="33"/>
      <c r="R11" s="33">
        <f aca="true" t="shared" si="3" ref="R11:R19">ROUND(($Z$19+(($Z$21+$Z$20)*$B11+($Z$22*$F11+$Z$23*(1-$F11))/100*$D11)*(1+$Z$25))+$Z$24,2)</f>
        <v>9760.6</v>
      </c>
      <c r="S11" s="33"/>
      <c r="T11" s="33">
        <f>R11-P11</f>
        <v>331.5</v>
      </c>
      <c r="U11" s="4"/>
      <c r="V11" s="34">
        <f>R11/P11-1</f>
        <v>0.03515711997963744</v>
      </c>
      <c r="W11" s="4"/>
      <c r="X11" s="35" t="s">
        <v>18</v>
      </c>
      <c r="Y11" s="38">
        <v>183</v>
      </c>
      <c r="Z11" s="40">
        <v>192</v>
      </c>
    </row>
    <row r="12" spans="2:26" ht="15">
      <c r="B12" s="36">
        <f>B11</f>
        <v>500</v>
      </c>
      <c r="C12" s="11"/>
      <c r="D12" s="36">
        <f>D11</f>
        <v>182500</v>
      </c>
      <c r="E12" s="4"/>
      <c r="F12" s="32">
        <v>0.5</v>
      </c>
      <c r="G12" s="4"/>
      <c r="H12" s="33">
        <f t="shared" si="0"/>
        <v>11919.79</v>
      </c>
      <c r="I12" s="33"/>
      <c r="J12" s="33">
        <f t="shared" si="1"/>
        <v>12338.63</v>
      </c>
      <c r="K12" s="33"/>
      <c r="L12" s="33">
        <f aca="true" t="shared" si="4" ref="L12:L59">J12-H12</f>
        <v>418.8399999999983</v>
      </c>
      <c r="M12" s="4"/>
      <c r="N12" s="34">
        <f aca="true" t="shared" si="5" ref="N12:N59">J12/H12-1</f>
        <v>0.03513820293813885</v>
      </c>
      <c r="O12" s="4"/>
      <c r="P12" s="33">
        <f t="shared" si="2"/>
        <v>9347.22</v>
      </c>
      <c r="Q12" s="33"/>
      <c r="R12" s="33">
        <f t="shared" si="3"/>
        <v>9675.84</v>
      </c>
      <c r="S12" s="33"/>
      <c r="T12" s="33">
        <f aca="true" t="shared" si="6" ref="T12:T59">R12-P12</f>
        <v>328.6200000000008</v>
      </c>
      <c r="U12" s="4"/>
      <c r="V12" s="34">
        <f aca="true" t="shared" si="7" ref="V12:V59">R12/P12-1</f>
        <v>0.035156977154704894</v>
      </c>
      <c r="W12" s="4"/>
      <c r="X12" s="35" t="s">
        <v>19</v>
      </c>
      <c r="Y12" s="38">
        <v>1.65</v>
      </c>
      <c r="Z12" s="48">
        <v>1.7078631431963234</v>
      </c>
    </row>
    <row r="13" spans="2:26" ht="15">
      <c r="B13" s="36">
        <f>B12</f>
        <v>500</v>
      </c>
      <c r="C13" s="11"/>
      <c r="D13" s="36">
        <f>D12</f>
        <v>182500</v>
      </c>
      <c r="E13" s="4"/>
      <c r="F13" s="32">
        <v>0.4</v>
      </c>
      <c r="G13" s="4"/>
      <c r="H13" s="33">
        <f t="shared" si="0"/>
        <v>11673.84</v>
      </c>
      <c r="I13" s="33"/>
      <c r="J13" s="33">
        <f t="shared" si="1"/>
        <v>12084.05</v>
      </c>
      <c r="K13" s="33"/>
      <c r="L13" s="33">
        <f t="shared" si="4"/>
        <v>410.2099999999991</v>
      </c>
      <c r="M13" s="4"/>
      <c r="N13" s="34">
        <f t="shared" si="5"/>
        <v>0.03513925152306352</v>
      </c>
      <c r="O13" s="4"/>
      <c r="P13" s="33">
        <f t="shared" si="2"/>
        <v>9265.34</v>
      </c>
      <c r="Q13" s="33"/>
      <c r="R13" s="33">
        <f t="shared" si="3"/>
        <v>9591.09</v>
      </c>
      <c r="S13" s="33"/>
      <c r="T13" s="33">
        <f t="shared" si="6"/>
        <v>325.75</v>
      </c>
      <c r="U13" s="4"/>
      <c r="V13" s="34">
        <f t="shared" si="7"/>
        <v>0.035157911096624694</v>
      </c>
      <c r="W13" s="4"/>
      <c r="X13" s="35" t="s">
        <v>20</v>
      </c>
      <c r="Y13" s="38">
        <v>10.4</v>
      </c>
      <c r="Z13" s="48">
        <v>10.764713144995008</v>
      </c>
    </row>
    <row r="14" spans="2:26" ht="15">
      <c r="B14" s="36">
        <f>B13</f>
        <v>500</v>
      </c>
      <c r="C14" s="11"/>
      <c r="D14" s="11">
        <f>B11*0.7*730</f>
        <v>255500</v>
      </c>
      <c r="E14" s="4"/>
      <c r="F14" s="32">
        <f aca="true" t="shared" si="8" ref="F14:F19">F11</f>
        <v>0.6</v>
      </c>
      <c r="G14" s="4"/>
      <c r="H14" s="33">
        <f t="shared" si="0"/>
        <v>14417.74</v>
      </c>
      <c r="I14" s="33"/>
      <c r="J14" s="33">
        <f t="shared" si="1"/>
        <v>14924.18</v>
      </c>
      <c r="K14" s="33"/>
      <c r="L14" s="33">
        <f t="shared" si="4"/>
        <v>506.4400000000005</v>
      </c>
      <c r="M14" s="4"/>
      <c r="N14" s="34">
        <f t="shared" si="5"/>
        <v>0.035126170953283964</v>
      </c>
      <c r="O14" s="4"/>
      <c r="P14" s="33">
        <f t="shared" si="2"/>
        <v>11287.33</v>
      </c>
      <c r="Q14" s="33"/>
      <c r="R14" s="33">
        <f t="shared" si="3"/>
        <v>11683.99</v>
      </c>
      <c r="S14" s="33"/>
      <c r="T14" s="33">
        <f t="shared" si="6"/>
        <v>396.65999999999985</v>
      </c>
      <c r="U14" s="4"/>
      <c r="V14" s="34">
        <f t="shared" si="7"/>
        <v>0.03514205751050059</v>
      </c>
      <c r="W14" s="4"/>
      <c r="X14" s="35" t="s">
        <v>21</v>
      </c>
      <c r="Y14" s="12">
        <v>3.4643</v>
      </c>
      <c r="Z14" s="49">
        <v>3.5857883148916145</v>
      </c>
    </row>
    <row r="15" spans="2:26" ht="15">
      <c r="B15" s="36">
        <f>B14</f>
        <v>500</v>
      </c>
      <c r="C15" s="11"/>
      <c r="D15" s="36">
        <f>D14</f>
        <v>255500</v>
      </c>
      <c r="E15" s="4"/>
      <c r="F15" s="32">
        <f t="shared" si="8"/>
        <v>0.5</v>
      </c>
      <c r="G15" s="4"/>
      <c r="H15" s="33">
        <f t="shared" si="0"/>
        <v>14073.41</v>
      </c>
      <c r="I15" s="33"/>
      <c r="J15" s="33">
        <f t="shared" si="1"/>
        <v>14567.77</v>
      </c>
      <c r="K15" s="33"/>
      <c r="L15" s="33">
        <f t="shared" si="4"/>
        <v>494.3600000000006</v>
      </c>
      <c r="M15" s="4"/>
      <c r="N15" s="34">
        <f t="shared" si="5"/>
        <v>0.035127236398285966</v>
      </c>
      <c r="O15" s="4"/>
      <c r="P15" s="33">
        <f t="shared" si="2"/>
        <v>11172.7</v>
      </c>
      <c r="Q15" s="33"/>
      <c r="R15" s="33">
        <f t="shared" si="3"/>
        <v>11565.33</v>
      </c>
      <c r="S15" s="33"/>
      <c r="T15" s="33">
        <f t="shared" si="6"/>
        <v>392.6299999999992</v>
      </c>
      <c r="U15" s="4"/>
      <c r="V15" s="34">
        <f t="shared" si="7"/>
        <v>0.03514190840172904</v>
      </c>
      <c r="W15" s="4"/>
      <c r="X15" s="35" t="s">
        <v>22</v>
      </c>
      <c r="Y15" s="12">
        <v>2.176</v>
      </c>
      <c r="Z15" s="49">
        <v>2.252309211875879</v>
      </c>
    </row>
    <row r="16" spans="2:26" ht="15">
      <c r="B16" s="36">
        <f>B15</f>
        <v>500</v>
      </c>
      <c r="C16" s="11"/>
      <c r="D16" s="36">
        <f>D15</f>
        <v>255500</v>
      </c>
      <c r="E16" s="4"/>
      <c r="F16" s="32">
        <f t="shared" si="8"/>
        <v>0.4</v>
      </c>
      <c r="G16" s="4"/>
      <c r="H16" s="33">
        <f t="shared" si="0"/>
        <v>13729.07</v>
      </c>
      <c r="I16" s="33"/>
      <c r="J16" s="33">
        <f t="shared" si="1"/>
        <v>14211.36</v>
      </c>
      <c r="K16" s="33"/>
      <c r="L16" s="33">
        <f t="shared" si="4"/>
        <v>482.2900000000009</v>
      </c>
      <c r="M16" s="4"/>
      <c r="N16" s="34">
        <f t="shared" si="5"/>
        <v>0.03512910925503343</v>
      </c>
      <c r="O16" s="4"/>
      <c r="P16" s="33">
        <f t="shared" si="2"/>
        <v>11058.06</v>
      </c>
      <c r="Q16" s="33"/>
      <c r="R16" s="33">
        <f t="shared" si="3"/>
        <v>11446.68</v>
      </c>
      <c r="S16" s="33"/>
      <c r="T16" s="33">
        <f t="shared" si="6"/>
        <v>388.6200000000008</v>
      </c>
      <c r="U16" s="4"/>
      <c r="V16" s="34">
        <f t="shared" si="7"/>
        <v>0.03514359661640487</v>
      </c>
      <c r="W16" s="4"/>
      <c r="X16" s="35" t="s">
        <v>23</v>
      </c>
      <c r="Y16" s="38">
        <v>50</v>
      </c>
      <c r="Z16" s="40">
        <v>50</v>
      </c>
    </row>
    <row r="17" spans="2:26" ht="15">
      <c r="B17" s="36">
        <f>B14</f>
        <v>500</v>
      </c>
      <c r="C17" s="11"/>
      <c r="D17" s="11">
        <f>B11*0.9*730</f>
        <v>328500</v>
      </c>
      <c r="E17" s="4"/>
      <c r="F17" s="32">
        <f t="shared" si="8"/>
        <v>0.6</v>
      </c>
      <c r="G17" s="4"/>
      <c r="H17" s="33">
        <f t="shared" si="0"/>
        <v>16669.74</v>
      </c>
      <c r="I17" s="33"/>
      <c r="J17" s="33">
        <f t="shared" si="1"/>
        <v>17255.15</v>
      </c>
      <c r="K17" s="33"/>
      <c r="L17" s="33">
        <f t="shared" si="4"/>
        <v>585.4099999999999</v>
      </c>
      <c r="M17" s="4"/>
      <c r="N17" s="34">
        <f t="shared" si="5"/>
        <v>0.035118124217894175</v>
      </c>
      <c r="O17" s="4"/>
      <c r="P17" s="33">
        <f t="shared" si="2"/>
        <v>13145.56</v>
      </c>
      <c r="Q17" s="33"/>
      <c r="R17" s="33">
        <f t="shared" si="3"/>
        <v>13607.38</v>
      </c>
      <c r="S17" s="33"/>
      <c r="T17" s="33">
        <f t="shared" si="6"/>
        <v>461.8199999999997</v>
      </c>
      <c r="U17" s="4"/>
      <c r="V17" s="34">
        <f t="shared" si="7"/>
        <v>0.035131253442226784</v>
      </c>
      <c r="W17" s="4"/>
      <c r="X17" s="35" t="s">
        <v>24</v>
      </c>
      <c r="Y17" s="50">
        <v>0.0461</v>
      </c>
      <c r="Z17" s="51">
        <v>0.0461</v>
      </c>
    </row>
    <row r="18" spans="2:26" ht="15">
      <c r="B18" s="36">
        <f>B15</f>
        <v>500</v>
      </c>
      <c r="C18" s="11"/>
      <c r="D18" s="36">
        <f>D17</f>
        <v>328500</v>
      </c>
      <c r="E18" s="4"/>
      <c r="F18" s="32">
        <f t="shared" si="8"/>
        <v>0.5</v>
      </c>
      <c r="G18" s="4"/>
      <c r="H18" s="33">
        <f t="shared" si="0"/>
        <v>16227.02</v>
      </c>
      <c r="I18" s="33"/>
      <c r="J18" s="33">
        <f t="shared" si="1"/>
        <v>16796.91</v>
      </c>
      <c r="K18" s="33"/>
      <c r="L18" s="33">
        <f t="shared" si="4"/>
        <v>569.8899999999994</v>
      </c>
      <c r="M18" s="4"/>
      <c r="N18" s="34">
        <f t="shared" si="5"/>
        <v>0.03511981867280611</v>
      </c>
      <c r="O18" s="4"/>
      <c r="P18" s="33">
        <f t="shared" si="2"/>
        <v>12998.17</v>
      </c>
      <c r="Q18" s="33"/>
      <c r="R18" s="33">
        <f t="shared" si="3"/>
        <v>13454.83</v>
      </c>
      <c r="S18" s="33"/>
      <c r="T18" s="33">
        <f t="shared" si="6"/>
        <v>456.65999999999985</v>
      </c>
      <c r="U18" s="4"/>
      <c r="V18" s="34">
        <f t="shared" si="7"/>
        <v>0.035132637902104635</v>
      </c>
      <c r="W18" s="4"/>
      <c r="X18" s="37" t="s">
        <v>5</v>
      </c>
      <c r="Y18" s="38"/>
      <c r="Z18" s="39"/>
    </row>
    <row r="19" spans="2:26" ht="15">
      <c r="B19" s="36">
        <f>B16</f>
        <v>500</v>
      </c>
      <c r="C19" s="11"/>
      <c r="D19" s="36">
        <f>D18</f>
        <v>328500</v>
      </c>
      <c r="E19" s="4"/>
      <c r="F19" s="32">
        <f t="shared" si="8"/>
        <v>0.4</v>
      </c>
      <c r="G19" s="4"/>
      <c r="H19" s="33">
        <f t="shared" si="0"/>
        <v>15784.31</v>
      </c>
      <c r="I19" s="33"/>
      <c r="J19" s="33">
        <f t="shared" si="1"/>
        <v>16338.67</v>
      </c>
      <c r="K19" s="33"/>
      <c r="L19" s="33">
        <f t="shared" si="4"/>
        <v>554.3600000000006</v>
      </c>
      <c r="M19" s="4"/>
      <c r="N19" s="34">
        <f t="shared" si="5"/>
        <v>0.03512095238879631</v>
      </c>
      <c r="O19" s="4"/>
      <c r="P19" s="33">
        <f t="shared" si="2"/>
        <v>12850.78</v>
      </c>
      <c r="Q19" s="33"/>
      <c r="R19" s="33">
        <f t="shared" si="3"/>
        <v>13302.27</v>
      </c>
      <c r="S19" s="33"/>
      <c r="T19" s="33">
        <f t="shared" si="6"/>
        <v>451.4899999999998</v>
      </c>
      <c r="U19" s="4"/>
      <c r="V19" s="34">
        <f t="shared" si="7"/>
        <v>0.035133275956790166</v>
      </c>
      <c r="W19" s="4"/>
      <c r="X19" s="35" t="s">
        <v>18</v>
      </c>
      <c r="Y19" s="38">
        <v>183</v>
      </c>
      <c r="Z19" s="40">
        <v>192</v>
      </c>
    </row>
    <row r="20" spans="2:26" ht="15">
      <c r="B20" s="11"/>
      <c r="C20" s="11"/>
      <c r="D20" s="11"/>
      <c r="E20" s="4"/>
      <c r="F20" s="11"/>
      <c r="G20" s="4"/>
      <c r="H20" s="33"/>
      <c r="I20" s="33"/>
      <c r="J20" s="33"/>
      <c r="K20" s="33"/>
      <c r="L20" s="33"/>
      <c r="M20" s="4"/>
      <c r="N20" s="34"/>
      <c r="O20" s="4"/>
      <c r="P20" s="33"/>
      <c r="Q20" s="33"/>
      <c r="R20" s="33"/>
      <c r="S20" s="33"/>
      <c r="T20" s="33"/>
      <c r="U20" s="4"/>
      <c r="V20" s="34"/>
      <c r="W20" s="4"/>
      <c r="X20" s="35" t="s">
        <v>19</v>
      </c>
      <c r="Y20" s="38">
        <v>1.65</v>
      </c>
      <c r="Z20" s="40">
        <v>1.7078631431963234</v>
      </c>
    </row>
    <row r="21" spans="2:26" ht="15">
      <c r="B21" s="11">
        <v>1000</v>
      </c>
      <c r="C21" s="11"/>
      <c r="D21" s="11">
        <f>B21*0.5*730</f>
        <v>365000</v>
      </c>
      <c r="E21" s="4"/>
      <c r="F21" s="32">
        <v>0.6</v>
      </c>
      <c r="G21" s="4"/>
      <c r="H21" s="33">
        <f aca="true" t="shared" si="9" ref="H21:H29">ROUND(($Y$11+(($Y$13+$Y$12)*$B21+($Y$14*$F21+$Y$15*(1-$F21))/100*$D21)*(1+$Y$17))+$Y$16,2)</f>
        <v>24098.49</v>
      </c>
      <c r="I21" s="33"/>
      <c r="J21" s="33">
        <f aca="true" t="shared" si="10" ref="J21:J29">ROUND(($Z$11+(($Z$13+$Z$12)*$B21+($Z$14*$F21+$Z$15*(1-$F21))/100*$D21)*(1+$Z$17))+$Z$16,2)</f>
        <v>24944.42</v>
      </c>
      <c r="K21" s="33"/>
      <c r="L21" s="33">
        <f t="shared" si="4"/>
        <v>845.9299999999967</v>
      </c>
      <c r="M21" s="4"/>
      <c r="N21" s="34">
        <f t="shared" si="5"/>
        <v>0.03510302927693787</v>
      </c>
      <c r="O21" s="4"/>
      <c r="P21" s="33">
        <f aca="true" t="shared" si="11" ref="P21:P29">ROUND(($Y$19+(($Y$21+$Y$20)*$B21+($Y$22*$F21+$Y$23*(1-$F21))/100*$D21)*(1+$Y$25))+$Y$24,2)</f>
        <v>18625.21</v>
      </c>
      <c r="Q21" s="33"/>
      <c r="R21" s="33">
        <f aca="true" t="shared" si="12" ref="R21:R29">ROUND(($Z$19+(($Z$21+$Z$20)*$B21+($Z$22*$F21+$Z$23*(1-$F21))/100*$D21)*(1+$Z$25))+$Z$24,2)</f>
        <v>19279.2</v>
      </c>
      <c r="S21" s="33"/>
      <c r="T21" s="33">
        <f t="shared" si="6"/>
        <v>653.9900000000016</v>
      </c>
      <c r="U21" s="4"/>
      <c r="V21" s="34">
        <f t="shared" si="7"/>
        <v>0.03511316114019669</v>
      </c>
      <c r="W21" s="4"/>
      <c r="X21" s="35" t="s">
        <v>20</v>
      </c>
      <c r="Y21" s="38">
        <v>7.05</v>
      </c>
      <c r="Z21" s="48">
        <v>7.297233430020655</v>
      </c>
    </row>
    <row r="22" spans="2:26" ht="15">
      <c r="B22" s="36">
        <f>B21</f>
        <v>1000</v>
      </c>
      <c r="C22" s="11"/>
      <c r="D22" s="36">
        <f>D21</f>
        <v>365000</v>
      </c>
      <c r="E22" s="4"/>
      <c r="F22" s="32">
        <v>0.5</v>
      </c>
      <c r="G22" s="4"/>
      <c r="H22" s="33">
        <f t="shared" si="9"/>
        <v>23606.59</v>
      </c>
      <c r="I22" s="33"/>
      <c r="J22" s="33">
        <f t="shared" si="10"/>
        <v>24435.26</v>
      </c>
      <c r="K22" s="33"/>
      <c r="L22" s="33">
        <f t="shared" si="4"/>
        <v>828.6699999999983</v>
      </c>
      <c r="M22" s="4"/>
      <c r="N22" s="34">
        <f t="shared" si="5"/>
        <v>0.035103333433587736</v>
      </c>
      <c r="O22" s="4"/>
      <c r="P22" s="33">
        <f t="shared" si="11"/>
        <v>18461.44</v>
      </c>
      <c r="Q22" s="33"/>
      <c r="R22" s="33">
        <f t="shared" si="12"/>
        <v>19109.69</v>
      </c>
      <c r="S22" s="33"/>
      <c r="T22" s="33">
        <f t="shared" si="6"/>
        <v>648.25</v>
      </c>
      <c r="U22" s="4"/>
      <c r="V22" s="34">
        <f t="shared" si="7"/>
        <v>0.035113728939887734</v>
      </c>
      <c r="W22" s="4"/>
      <c r="X22" s="35" t="s">
        <v>21</v>
      </c>
      <c r="Y22" s="12">
        <v>2.6049</v>
      </c>
      <c r="Z22" s="49">
        <v>2.6962501222497597</v>
      </c>
    </row>
    <row r="23" spans="2:26" ht="15">
      <c r="B23" s="36">
        <f>B22</f>
        <v>1000</v>
      </c>
      <c r="C23" s="11"/>
      <c r="D23" s="36">
        <f>D22</f>
        <v>365000</v>
      </c>
      <c r="E23" s="4"/>
      <c r="F23" s="32">
        <v>0.4</v>
      </c>
      <c r="G23" s="4"/>
      <c r="H23" s="33">
        <f t="shared" si="9"/>
        <v>23114.68</v>
      </c>
      <c r="I23" s="33"/>
      <c r="J23" s="33">
        <f t="shared" si="10"/>
        <v>23926.11</v>
      </c>
      <c r="K23" s="33"/>
      <c r="L23" s="33">
        <f t="shared" si="4"/>
        <v>811.4300000000003</v>
      </c>
      <c r="M23" s="4"/>
      <c r="N23" s="34">
        <f t="shared" si="5"/>
        <v>0.03510453097339017</v>
      </c>
      <c r="O23" s="4"/>
      <c r="P23" s="33">
        <f t="shared" si="11"/>
        <v>18297.68</v>
      </c>
      <c r="Q23" s="33"/>
      <c r="R23" s="33">
        <f t="shared" si="12"/>
        <v>18940.18</v>
      </c>
      <c r="S23" s="33"/>
      <c r="T23" s="33">
        <f t="shared" si="6"/>
        <v>642.5</v>
      </c>
      <c r="U23" s="4"/>
      <c r="V23" s="34">
        <f t="shared" si="7"/>
        <v>0.035113741195605064</v>
      </c>
      <c r="W23" s="4"/>
      <c r="X23" s="35" t="s">
        <v>22</v>
      </c>
      <c r="Y23" s="12">
        <v>2.176</v>
      </c>
      <c r="Z23" s="49">
        <v>2.252309211875879</v>
      </c>
    </row>
    <row r="24" spans="2:26" ht="15">
      <c r="B24" s="36">
        <f>B23</f>
        <v>1000</v>
      </c>
      <c r="C24" s="11"/>
      <c r="D24" s="11">
        <f>B21*0.7*730</f>
        <v>511000</v>
      </c>
      <c r="E24" s="4"/>
      <c r="F24" s="32">
        <f aca="true" t="shared" si="13" ref="F24:F29">F21</f>
        <v>0.6</v>
      </c>
      <c r="G24" s="4"/>
      <c r="H24" s="33">
        <f t="shared" si="9"/>
        <v>28602.49</v>
      </c>
      <c r="I24" s="33"/>
      <c r="J24" s="33">
        <f t="shared" si="10"/>
        <v>29606.37</v>
      </c>
      <c r="K24" s="33"/>
      <c r="L24" s="33">
        <f t="shared" si="4"/>
        <v>1003.8799999999974</v>
      </c>
      <c r="M24" s="4"/>
      <c r="N24" s="34">
        <f t="shared" si="5"/>
        <v>0.035097643596763595</v>
      </c>
      <c r="O24" s="4"/>
      <c r="P24" s="33">
        <f t="shared" si="11"/>
        <v>22341.66</v>
      </c>
      <c r="Q24" s="33"/>
      <c r="R24" s="33">
        <f t="shared" si="12"/>
        <v>23125.98</v>
      </c>
      <c r="S24" s="33"/>
      <c r="T24" s="33">
        <f t="shared" si="6"/>
        <v>784.3199999999997</v>
      </c>
      <c r="U24" s="4"/>
      <c r="V24" s="34">
        <f t="shared" si="7"/>
        <v>0.03510571730122103</v>
      </c>
      <c r="W24" s="4"/>
      <c r="X24" s="35" t="s">
        <v>23</v>
      </c>
      <c r="Y24" s="38">
        <v>50</v>
      </c>
      <c r="Z24" s="40">
        <v>50</v>
      </c>
    </row>
    <row r="25" spans="2:26" ht="15">
      <c r="B25" s="36">
        <f>B24</f>
        <v>1000</v>
      </c>
      <c r="C25" s="11"/>
      <c r="D25" s="36">
        <f>D24</f>
        <v>511000</v>
      </c>
      <c r="E25" s="4"/>
      <c r="F25" s="32">
        <f t="shared" si="13"/>
        <v>0.5</v>
      </c>
      <c r="G25" s="4"/>
      <c r="H25" s="33">
        <f t="shared" si="9"/>
        <v>27913.82</v>
      </c>
      <c r="I25" s="33"/>
      <c r="J25" s="33">
        <f t="shared" si="10"/>
        <v>28893.54</v>
      </c>
      <c r="K25" s="33"/>
      <c r="L25" s="33">
        <f t="shared" si="4"/>
        <v>979.7200000000012</v>
      </c>
      <c r="M25" s="4"/>
      <c r="N25" s="34">
        <f t="shared" si="5"/>
        <v>0.03509802671221651</v>
      </c>
      <c r="O25" s="4"/>
      <c r="P25" s="33">
        <f t="shared" si="11"/>
        <v>22112.39</v>
      </c>
      <c r="Q25" s="33"/>
      <c r="R25" s="33">
        <f t="shared" si="12"/>
        <v>22888.67</v>
      </c>
      <c r="S25" s="33"/>
      <c r="T25" s="33">
        <f t="shared" si="6"/>
        <v>776.2799999999988</v>
      </c>
      <c r="U25" s="4"/>
      <c r="V25" s="34">
        <f t="shared" si="7"/>
        <v>0.035106110194329965</v>
      </c>
      <c r="W25" s="4"/>
      <c r="X25" s="41" t="s">
        <v>24</v>
      </c>
      <c r="Y25" s="42">
        <v>0.0461</v>
      </c>
      <c r="Z25" s="43">
        <v>0.0461</v>
      </c>
    </row>
    <row r="26" spans="2:26" ht="15">
      <c r="B26" s="36">
        <f>B25</f>
        <v>1000</v>
      </c>
      <c r="C26" s="11"/>
      <c r="D26" s="36">
        <f>D25</f>
        <v>511000</v>
      </c>
      <c r="E26" s="4"/>
      <c r="F26" s="32">
        <f t="shared" si="13"/>
        <v>0.4</v>
      </c>
      <c r="G26" s="4"/>
      <c r="H26" s="33">
        <f t="shared" si="9"/>
        <v>27225.15</v>
      </c>
      <c r="I26" s="33"/>
      <c r="J26" s="33">
        <f t="shared" si="10"/>
        <v>28180.72</v>
      </c>
      <c r="K26" s="33"/>
      <c r="L26" s="33">
        <f t="shared" si="4"/>
        <v>955.5699999999997</v>
      </c>
      <c r="M26" s="4"/>
      <c r="N26" s="34">
        <f t="shared" si="5"/>
        <v>0.035098796517190944</v>
      </c>
      <c r="O26" s="4"/>
      <c r="P26" s="33">
        <f t="shared" si="11"/>
        <v>21883.12</v>
      </c>
      <c r="Q26" s="33"/>
      <c r="R26" s="33">
        <f t="shared" si="12"/>
        <v>22651.36</v>
      </c>
      <c r="S26" s="33"/>
      <c r="T26" s="33">
        <f t="shared" si="6"/>
        <v>768.2400000000016</v>
      </c>
      <c r="U26" s="4"/>
      <c r="V26" s="34">
        <f t="shared" si="7"/>
        <v>0.035106511320140976</v>
      </c>
      <c r="W26" s="4"/>
      <c r="X26" s="4"/>
      <c r="Y26" s="4"/>
      <c r="Z26" s="44"/>
    </row>
    <row r="27" spans="2:26" ht="15">
      <c r="B27" s="36">
        <f>B24</f>
        <v>1000</v>
      </c>
      <c r="C27" s="11"/>
      <c r="D27" s="11">
        <f>B21*0.9*730</f>
        <v>657000</v>
      </c>
      <c r="E27" s="4"/>
      <c r="F27" s="32">
        <f t="shared" si="13"/>
        <v>0.6</v>
      </c>
      <c r="G27" s="4"/>
      <c r="H27" s="33">
        <f t="shared" si="9"/>
        <v>33106.48</v>
      </c>
      <c r="I27" s="33"/>
      <c r="J27" s="33">
        <f t="shared" si="10"/>
        <v>34268.31</v>
      </c>
      <c r="K27" s="33"/>
      <c r="L27" s="33">
        <f t="shared" si="4"/>
        <v>1161.8299999999945</v>
      </c>
      <c r="M27" s="4"/>
      <c r="N27" s="34">
        <f t="shared" si="5"/>
        <v>0.0350937339155355</v>
      </c>
      <c r="O27" s="4"/>
      <c r="P27" s="33">
        <f t="shared" si="11"/>
        <v>26058.12</v>
      </c>
      <c r="Q27" s="33"/>
      <c r="R27" s="33">
        <f t="shared" si="12"/>
        <v>26972.77</v>
      </c>
      <c r="S27" s="33"/>
      <c r="T27" s="33">
        <f t="shared" si="6"/>
        <v>914.6500000000015</v>
      </c>
      <c r="U27" s="4"/>
      <c r="V27" s="34">
        <f t="shared" si="7"/>
        <v>0.035100383297030024</v>
      </c>
      <c r="W27" s="4"/>
      <c r="X27" s="4"/>
      <c r="Y27" s="4"/>
      <c r="Z27" s="4"/>
    </row>
    <row r="28" spans="2:26" ht="15">
      <c r="B28" s="36">
        <f>B25</f>
        <v>1000</v>
      </c>
      <c r="C28" s="11"/>
      <c r="D28" s="36">
        <f>D27</f>
        <v>657000</v>
      </c>
      <c r="E28" s="4"/>
      <c r="F28" s="32">
        <f t="shared" si="13"/>
        <v>0.5</v>
      </c>
      <c r="G28" s="4"/>
      <c r="H28" s="33">
        <f t="shared" si="9"/>
        <v>32221.05</v>
      </c>
      <c r="I28" s="33"/>
      <c r="J28" s="33">
        <f t="shared" si="10"/>
        <v>33351.83</v>
      </c>
      <c r="K28" s="33"/>
      <c r="L28" s="33">
        <f t="shared" si="4"/>
        <v>1130.7800000000025</v>
      </c>
      <c r="M28" s="4"/>
      <c r="N28" s="34">
        <f t="shared" si="5"/>
        <v>0.035094449125649296</v>
      </c>
      <c r="O28" s="4"/>
      <c r="P28" s="33">
        <f t="shared" si="11"/>
        <v>25763.34</v>
      </c>
      <c r="Q28" s="33"/>
      <c r="R28" s="33">
        <f t="shared" si="12"/>
        <v>26667.65</v>
      </c>
      <c r="S28" s="33"/>
      <c r="T28" s="33">
        <f t="shared" si="6"/>
        <v>904.3100000000013</v>
      </c>
      <c r="U28" s="4"/>
      <c r="V28" s="34">
        <f t="shared" si="7"/>
        <v>0.035100650769659625</v>
      </c>
      <c r="W28" s="4"/>
      <c r="X28" s="4"/>
      <c r="Y28" s="4"/>
      <c r="Z28" s="4"/>
    </row>
    <row r="29" spans="2:26" ht="15">
      <c r="B29" s="36">
        <f>B26</f>
        <v>1000</v>
      </c>
      <c r="C29" s="11"/>
      <c r="D29" s="36">
        <f>D28</f>
        <v>657000</v>
      </c>
      <c r="E29" s="4"/>
      <c r="F29" s="32">
        <f t="shared" si="13"/>
        <v>0.4</v>
      </c>
      <c r="G29" s="4"/>
      <c r="H29" s="33">
        <f t="shared" si="9"/>
        <v>31335.62</v>
      </c>
      <c r="I29" s="33"/>
      <c r="J29" s="33">
        <f t="shared" si="10"/>
        <v>32435.34</v>
      </c>
      <c r="K29" s="33"/>
      <c r="L29" s="33">
        <f t="shared" si="4"/>
        <v>1099.7200000000012</v>
      </c>
      <c r="M29" s="4"/>
      <c r="N29" s="34">
        <f t="shared" si="5"/>
        <v>0.03509488562855956</v>
      </c>
      <c r="O29" s="4"/>
      <c r="P29" s="33">
        <f t="shared" si="11"/>
        <v>25468.56</v>
      </c>
      <c r="Q29" s="33"/>
      <c r="R29" s="33">
        <f t="shared" si="12"/>
        <v>26362.54</v>
      </c>
      <c r="S29" s="33"/>
      <c r="T29" s="33">
        <f t="shared" si="6"/>
        <v>893.9799999999996</v>
      </c>
      <c r="U29" s="4"/>
      <c r="V29" s="34">
        <f t="shared" si="7"/>
        <v>0.0351013170748562</v>
      </c>
      <c r="W29" s="4"/>
      <c r="X29" s="4"/>
      <c r="Y29" s="4"/>
      <c r="Z29" s="4"/>
    </row>
    <row r="30" spans="2:26" ht="15">
      <c r="B30" s="11"/>
      <c r="C30" s="11"/>
      <c r="D30" s="11"/>
      <c r="E30" s="4"/>
      <c r="F30" s="11"/>
      <c r="G30" s="4"/>
      <c r="H30" s="33"/>
      <c r="I30" s="33"/>
      <c r="J30" s="33"/>
      <c r="K30" s="33"/>
      <c r="L30" s="33"/>
      <c r="M30" s="4"/>
      <c r="N30" s="34"/>
      <c r="O30" s="4"/>
      <c r="P30" s="33"/>
      <c r="Q30" s="33"/>
      <c r="R30" s="33"/>
      <c r="S30" s="33"/>
      <c r="T30" s="33"/>
      <c r="U30" s="4"/>
      <c r="V30" s="34"/>
      <c r="W30" s="4"/>
      <c r="X30" s="4"/>
      <c r="Y30" s="4"/>
      <c r="Z30" s="4"/>
    </row>
    <row r="31" spans="2:26" ht="15">
      <c r="B31" s="11">
        <v>2000</v>
      </c>
      <c r="C31" s="11"/>
      <c r="D31" s="11">
        <f>B31*0.5*730</f>
        <v>730000</v>
      </c>
      <c r="E31" s="4"/>
      <c r="F31" s="32">
        <v>0.6</v>
      </c>
      <c r="G31" s="4"/>
      <c r="H31" s="33">
        <f aca="true" t="shared" si="14" ref="H31:H39">ROUND(($Y$11+(($Y$13+$Y$12)*$B31+($Y$14*$F31+$Y$15*(1-$F31))/100*$D31)*(1+$Y$17))+$Y$16,2)</f>
        <v>47963.98</v>
      </c>
      <c r="I31" s="33"/>
      <c r="J31" s="33">
        <f aca="true" t="shared" si="15" ref="J31:J39">ROUND(($Z$11+(($Z$13+$Z$12)*$B31+($Z$14*$F31+$Z$15*(1-$F31))/100*$D31)*(1+$Z$17))+$Z$16,2)</f>
        <v>49646.84</v>
      </c>
      <c r="K31" s="33"/>
      <c r="L31" s="33">
        <f t="shared" si="4"/>
        <v>1682.8599999999933</v>
      </c>
      <c r="M31" s="4"/>
      <c r="N31" s="34">
        <f t="shared" si="5"/>
        <v>0.035085912386753515</v>
      </c>
      <c r="O31" s="4"/>
      <c r="P31" s="33">
        <f aca="true" t="shared" si="16" ref="P31:P39">ROUND(($Y$19+(($Y$21+$Y$20)*$B31+($Y$22*$F31+$Y$23*(1-$F31))/100*$D31)*(1+$Y$25))+$Y$24,2)</f>
        <v>37017.41</v>
      </c>
      <c r="Q31" s="33"/>
      <c r="R31" s="33">
        <f aca="true" t="shared" si="17" ref="R31:R39">ROUND(($Z$19+(($Z$21+$Z$20)*$B31+($Z$22*$F31+$Z$23*(1-$F31))/100*$D31)*(1+$Z$25))+$Z$24,2)</f>
        <v>38316.39</v>
      </c>
      <c r="S31" s="33"/>
      <c r="T31" s="33">
        <f t="shared" si="6"/>
        <v>1298.979999999996</v>
      </c>
      <c r="U31" s="4"/>
      <c r="V31" s="34">
        <f t="shared" si="7"/>
        <v>0.0350910558032016</v>
      </c>
      <c r="W31" s="4"/>
      <c r="X31" s="4"/>
      <c r="Y31" s="4"/>
      <c r="Z31" s="4"/>
    </row>
    <row r="32" spans="2:26" ht="15">
      <c r="B32" s="36">
        <f>B31</f>
        <v>2000</v>
      </c>
      <c r="C32" s="11"/>
      <c r="D32" s="36">
        <f>D31</f>
        <v>730000</v>
      </c>
      <c r="E32" s="4"/>
      <c r="F32" s="32">
        <v>0.5</v>
      </c>
      <c r="G32" s="4"/>
      <c r="H32" s="33">
        <f t="shared" si="14"/>
        <v>46980.17</v>
      </c>
      <c r="I32" s="33"/>
      <c r="J32" s="33">
        <f t="shared" si="15"/>
        <v>48628.53</v>
      </c>
      <c r="K32" s="33"/>
      <c r="L32" s="33">
        <f t="shared" si="4"/>
        <v>1648.3600000000006</v>
      </c>
      <c r="M32" s="4"/>
      <c r="N32" s="34">
        <f t="shared" si="5"/>
        <v>0.035086292791192575</v>
      </c>
      <c r="O32" s="4"/>
      <c r="P32" s="33">
        <f t="shared" si="16"/>
        <v>36689.88</v>
      </c>
      <c r="Q32" s="33"/>
      <c r="R32" s="33">
        <f t="shared" si="17"/>
        <v>37977.37</v>
      </c>
      <c r="S32" s="33"/>
      <c r="T32" s="33">
        <f t="shared" si="6"/>
        <v>1287.4900000000052</v>
      </c>
      <c r="U32" s="4"/>
      <c r="V32" s="34">
        <f t="shared" si="7"/>
        <v>0.035091147749733764</v>
      </c>
      <c r="W32" s="4"/>
      <c r="X32" s="4"/>
      <c r="Y32" s="4"/>
      <c r="Z32" s="4"/>
    </row>
    <row r="33" spans="2:26" ht="15">
      <c r="B33" s="36">
        <f>B32</f>
        <v>2000</v>
      </c>
      <c r="C33" s="11"/>
      <c r="D33" s="36">
        <f>D32</f>
        <v>730000</v>
      </c>
      <c r="E33" s="4"/>
      <c r="F33" s="32">
        <v>0.4</v>
      </c>
      <c r="G33" s="4"/>
      <c r="H33" s="33">
        <f t="shared" si="14"/>
        <v>45996.36</v>
      </c>
      <c r="I33" s="33"/>
      <c r="J33" s="33">
        <f t="shared" si="15"/>
        <v>47610.21</v>
      </c>
      <c r="K33" s="33"/>
      <c r="L33" s="33">
        <f t="shared" si="4"/>
        <v>1613.8499999999985</v>
      </c>
      <c r="M33" s="4"/>
      <c r="N33" s="34">
        <f t="shared" si="5"/>
        <v>0.03508647205996307</v>
      </c>
      <c r="O33" s="4"/>
      <c r="P33" s="33">
        <f t="shared" si="16"/>
        <v>36362.35</v>
      </c>
      <c r="Q33" s="33"/>
      <c r="R33" s="33">
        <f t="shared" si="17"/>
        <v>37638.36</v>
      </c>
      <c r="S33" s="33"/>
      <c r="T33" s="33">
        <f t="shared" si="6"/>
        <v>1276.010000000002</v>
      </c>
      <c r="U33" s="4"/>
      <c r="V33" s="34">
        <f t="shared" si="7"/>
        <v>0.03509151636239127</v>
      </c>
      <c r="W33" s="4"/>
      <c r="X33" s="4"/>
      <c r="Y33" s="4"/>
      <c r="Z33" s="4"/>
    </row>
    <row r="34" spans="2:26" ht="15">
      <c r="B34" s="36">
        <f>B33</f>
        <v>2000</v>
      </c>
      <c r="C34" s="11"/>
      <c r="D34" s="11">
        <f>B31*0.7*730</f>
        <v>1022000</v>
      </c>
      <c r="E34" s="4"/>
      <c r="F34" s="32">
        <f aca="true" t="shared" si="18" ref="F34:F39">F31</f>
        <v>0.6</v>
      </c>
      <c r="G34" s="4"/>
      <c r="H34" s="33">
        <f t="shared" si="14"/>
        <v>56971.97</v>
      </c>
      <c r="I34" s="33"/>
      <c r="J34" s="33">
        <f t="shared" si="15"/>
        <v>58970.73</v>
      </c>
      <c r="K34" s="33"/>
      <c r="L34" s="33">
        <f t="shared" si="4"/>
        <v>1998.760000000002</v>
      </c>
      <c r="M34" s="4"/>
      <c r="N34" s="34">
        <f t="shared" si="5"/>
        <v>0.03508321723823138</v>
      </c>
      <c r="O34" s="4"/>
      <c r="P34" s="33">
        <f t="shared" si="16"/>
        <v>44450.32</v>
      </c>
      <c r="Q34" s="33"/>
      <c r="R34" s="33">
        <f t="shared" si="17"/>
        <v>46009.96</v>
      </c>
      <c r="S34" s="33"/>
      <c r="T34" s="33">
        <f t="shared" si="6"/>
        <v>1559.6399999999994</v>
      </c>
      <c r="U34" s="4"/>
      <c r="V34" s="34">
        <f t="shared" si="7"/>
        <v>0.035087261464034514</v>
      </c>
      <c r="W34" s="4"/>
      <c r="X34" s="4"/>
      <c r="Y34" s="4"/>
      <c r="Z34" s="4"/>
    </row>
    <row r="35" spans="2:26" ht="15">
      <c r="B35" s="36">
        <f>B34</f>
        <v>2000</v>
      </c>
      <c r="C35" s="11"/>
      <c r="D35" s="36">
        <f>D34</f>
        <v>1022000</v>
      </c>
      <c r="E35" s="4"/>
      <c r="F35" s="32">
        <f t="shared" si="18"/>
        <v>0.5</v>
      </c>
      <c r="G35" s="4"/>
      <c r="H35" s="33">
        <f t="shared" si="14"/>
        <v>55594.63</v>
      </c>
      <c r="I35" s="33"/>
      <c r="J35" s="33">
        <f t="shared" si="15"/>
        <v>57545.09</v>
      </c>
      <c r="K35" s="33"/>
      <c r="L35" s="33">
        <f t="shared" si="4"/>
        <v>1950.4599999999991</v>
      </c>
      <c r="M35" s="4"/>
      <c r="N35" s="34">
        <f t="shared" si="5"/>
        <v>0.035083604297753146</v>
      </c>
      <c r="O35" s="4"/>
      <c r="P35" s="33">
        <f t="shared" si="16"/>
        <v>43991.78</v>
      </c>
      <c r="Q35" s="33"/>
      <c r="R35" s="33">
        <f t="shared" si="17"/>
        <v>45535.34</v>
      </c>
      <c r="S35" s="33"/>
      <c r="T35" s="33">
        <f t="shared" si="6"/>
        <v>1543.5599999999977</v>
      </c>
      <c r="U35" s="4"/>
      <c r="V35" s="34">
        <f t="shared" si="7"/>
        <v>0.035087464067150576</v>
      </c>
      <c r="W35" s="4"/>
      <c r="X35" s="4"/>
      <c r="Y35" s="4"/>
      <c r="Z35" s="4"/>
    </row>
    <row r="36" spans="2:26" ht="15">
      <c r="B36" s="36">
        <f>B35</f>
        <v>2000</v>
      </c>
      <c r="C36" s="11"/>
      <c r="D36" s="36">
        <f>D35</f>
        <v>1022000</v>
      </c>
      <c r="E36" s="4"/>
      <c r="F36" s="32">
        <f t="shared" si="18"/>
        <v>0.4</v>
      </c>
      <c r="G36" s="4"/>
      <c r="H36" s="33">
        <f t="shared" si="14"/>
        <v>54217.29</v>
      </c>
      <c r="I36" s="33"/>
      <c r="J36" s="33">
        <f t="shared" si="15"/>
        <v>56119.45</v>
      </c>
      <c r="K36" s="33"/>
      <c r="L36" s="33">
        <f t="shared" si="4"/>
        <v>1902.1599999999962</v>
      </c>
      <c r="M36" s="4"/>
      <c r="N36" s="34">
        <f t="shared" si="5"/>
        <v>0.0350840110230517</v>
      </c>
      <c r="O36" s="4"/>
      <c r="P36" s="33">
        <f t="shared" si="16"/>
        <v>43533.24</v>
      </c>
      <c r="Q36" s="33"/>
      <c r="R36" s="33">
        <f t="shared" si="17"/>
        <v>45060.71</v>
      </c>
      <c r="S36" s="33"/>
      <c r="T36" s="33">
        <f t="shared" si="6"/>
        <v>1527.4700000000012</v>
      </c>
      <c r="U36" s="4"/>
      <c r="V36" s="34">
        <f t="shared" si="7"/>
        <v>0.03508744122881735</v>
      </c>
      <c r="W36" s="4"/>
      <c r="X36" s="4"/>
      <c r="Y36" s="4"/>
      <c r="Z36" s="4"/>
    </row>
    <row r="37" spans="2:26" ht="15">
      <c r="B37" s="36">
        <f>B34</f>
        <v>2000</v>
      </c>
      <c r="C37" s="11"/>
      <c r="D37" s="11">
        <f>B31*0.9*730</f>
        <v>1314000</v>
      </c>
      <c r="E37" s="4"/>
      <c r="F37" s="32">
        <f t="shared" si="18"/>
        <v>0.6</v>
      </c>
      <c r="G37" s="4"/>
      <c r="H37" s="33">
        <f t="shared" si="14"/>
        <v>65979.96</v>
      </c>
      <c r="I37" s="33"/>
      <c r="J37" s="33">
        <f t="shared" si="15"/>
        <v>68294.62</v>
      </c>
      <c r="K37" s="33"/>
      <c r="L37" s="33">
        <f t="shared" si="4"/>
        <v>2314.659999999989</v>
      </c>
      <c r="M37" s="4"/>
      <c r="N37" s="34">
        <f t="shared" si="5"/>
        <v>0.03508125800621875</v>
      </c>
      <c r="O37" s="4"/>
      <c r="P37" s="33">
        <f t="shared" si="16"/>
        <v>51883.23</v>
      </c>
      <c r="Q37" s="33"/>
      <c r="R37" s="33">
        <f t="shared" si="17"/>
        <v>53703.53</v>
      </c>
      <c r="S37" s="33"/>
      <c r="T37" s="33">
        <f t="shared" si="6"/>
        <v>1820.2999999999956</v>
      </c>
      <c r="U37" s="4"/>
      <c r="V37" s="34">
        <f t="shared" si="7"/>
        <v>0.035084554296253234</v>
      </c>
      <c r="W37" s="4"/>
      <c r="X37" s="4"/>
      <c r="Y37" s="4"/>
      <c r="Z37" s="4"/>
    </row>
    <row r="38" spans="2:26" ht="15">
      <c r="B38" s="36">
        <f>B35</f>
        <v>2000</v>
      </c>
      <c r="C38" s="11"/>
      <c r="D38" s="36">
        <f>D37</f>
        <v>1314000</v>
      </c>
      <c r="E38" s="4"/>
      <c r="F38" s="32">
        <f t="shared" si="18"/>
        <v>0.5</v>
      </c>
      <c r="G38" s="4"/>
      <c r="H38" s="33">
        <f t="shared" si="14"/>
        <v>64209.1</v>
      </c>
      <c r="I38" s="33"/>
      <c r="J38" s="33">
        <f t="shared" si="15"/>
        <v>66461.65</v>
      </c>
      <c r="K38" s="33"/>
      <c r="L38" s="33">
        <f t="shared" si="4"/>
        <v>2252.5499999999956</v>
      </c>
      <c r="M38" s="4"/>
      <c r="N38" s="34">
        <f t="shared" si="5"/>
        <v>0.035081475990163424</v>
      </c>
      <c r="O38" s="4"/>
      <c r="P38" s="33">
        <f t="shared" si="16"/>
        <v>51293.68</v>
      </c>
      <c r="Q38" s="33"/>
      <c r="R38" s="33">
        <f t="shared" si="17"/>
        <v>53093.3</v>
      </c>
      <c r="S38" s="33"/>
      <c r="T38" s="33">
        <f t="shared" si="6"/>
        <v>1799.6200000000026</v>
      </c>
      <c r="U38" s="4"/>
      <c r="V38" s="34">
        <f t="shared" si="7"/>
        <v>0.035084634208347065</v>
      </c>
      <c r="W38" s="4"/>
      <c r="X38" s="4"/>
      <c r="Y38" s="4"/>
      <c r="Z38" s="4"/>
    </row>
    <row r="39" spans="2:26" ht="15">
      <c r="B39" s="36">
        <f>B36</f>
        <v>2000</v>
      </c>
      <c r="C39" s="11"/>
      <c r="D39" s="36">
        <f>D38</f>
        <v>1314000</v>
      </c>
      <c r="E39" s="4"/>
      <c r="F39" s="32">
        <f t="shared" si="18"/>
        <v>0.4</v>
      </c>
      <c r="G39" s="4"/>
      <c r="H39" s="33">
        <f t="shared" si="14"/>
        <v>62438.23</v>
      </c>
      <c r="I39" s="33"/>
      <c r="J39" s="33">
        <f t="shared" si="15"/>
        <v>64628.68</v>
      </c>
      <c r="K39" s="33"/>
      <c r="L39" s="33">
        <f t="shared" si="4"/>
        <v>2190.449999999997</v>
      </c>
      <c r="M39" s="4"/>
      <c r="N39" s="34">
        <f t="shared" si="5"/>
        <v>0.035081872115849455</v>
      </c>
      <c r="O39" s="4"/>
      <c r="P39" s="33">
        <f t="shared" si="16"/>
        <v>50704.12</v>
      </c>
      <c r="Q39" s="33"/>
      <c r="R39" s="33">
        <f t="shared" si="17"/>
        <v>52483.07</v>
      </c>
      <c r="S39" s="33"/>
      <c r="T39" s="33">
        <f t="shared" si="6"/>
        <v>1778.949999999997</v>
      </c>
      <c r="U39" s="4"/>
      <c r="V39" s="34">
        <f t="shared" si="7"/>
        <v>0.035084920120889596</v>
      </c>
      <c r="W39" s="4"/>
      <c r="X39" s="4"/>
      <c r="Y39" s="4"/>
      <c r="Z39" s="4"/>
    </row>
    <row r="40" spans="2:26" ht="15">
      <c r="B40" s="11"/>
      <c r="C40" s="11"/>
      <c r="D40" s="11"/>
      <c r="E40" s="4"/>
      <c r="F40" s="11"/>
      <c r="G40" s="4"/>
      <c r="H40" s="33"/>
      <c r="I40" s="33"/>
      <c r="J40" s="33"/>
      <c r="K40" s="33"/>
      <c r="L40" s="33"/>
      <c r="M40" s="4"/>
      <c r="N40" s="34"/>
      <c r="O40" s="4"/>
      <c r="P40" s="33"/>
      <c r="Q40" s="33"/>
      <c r="R40" s="33"/>
      <c r="S40" s="33"/>
      <c r="T40" s="33"/>
      <c r="U40" s="4"/>
      <c r="V40" s="34"/>
      <c r="W40" s="4"/>
      <c r="X40" s="4"/>
      <c r="Y40" s="4"/>
      <c r="Z40" s="4"/>
    </row>
    <row r="41" spans="2:26" ht="15">
      <c r="B41" s="11">
        <v>4000</v>
      </c>
      <c r="C41" s="11"/>
      <c r="D41" s="11">
        <f>B41*0.5*730</f>
        <v>1460000</v>
      </c>
      <c r="E41" s="4"/>
      <c r="F41" s="32">
        <v>0.6</v>
      </c>
      <c r="G41" s="4"/>
      <c r="H41" s="33">
        <f aca="true" t="shared" si="19" ref="H41:H49">ROUND(($Y$11+(($Y$13+$Y$12)*$B41+($Y$14*$F41+$Y$15*(1-$F41))/100*$D41)*(1+$Y$17))+$Y$16,2)</f>
        <v>95694.97</v>
      </c>
      <c r="I41" s="33"/>
      <c r="J41" s="33">
        <f aca="true" t="shared" si="20" ref="J41:J49">ROUND(($Z$11+(($Z$13+$Z$12)*$B41+($Z$14*$F41+$Z$15*(1-$F41))/100*$D41)*(1+$Z$17))+$Z$16,2)</f>
        <v>99051.69</v>
      </c>
      <c r="K41" s="33"/>
      <c r="L41" s="33">
        <f t="shared" si="4"/>
        <v>3356.720000000001</v>
      </c>
      <c r="M41" s="4"/>
      <c r="N41" s="34">
        <f t="shared" si="5"/>
        <v>0.035077287761310805</v>
      </c>
      <c r="O41" s="4"/>
      <c r="P41" s="33">
        <f aca="true" t="shared" si="21" ref="P41:P49">ROUND(($Y$19+(($Y$21+$Y$20)*$B41+($Y$22*$F41+$Y$23*(1-$F41))/100*$D41)*(1+$Y$25))+$Y$24,2)</f>
        <v>73801.83</v>
      </c>
      <c r="Q41" s="33"/>
      <c r="R41" s="33">
        <f aca="true" t="shared" si="22" ref="R41:R49">ROUND(($Z$19+(($Z$21+$Z$20)*$B41+($Z$22*$F41+$Z$23*(1-$F41))/100*$D41)*(1+$Z$25))+$Z$24,2)</f>
        <v>76390.78</v>
      </c>
      <c r="S41" s="33"/>
      <c r="T41" s="33">
        <f t="shared" si="6"/>
        <v>2588.949999999997</v>
      </c>
      <c r="U41" s="4"/>
      <c r="V41" s="34">
        <f t="shared" si="7"/>
        <v>0.035079753442428085</v>
      </c>
      <c r="W41" s="4"/>
      <c r="X41" s="4"/>
      <c r="Y41" s="4"/>
      <c r="Z41" s="4"/>
    </row>
    <row r="42" spans="2:26" ht="15">
      <c r="B42" s="36">
        <f>B41</f>
        <v>4000</v>
      </c>
      <c r="C42" s="11"/>
      <c r="D42" s="36">
        <f>D41</f>
        <v>1460000</v>
      </c>
      <c r="E42" s="4"/>
      <c r="F42" s="32">
        <v>0.5</v>
      </c>
      <c r="G42" s="4"/>
      <c r="H42" s="33">
        <f t="shared" si="19"/>
        <v>93727.34</v>
      </c>
      <c r="I42" s="33"/>
      <c r="J42" s="33">
        <f t="shared" si="20"/>
        <v>97015.06</v>
      </c>
      <c r="K42" s="33"/>
      <c r="L42" s="33">
        <f t="shared" si="4"/>
        <v>3287.720000000001</v>
      </c>
      <c r="M42" s="4"/>
      <c r="N42" s="34">
        <f t="shared" si="5"/>
        <v>0.03507749179695052</v>
      </c>
      <c r="O42" s="4"/>
      <c r="P42" s="33">
        <f t="shared" si="21"/>
        <v>73146.77</v>
      </c>
      <c r="Q42" s="33"/>
      <c r="R42" s="33">
        <f t="shared" si="22"/>
        <v>75712.75</v>
      </c>
      <c r="S42" s="33"/>
      <c r="T42" s="33">
        <f t="shared" si="6"/>
        <v>2565.979999999996</v>
      </c>
      <c r="U42" s="4"/>
      <c r="V42" s="34">
        <f t="shared" si="7"/>
        <v>0.035079881175887895</v>
      </c>
      <c r="W42" s="4"/>
      <c r="X42" s="4"/>
      <c r="Y42" s="4"/>
      <c r="Z42" s="4"/>
    </row>
    <row r="43" spans="2:26" ht="15">
      <c r="B43" s="36">
        <f>B42</f>
        <v>4000</v>
      </c>
      <c r="C43" s="11"/>
      <c r="D43" s="36">
        <f>D42</f>
        <v>1460000</v>
      </c>
      <c r="E43" s="4"/>
      <c r="F43" s="32">
        <v>0.4</v>
      </c>
      <c r="G43" s="4"/>
      <c r="H43" s="33">
        <f t="shared" si="19"/>
        <v>91759.71</v>
      </c>
      <c r="I43" s="33"/>
      <c r="J43" s="33">
        <f t="shared" si="20"/>
        <v>94978.42</v>
      </c>
      <c r="K43" s="33"/>
      <c r="L43" s="33">
        <f t="shared" si="4"/>
        <v>3218.709999999992</v>
      </c>
      <c r="M43" s="4"/>
      <c r="N43" s="34">
        <f t="shared" si="5"/>
        <v>0.03507759560268875</v>
      </c>
      <c r="O43" s="4"/>
      <c r="P43" s="33">
        <f t="shared" si="21"/>
        <v>72491.7</v>
      </c>
      <c r="Q43" s="33"/>
      <c r="R43" s="33">
        <f t="shared" si="22"/>
        <v>75034.71</v>
      </c>
      <c r="S43" s="33"/>
      <c r="T43" s="33">
        <f t="shared" si="6"/>
        <v>2543.0100000000093</v>
      </c>
      <c r="U43" s="4"/>
      <c r="V43" s="34">
        <f t="shared" si="7"/>
        <v>0.03508001605701083</v>
      </c>
      <c r="W43" s="4"/>
      <c r="X43" s="4"/>
      <c r="Y43" s="4"/>
      <c r="Z43" s="4"/>
    </row>
    <row r="44" spans="2:26" ht="15">
      <c r="B44" s="36">
        <f>B43</f>
        <v>4000</v>
      </c>
      <c r="C44" s="11"/>
      <c r="D44" s="11">
        <f>B41*0.7*730</f>
        <v>2044000</v>
      </c>
      <c r="E44" s="4"/>
      <c r="F44" s="32">
        <f aca="true" t="shared" si="23" ref="F44:F49">F41</f>
        <v>0.6</v>
      </c>
      <c r="G44" s="4"/>
      <c r="H44" s="33">
        <f t="shared" si="19"/>
        <v>113710.95</v>
      </c>
      <c r="I44" s="33"/>
      <c r="J44" s="33">
        <f t="shared" si="20"/>
        <v>117699.46</v>
      </c>
      <c r="K44" s="33"/>
      <c r="L44" s="33">
        <f t="shared" si="4"/>
        <v>3988.5100000000093</v>
      </c>
      <c r="M44" s="4"/>
      <c r="N44" s="34">
        <f t="shared" si="5"/>
        <v>0.035075865604851764</v>
      </c>
      <c r="O44" s="4"/>
      <c r="P44" s="33">
        <f t="shared" si="21"/>
        <v>88667.65</v>
      </c>
      <c r="Q44" s="33"/>
      <c r="R44" s="33">
        <f t="shared" si="22"/>
        <v>91777.92</v>
      </c>
      <c r="S44" s="33"/>
      <c r="T44" s="33">
        <f t="shared" si="6"/>
        <v>3110.270000000004</v>
      </c>
      <c r="U44" s="4"/>
      <c r="V44" s="34">
        <f t="shared" si="7"/>
        <v>0.03507784406150383</v>
      </c>
      <c r="W44" s="4"/>
      <c r="X44" s="4"/>
      <c r="Y44" s="4"/>
      <c r="Z44" s="4"/>
    </row>
    <row r="45" spans="2:26" ht="15">
      <c r="B45" s="36">
        <f>B44</f>
        <v>4000</v>
      </c>
      <c r="C45" s="11"/>
      <c r="D45" s="36">
        <f>D44</f>
        <v>2044000</v>
      </c>
      <c r="E45" s="4"/>
      <c r="F45" s="32">
        <f t="shared" si="23"/>
        <v>0.5</v>
      </c>
      <c r="G45" s="4"/>
      <c r="H45" s="33">
        <f t="shared" si="19"/>
        <v>110956.27</v>
      </c>
      <c r="I45" s="33"/>
      <c r="J45" s="33">
        <f t="shared" si="20"/>
        <v>114848.18</v>
      </c>
      <c r="K45" s="33"/>
      <c r="L45" s="33">
        <f t="shared" si="4"/>
        <v>3891.909999999989</v>
      </c>
      <c r="M45" s="4"/>
      <c r="N45" s="34">
        <f t="shared" si="5"/>
        <v>0.03507607096020782</v>
      </c>
      <c r="O45" s="4"/>
      <c r="P45" s="33">
        <f t="shared" si="21"/>
        <v>87750.56</v>
      </c>
      <c r="Q45" s="33"/>
      <c r="R45" s="33">
        <f t="shared" si="22"/>
        <v>90828.68</v>
      </c>
      <c r="S45" s="33"/>
      <c r="T45" s="33">
        <f t="shared" si="6"/>
        <v>3078.1199999999953</v>
      </c>
      <c r="U45" s="4"/>
      <c r="V45" s="34">
        <f t="shared" si="7"/>
        <v>0.035078066738263525</v>
      </c>
      <c r="W45" s="4"/>
      <c r="X45" s="4"/>
      <c r="Y45" s="4"/>
      <c r="Z45" s="4"/>
    </row>
    <row r="46" spans="2:26" ht="15">
      <c r="B46" s="36">
        <f>B45</f>
        <v>4000</v>
      </c>
      <c r="C46" s="11"/>
      <c r="D46" s="36">
        <f>D45</f>
        <v>2044000</v>
      </c>
      <c r="E46" s="4"/>
      <c r="F46" s="32">
        <f t="shared" si="23"/>
        <v>0.4</v>
      </c>
      <c r="G46" s="4"/>
      <c r="H46" s="33">
        <f t="shared" si="19"/>
        <v>108201.59</v>
      </c>
      <c r="I46" s="33"/>
      <c r="J46" s="33">
        <f t="shared" si="20"/>
        <v>111996.89</v>
      </c>
      <c r="K46" s="33"/>
      <c r="L46" s="33">
        <f t="shared" si="4"/>
        <v>3795.300000000003</v>
      </c>
      <c r="M46" s="4"/>
      <c r="N46" s="34">
        <f t="shared" si="5"/>
        <v>0.03507619435167264</v>
      </c>
      <c r="O46" s="4"/>
      <c r="P46" s="33">
        <f t="shared" si="21"/>
        <v>86833.47</v>
      </c>
      <c r="Q46" s="33"/>
      <c r="R46" s="33">
        <f t="shared" si="22"/>
        <v>89879.43</v>
      </c>
      <c r="S46" s="33"/>
      <c r="T46" s="33">
        <f t="shared" si="6"/>
        <v>3045.959999999992</v>
      </c>
      <c r="U46" s="4"/>
      <c r="V46" s="34">
        <f t="shared" si="7"/>
        <v>0.03507817895564913</v>
      </c>
      <c r="W46" s="4"/>
      <c r="X46" s="4"/>
      <c r="Y46" s="4"/>
      <c r="Z46" s="4"/>
    </row>
    <row r="47" spans="2:26" ht="15">
      <c r="B47" s="36">
        <f>B44</f>
        <v>4000</v>
      </c>
      <c r="C47" s="11"/>
      <c r="D47" s="11">
        <f>B41*0.9*730</f>
        <v>2628000</v>
      </c>
      <c r="E47" s="4"/>
      <c r="F47" s="32">
        <f t="shared" si="23"/>
        <v>0.6</v>
      </c>
      <c r="G47" s="4"/>
      <c r="H47" s="33">
        <f t="shared" si="19"/>
        <v>131726.93</v>
      </c>
      <c r="I47" s="33"/>
      <c r="J47" s="33">
        <f t="shared" si="20"/>
        <v>136347.24</v>
      </c>
      <c r="K47" s="33"/>
      <c r="L47" s="33">
        <f t="shared" si="4"/>
        <v>4620.309999999998</v>
      </c>
      <c r="M47" s="4"/>
      <c r="N47" s="34">
        <f t="shared" si="5"/>
        <v>0.03507490837295002</v>
      </c>
      <c r="O47" s="4"/>
      <c r="P47" s="33">
        <f t="shared" si="21"/>
        <v>103533.47</v>
      </c>
      <c r="Q47" s="33"/>
      <c r="R47" s="33">
        <f t="shared" si="22"/>
        <v>107165.07</v>
      </c>
      <c r="S47" s="33"/>
      <c r="T47" s="33">
        <f t="shared" si="6"/>
        <v>3631.600000000006</v>
      </c>
      <c r="U47" s="4"/>
      <c r="V47" s="34">
        <f t="shared" si="7"/>
        <v>0.03507657958339472</v>
      </c>
      <c r="W47" s="4"/>
      <c r="X47" s="4"/>
      <c r="Y47" s="4"/>
      <c r="Z47" s="4"/>
    </row>
    <row r="48" spans="2:26" ht="15">
      <c r="B48" s="36">
        <f>B45</f>
        <v>4000</v>
      </c>
      <c r="C48" s="11"/>
      <c r="D48" s="36">
        <f>D47</f>
        <v>2628000</v>
      </c>
      <c r="E48" s="4"/>
      <c r="F48" s="32">
        <f t="shared" si="23"/>
        <v>0.5</v>
      </c>
      <c r="G48" s="4"/>
      <c r="H48" s="33">
        <f t="shared" si="19"/>
        <v>128185.2</v>
      </c>
      <c r="I48" s="33"/>
      <c r="J48" s="33">
        <f t="shared" si="20"/>
        <v>132681.3</v>
      </c>
      <c r="K48" s="33"/>
      <c r="L48" s="33">
        <f t="shared" si="4"/>
        <v>4496.099999999991</v>
      </c>
      <c r="M48" s="4"/>
      <c r="N48" s="34">
        <f t="shared" si="5"/>
        <v>0.03507503206298379</v>
      </c>
      <c r="O48" s="4"/>
      <c r="P48" s="33">
        <f t="shared" si="21"/>
        <v>102354.36</v>
      </c>
      <c r="Q48" s="33"/>
      <c r="R48" s="33">
        <f t="shared" si="22"/>
        <v>105944.61</v>
      </c>
      <c r="S48" s="33"/>
      <c r="T48" s="33">
        <f t="shared" si="6"/>
        <v>3590.25</v>
      </c>
      <c r="U48" s="4"/>
      <c r="V48" s="34">
        <f t="shared" si="7"/>
        <v>0.035076668937209954</v>
      </c>
      <c r="W48" s="4"/>
      <c r="X48" s="4"/>
      <c r="Y48" s="4"/>
      <c r="Z48" s="4"/>
    </row>
    <row r="49" spans="2:26" ht="15">
      <c r="B49" s="36">
        <f>B46</f>
        <v>4000</v>
      </c>
      <c r="C49" s="11"/>
      <c r="D49" s="36">
        <f>D48</f>
        <v>2628000</v>
      </c>
      <c r="E49" s="4"/>
      <c r="F49" s="32">
        <f t="shared" si="23"/>
        <v>0.4</v>
      </c>
      <c r="G49" s="4"/>
      <c r="H49" s="33">
        <f t="shared" si="19"/>
        <v>124643.47</v>
      </c>
      <c r="I49" s="33"/>
      <c r="J49" s="33">
        <f t="shared" si="20"/>
        <v>129015.37</v>
      </c>
      <c r="K49" s="33"/>
      <c r="L49" s="33">
        <f t="shared" si="4"/>
        <v>4371.899999999994</v>
      </c>
      <c r="M49" s="4"/>
      <c r="N49" s="34">
        <f t="shared" si="5"/>
        <v>0.03507524301112608</v>
      </c>
      <c r="O49" s="4"/>
      <c r="P49" s="33">
        <f t="shared" si="21"/>
        <v>101175.24</v>
      </c>
      <c r="Q49" s="33"/>
      <c r="R49" s="33">
        <f t="shared" si="22"/>
        <v>104724.14</v>
      </c>
      <c r="S49" s="33"/>
      <c r="T49" s="33">
        <f t="shared" si="6"/>
        <v>3548.899999999994</v>
      </c>
      <c r="U49" s="4"/>
      <c r="V49" s="34">
        <f t="shared" si="7"/>
        <v>0.03507676384063929</v>
      </c>
      <c r="W49" s="4"/>
      <c r="X49" s="4"/>
      <c r="Y49" s="4"/>
      <c r="Z49" s="4"/>
    </row>
    <row r="50" spans="2:26" ht="15">
      <c r="B50" s="11"/>
      <c r="C50" s="11"/>
      <c r="D50" s="11"/>
      <c r="E50" s="4"/>
      <c r="F50" s="11"/>
      <c r="G50" s="4"/>
      <c r="H50" s="33"/>
      <c r="I50" s="33"/>
      <c r="J50" s="33"/>
      <c r="K50" s="33"/>
      <c r="L50" s="33">
        <f t="shared" si="4"/>
        <v>0</v>
      </c>
      <c r="M50" s="4"/>
      <c r="N50" s="34"/>
      <c r="O50" s="4"/>
      <c r="P50" s="33"/>
      <c r="Q50" s="33"/>
      <c r="R50" s="33"/>
      <c r="S50" s="33"/>
      <c r="T50" s="33"/>
      <c r="U50" s="4"/>
      <c r="V50" s="34"/>
      <c r="W50" s="4"/>
      <c r="X50" s="4"/>
      <c r="Y50" s="4"/>
      <c r="Z50" s="4"/>
    </row>
    <row r="51" spans="2:26" ht="15">
      <c r="B51" s="11">
        <v>6000</v>
      </c>
      <c r="C51" s="11"/>
      <c r="D51" s="11">
        <f>B51*0.5*730</f>
        <v>2190000</v>
      </c>
      <c r="E51" s="4"/>
      <c r="F51" s="32">
        <v>0.6</v>
      </c>
      <c r="G51" s="4"/>
      <c r="H51" s="33">
        <f aca="true" t="shared" si="24" ref="H51:H59">ROUND(($Y$11+(($Y$13+$Y$12)*$B51+($Y$14*$F51+$Y$15*(1-$F51))/100*$D51)*(1+$Y$17))+$Y$16,2)</f>
        <v>143425.95</v>
      </c>
      <c r="I51" s="33"/>
      <c r="J51" s="33">
        <f aca="true" t="shared" si="25" ref="J51:J59">ROUND(($Z$11+(($Z$13+$Z$12)*$B51+($Z$14*$F51+$Z$15*(1-$F51))/100*$D51)*(1+$Z$17))+$Z$16,2)</f>
        <v>148456.53</v>
      </c>
      <c r="K51" s="33"/>
      <c r="L51" s="33">
        <f t="shared" si="4"/>
        <v>5030.579999999987</v>
      </c>
      <c r="M51" s="4"/>
      <c r="N51" s="34">
        <f t="shared" si="5"/>
        <v>0.03507440599138434</v>
      </c>
      <c r="O51" s="4"/>
      <c r="P51" s="33">
        <f aca="true" t="shared" si="26" ref="P51:P59">ROUND(($Y$19+(($Y$21+$Y$20)*$B51+($Y$22*$F51+$Y$23*(1-$F51))/100*$D51)*(1+$Y$25))+$Y$24,2)</f>
        <v>110586.24</v>
      </c>
      <c r="Q51" s="33"/>
      <c r="R51" s="33">
        <f aca="true" t="shared" si="27" ref="R51:R59">ROUND(($Z$19+(($Z$21+$Z$20)*$B51+($Z$22*$F51+$Z$23*(1-$F51))/100*$D51)*(1+$Z$25))+$Z$24,2)</f>
        <v>114465.17</v>
      </c>
      <c r="S51" s="33"/>
      <c r="T51" s="33">
        <f t="shared" si="6"/>
        <v>3878.929999999993</v>
      </c>
      <c r="U51" s="4"/>
      <c r="V51" s="34">
        <f t="shared" si="7"/>
        <v>0.035076063712809136</v>
      </c>
      <c r="W51" s="4"/>
      <c r="X51" s="4"/>
      <c r="Y51" s="4"/>
      <c r="Z51" s="4"/>
    </row>
    <row r="52" spans="2:26" ht="15">
      <c r="B52" s="36">
        <f>B51</f>
        <v>6000</v>
      </c>
      <c r="C52" s="11"/>
      <c r="D52" s="36">
        <f>D51</f>
        <v>2190000</v>
      </c>
      <c r="E52" s="4"/>
      <c r="F52" s="32">
        <v>0.5</v>
      </c>
      <c r="G52" s="4"/>
      <c r="H52" s="33">
        <f t="shared" si="24"/>
        <v>140474.51</v>
      </c>
      <c r="I52" s="33"/>
      <c r="J52" s="33">
        <f t="shared" si="25"/>
        <v>145401.58</v>
      </c>
      <c r="K52" s="33"/>
      <c r="L52" s="33">
        <f t="shared" si="4"/>
        <v>4927.069999999978</v>
      </c>
      <c r="M52" s="4"/>
      <c r="N52" s="34">
        <f t="shared" si="5"/>
        <v>0.03507447721298318</v>
      </c>
      <c r="O52" s="4"/>
      <c r="P52" s="33">
        <f t="shared" si="26"/>
        <v>109603.65</v>
      </c>
      <c r="Q52" s="33"/>
      <c r="R52" s="33">
        <f t="shared" si="27"/>
        <v>113448.12</v>
      </c>
      <c r="S52" s="33"/>
      <c r="T52" s="33">
        <f t="shared" si="6"/>
        <v>3844.470000000001</v>
      </c>
      <c r="U52" s="4"/>
      <c r="V52" s="34">
        <f t="shared" si="7"/>
        <v>0.03507611288492685</v>
      </c>
      <c r="W52" s="4"/>
      <c r="X52" s="4"/>
      <c r="Y52" s="4"/>
      <c r="Z52" s="4"/>
    </row>
    <row r="53" spans="2:26" ht="15">
      <c r="B53" s="36">
        <f>B52</f>
        <v>6000</v>
      </c>
      <c r="C53" s="11"/>
      <c r="D53" s="36">
        <f>D52</f>
        <v>2190000</v>
      </c>
      <c r="E53" s="4"/>
      <c r="F53" s="32">
        <v>0.4</v>
      </c>
      <c r="G53" s="4"/>
      <c r="H53" s="33">
        <f t="shared" si="24"/>
        <v>137523.07</v>
      </c>
      <c r="I53" s="33"/>
      <c r="J53" s="33">
        <f t="shared" si="25"/>
        <v>142346.64</v>
      </c>
      <c r="K53" s="33"/>
      <c r="L53" s="33">
        <f t="shared" si="4"/>
        <v>4823.570000000007</v>
      </c>
      <c r="M53" s="4"/>
      <c r="N53" s="34">
        <f t="shared" si="5"/>
        <v>0.03507462420668772</v>
      </c>
      <c r="O53" s="4"/>
      <c r="P53" s="33">
        <f t="shared" si="26"/>
        <v>108621.06</v>
      </c>
      <c r="Q53" s="33"/>
      <c r="R53" s="33">
        <f t="shared" si="27"/>
        <v>112431.07</v>
      </c>
      <c r="S53" s="33"/>
      <c r="T53" s="33">
        <f t="shared" si="6"/>
        <v>3810.0100000000093</v>
      </c>
      <c r="U53" s="4"/>
      <c r="V53" s="34">
        <f t="shared" si="7"/>
        <v>0.03507616294666982</v>
      </c>
      <c r="W53" s="4"/>
      <c r="X53" s="4"/>
      <c r="Y53" s="4"/>
      <c r="Z53" s="4"/>
    </row>
    <row r="54" spans="2:26" ht="15">
      <c r="B54" s="36">
        <f>B53</f>
        <v>6000</v>
      </c>
      <c r="C54" s="11"/>
      <c r="D54" s="11">
        <f>B51*0.7*730</f>
        <v>3066000</v>
      </c>
      <c r="E54" s="4"/>
      <c r="F54" s="32">
        <f aca="true" t="shared" si="28" ref="F54:F59">F51</f>
        <v>0.6</v>
      </c>
      <c r="G54" s="4"/>
      <c r="H54" s="33">
        <f t="shared" si="24"/>
        <v>170449.92</v>
      </c>
      <c r="I54" s="33"/>
      <c r="J54" s="33">
        <f t="shared" si="25"/>
        <v>176428.19</v>
      </c>
      <c r="K54" s="33"/>
      <c r="L54" s="33">
        <f t="shared" si="4"/>
        <v>5978.2699999999895</v>
      </c>
      <c r="M54" s="4"/>
      <c r="N54" s="34">
        <f t="shared" si="5"/>
        <v>0.035073469086990494</v>
      </c>
      <c r="O54" s="4"/>
      <c r="P54" s="33">
        <f t="shared" si="26"/>
        <v>132884.97</v>
      </c>
      <c r="Q54" s="33"/>
      <c r="R54" s="33">
        <f t="shared" si="27"/>
        <v>137545.89</v>
      </c>
      <c r="S54" s="33"/>
      <c r="T54" s="33">
        <f t="shared" si="6"/>
        <v>4660.920000000013</v>
      </c>
      <c r="U54" s="4"/>
      <c r="V54" s="34">
        <f t="shared" si="7"/>
        <v>0.035074847065097</v>
      </c>
      <c r="W54" s="4"/>
      <c r="X54" s="4"/>
      <c r="Y54" s="4"/>
      <c r="Z54" s="4"/>
    </row>
    <row r="55" spans="2:26" ht="15">
      <c r="B55" s="36">
        <f>B54</f>
        <v>6000</v>
      </c>
      <c r="C55" s="11"/>
      <c r="D55" s="36">
        <f>D54</f>
        <v>3066000</v>
      </c>
      <c r="E55" s="4"/>
      <c r="F55" s="32">
        <f t="shared" si="28"/>
        <v>0.5</v>
      </c>
      <c r="G55" s="4"/>
      <c r="H55" s="33">
        <f t="shared" si="24"/>
        <v>166317.9</v>
      </c>
      <c r="I55" s="33"/>
      <c r="J55" s="33">
        <f t="shared" si="25"/>
        <v>172151.27</v>
      </c>
      <c r="K55" s="33"/>
      <c r="L55" s="33">
        <f t="shared" si="4"/>
        <v>5833.369999999995</v>
      </c>
      <c r="M55" s="4"/>
      <c r="N55" s="34">
        <f t="shared" si="5"/>
        <v>0.03507361504684692</v>
      </c>
      <c r="O55" s="4"/>
      <c r="P55" s="33">
        <f t="shared" si="26"/>
        <v>131509.34</v>
      </c>
      <c r="Q55" s="33"/>
      <c r="R55" s="33">
        <f t="shared" si="27"/>
        <v>136122.01</v>
      </c>
      <c r="S55" s="33"/>
      <c r="T55" s="33">
        <f t="shared" si="6"/>
        <v>4612.670000000013</v>
      </c>
      <c r="U55" s="4"/>
      <c r="V55" s="34">
        <f t="shared" si="7"/>
        <v>0.035074847155342814</v>
      </c>
      <c r="W55" s="4"/>
      <c r="X55" s="4"/>
      <c r="Y55" s="4"/>
      <c r="Z55" s="4"/>
    </row>
    <row r="56" spans="2:26" ht="15">
      <c r="B56" s="36">
        <f>B55</f>
        <v>6000</v>
      </c>
      <c r="C56" s="11"/>
      <c r="D56" s="36">
        <f>D55</f>
        <v>3066000</v>
      </c>
      <c r="E56" s="4"/>
      <c r="F56" s="32">
        <f t="shared" si="28"/>
        <v>0.4</v>
      </c>
      <c r="G56" s="4"/>
      <c r="H56" s="33">
        <f t="shared" si="24"/>
        <v>162185.88</v>
      </c>
      <c r="I56" s="33"/>
      <c r="J56" s="33">
        <f t="shared" si="25"/>
        <v>167874.34</v>
      </c>
      <c r="K56" s="33"/>
      <c r="L56" s="33">
        <f t="shared" si="4"/>
        <v>5688.459999999992</v>
      </c>
      <c r="M56" s="4"/>
      <c r="N56" s="34">
        <f t="shared" si="5"/>
        <v>0.03507370678631205</v>
      </c>
      <c r="O56" s="4"/>
      <c r="P56" s="33">
        <f t="shared" si="26"/>
        <v>130133.71</v>
      </c>
      <c r="Q56" s="33"/>
      <c r="R56" s="33">
        <f t="shared" si="27"/>
        <v>134698.14</v>
      </c>
      <c r="S56" s="33"/>
      <c r="T56" s="33">
        <f t="shared" si="6"/>
        <v>4564.430000000008</v>
      </c>
      <c r="U56" s="4"/>
      <c r="V56" s="34">
        <f t="shared" si="7"/>
        <v>0.03507492409153645</v>
      </c>
      <c r="W56" s="4"/>
      <c r="X56" s="4"/>
      <c r="Y56" s="4"/>
      <c r="Z56" s="4"/>
    </row>
    <row r="57" spans="2:26" ht="15">
      <c r="B57" s="36">
        <f>B54</f>
        <v>6000</v>
      </c>
      <c r="C57" s="11"/>
      <c r="D57" s="11">
        <f>B51*0.9*730</f>
        <v>3942000</v>
      </c>
      <c r="E57" s="4"/>
      <c r="F57" s="32">
        <f t="shared" si="28"/>
        <v>0.6</v>
      </c>
      <c r="G57" s="4"/>
      <c r="H57" s="33">
        <f t="shared" si="24"/>
        <v>197473.89</v>
      </c>
      <c r="I57" s="33"/>
      <c r="J57" s="33">
        <f t="shared" si="25"/>
        <v>204399.85</v>
      </c>
      <c r="K57" s="33"/>
      <c r="L57" s="33">
        <f t="shared" si="4"/>
        <v>6925.959999999992</v>
      </c>
      <c r="M57" s="4"/>
      <c r="N57" s="34">
        <f t="shared" si="5"/>
        <v>0.03507278861018026</v>
      </c>
      <c r="O57" s="4"/>
      <c r="P57" s="33">
        <f t="shared" si="26"/>
        <v>155183.7</v>
      </c>
      <c r="Q57" s="33"/>
      <c r="R57" s="33">
        <f t="shared" si="27"/>
        <v>160626.6</v>
      </c>
      <c r="S57" s="33"/>
      <c r="T57" s="33">
        <f t="shared" si="6"/>
        <v>5442.899999999994</v>
      </c>
      <c r="U57" s="4"/>
      <c r="V57" s="34">
        <f t="shared" si="7"/>
        <v>0.03507391562387019</v>
      </c>
      <c r="W57" s="4"/>
      <c r="X57" s="4"/>
      <c r="Y57" s="4"/>
      <c r="Z57" s="4"/>
    </row>
    <row r="58" spans="2:26" ht="15">
      <c r="B58" s="36">
        <f>B55</f>
        <v>6000</v>
      </c>
      <c r="C58" s="11"/>
      <c r="D58" s="36">
        <f>D57</f>
        <v>3942000</v>
      </c>
      <c r="E58" s="4"/>
      <c r="F58" s="32">
        <f t="shared" si="28"/>
        <v>0.5</v>
      </c>
      <c r="G58" s="4"/>
      <c r="H58" s="33">
        <f t="shared" si="24"/>
        <v>192161.29</v>
      </c>
      <c r="I58" s="33"/>
      <c r="J58" s="33">
        <f t="shared" si="25"/>
        <v>198900.95</v>
      </c>
      <c r="K58" s="33"/>
      <c r="L58" s="33">
        <f t="shared" si="4"/>
        <v>6739.6600000000035</v>
      </c>
      <c r="M58" s="4"/>
      <c r="N58" s="34">
        <f t="shared" si="5"/>
        <v>0.03507293274311385</v>
      </c>
      <c r="O58" s="4"/>
      <c r="P58" s="33">
        <f t="shared" si="26"/>
        <v>153415.03</v>
      </c>
      <c r="Q58" s="33"/>
      <c r="R58" s="33">
        <f t="shared" si="27"/>
        <v>158795.91</v>
      </c>
      <c r="S58" s="33"/>
      <c r="T58" s="33">
        <f t="shared" si="6"/>
        <v>5380.880000000005</v>
      </c>
      <c r="U58" s="4"/>
      <c r="V58" s="34">
        <f t="shared" si="7"/>
        <v>0.03507400806817951</v>
      </c>
      <c r="W58" s="4"/>
      <c r="X58" s="4"/>
      <c r="Y58" s="4"/>
      <c r="Z58" s="4"/>
    </row>
    <row r="59" spans="2:26" ht="15">
      <c r="B59" s="36">
        <f>B56</f>
        <v>6000</v>
      </c>
      <c r="C59" s="11"/>
      <c r="D59" s="36">
        <f>D58</f>
        <v>3942000</v>
      </c>
      <c r="E59" s="4"/>
      <c r="F59" s="32">
        <f t="shared" si="28"/>
        <v>0.4</v>
      </c>
      <c r="G59" s="4"/>
      <c r="H59" s="33">
        <f t="shared" si="24"/>
        <v>186848.7</v>
      </c>
      <c r="I59" s="33"/>
      <c r="J59" s="33">
        <f t="shared" si="25"/>
        <v>193402.05</v>
      </c>
      <c r="K59" s="33"/>
      <c r="L59" s="33">
        <f t="shared" si="4"/>
        <v>6553.349999999977</v>
      </c>
      <c r="M59" s="4"/>
      <c r="N59" s="34">
        <f t="shared" si="5"/>
        <v>0.035073029675882106</v>
      </c>
      <c r="O59" s="4"/>
      <c r="P59" s="33">
        <f t="shared" si="26"/>
        <v>151646.37</v>
      </c>
      <c r="Q59" s="33"/>
      <c r="R59" s="33">
        <f t="shared" si="27"/>
        <v>156965.22</v>
      </c>
      <c r="S59" s="33"/>
      <c r="T59" s="33">
        <f t="shared" si="6"/>
        <v>5318.850000000006</v>
      </c>
      <c r="U59" s="4"/>
      <c r="V59" s="34">
        <f t="shared" si="7"/>
        <v>0.03507403441308887</v>
      </c>
      <c r="W59" s="4"/>
      <c r="X59" s="4"/>
      <c r="Y59" s="4"/>
      <c r="Z59" s="4"/>
    </row>
    <row r="60" spans="2:26" ht="15">
      <c r="B60" s="11"/>
      <c r="C60" s="11"/>
      <c r="D60" s="11"/>
      <c r="E60" s="4"/>
      <c r="F60" s="11"/>
      <c r="G60" s="4"/>
      <c r="H60" s="45"/>
      <c r="I60" s="4"/>
      <c r="J60" s="45"/>
      <c r="K60" s="4"/>
      <c r="L60" s="46"/>
      <c r="M60" s="4"/>
      <c r="N60" s="4"/>
      <c r="O60" s="4"/>
      <c r="P60" s="45"/>
      <c r="Q60" s="4"/>
      <c r="R60" s="45"/>
      <c r="S60" s="4"/>
      <c r="T60" s="46"/>
      <c r="U60" s="4"/>
      <c r="V60" s="4"/>
      <c r="W60" s="4"/>
      <c r="X60" s="4"/>
      <c r="Y60" s="4"/>
      <c r="Z60" s="4"/>
    </row>
    <row r="61" spans="2:26" ht="16.5">
      <c r="B61" s="47" t="s">
        <v>25</v>
      </c>
      <c r="C61" s="11"/>
      <c r="D61" s="11"/>
      <c r="E61" s="4"/>
      <c r="F61" s="11"/>
      <c r="G61" s="4"/>
      <c r="H61" s="45"/>
      <c r="I61" s="4"/>
      <c r="J61" s="45"/>
      <c r="K61" s="4"/>
      <c r="L61" s="46"/>
      <c r="M61" s="4"/>
      <c r="N61" s="4"/>
      <c r="O61" s="4"/>
      <c r="P61" s="45"/>
      <c r="Q61" s="4"/>
      <c r="R61" s="45"/>
      <c r="S61" s="4"/>
      <c r="T61" s="46"/>
      <c r="U61" s="4"/>
      <c r="V61" s="4"/>
      <c r="W61" s="4"/>
      <c r="X61" s="4"/>
      <c r="Y61" s="4"/>
      <c r="Z61" s="4"/>
    </row>
    <row r="62" spans="2:26" ht="16.5">
      <c r="B62" s="47" t="s">
        <v>26</v>
      </c>
      <c r="C62" s="11"/>
      <c r="D62" s="11"/>
      <c r="E62" s="4"/>
      <c r="F62" s="11"/>
      <c r="G62" s="4"/>
      <c r="H62" s="45"/>
      <c r="I62" s="4"/>
      <c r="J62" s="45"/>
      <c r="K62" s="4"/>
      <c r="L62" s="46"/>
      <c r="M62" s="4"/>
      <c r="N62" s="4"/>
      <c r="O62" s="4"/>
      <c r="P62" s="45"/>
      <c r="Q62" s="4"/>
      <c r="R62" s="45"/>
      <c r="S62" s="4"/>
      <c r="T62" s="46"/>
      <c r="U62" s="4"/>
      <c r="V62" s="4"/>
      <c r="W62" s="4"/>
      <c r="X62" s="4"/>
      <c r="Y62" s="4"/>
      <c r="Z62" s="4"/>
    </row>
  </sheetData>
  <sheetProtection/>
  <printOptions/>
  <pageMargins left="0.7" right="0.7" top="0.75" bottom="0.75" header="0.3" footer="0.3"/>
  <pageSetup horizontalDpi="600" verticalDpi="600" orientation="portrait" r:id="rId1"/>
  <headerFooter alignWithMargins="0">
    <oddHeader>&amp;R&amp;"Arial Narrow,Regular"&amp;8Docket No. 09-035-23
DPU Exhibit 15.17</oddHeader>
    <oddFooter>&amp;L&amp;"Arial Narrow,Regular"&amp;8February 22, 2010&amp;R&amp;"Arial Narrow,Regular"&amp;8Abdinasir Abdulle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Aabdulle</dc:creator>
  <cp:keywords/>
  <dc:description/>
  <cp:lastModifiedBy>PSC</cp:lastModifiedBy>
  <dcterms:created xsi:type="dcterms:W3CDTF">2010-02-21T23:38:23Z</dcterms:created>
  <dcterms:modified xsi:type="dcterms:W3CDTF">2010-02-24T16:15:54Z</dcterms:modified>
  <cp:category/>
  <cp:version/>
  <cp:contentType/>
  <cp:contentStatus/>
</cp:coreProperties>
</file>