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075" windowHeight="11640" tabRatio="960" activeTab="11"/>
  </bookViews>
  <sheets>
    <sheet name="Ex 4.2" sheetId="1" r:id="rId1"/>
    <sheet name="Ex 4.3" sheetId="2" r:id="rId2"/>
    <sheet name="Ex 4.4" sheetId="3" r:id="rId3"/>
    <sheet name="Ex 4.5" sheetId="4" r:id="rId4"/>
    <sheet name="Ex 4.6" sheetId="5" r:id="rId5"/>
    <sheet name="Ex 4.7" sheetId="6" r:id="rId6"/>
    <sheet name="Ex 4.8" sheetId="7" r:id="rId7"/>
    <sheet name="Ex 4.9" sheetId="8" r:id="rId8"/>
    <sheet name="Ex 4.10" sheetId="9" r:id="rId9"/>
    <sheet name="Ex 4.11" sheetId="10" r:id="rId10"/>
    <sheet name="Ex. 4.12" sheetId="11" r:id="rId11"/>
    <sheet name="Ex 4.13" sheetId="12" r:id="rId12"/>
    <sheet name="Ex. 4.14" sheetId="13" r:id="rId13"/>
    <sheet name="Ex. 4.15" sheetId="14" r:id="rId14"/>
    <sheet name="VL Data" sheetId="15" r:id="rId15"/>
    <sheet name="Stock Prices" sheetId="16" r:id="rId16"/>
    <sheet name="Models summary detail" sheetId="17" r:id="rId17"/>
  </sheets>
  <definedNames>
    <definedName name="_xlnm.Print_Area" localSheetId="9">'Ex 4.11'!$A$1:$H$122</definedName>
    <definedName name="_xlnm.Print_Area" localSheetId="11">'Ex 4.13'!$A$1:$O$41</definedName>
    <definedName name="_xlnm.Print_Area" localSheetId="1">'Ex 4.3'!$A$1:$H$41</definedName>
    <definedName name="_xlnm.Print_Area" localSheetId="2">'Ex 4.4'!$A$1:$Q$48</definedName>
    <definedName name="_xlnm.Print_Area" localSheetId="3">'Ex 4.5'!$A$1:$M$49</definedName>
    <definedName name="_xlnm.Print_Area" localSheetId="4">'Ex 4.6'!$A$1:$J$32</definedName>
    <definedName name="_xlnm.Print_Area" localSheetId="6">'Ex 4.8'!$A$1:$J$54</definedName>
    <definedName name="_xlnm.Print_Area" localSheetId="7">'Ex 4.9'!$A$6:$P$107</definedName>
    <definedName name="_xlnm.Print_Area" localSheetId="10">'Ex. 4.12'!$A$1:$K$67</definedName>
    <definedName name="_xlnm.Print_Area" localSheetId="12">'Ex. 4.14'!$A$1:$E$108</definedName>
    <definedName name="_xlnm.Print_Area" localSheetId="13">'Ex. 4.15'!$A$1:$E$108</definedName>
    <definedName name="_xlnm.Print_Area" localSheetId="16">'Models summary detail'!$A$1:$H$55</definedName>
    <definedName name="_xlnm.Print_Titles" localSheetId="7">'Ex 4.9'!$1:$5</definedName>
  </definedNames>
  <calcPr fullCalcOnLoad="1"/>
</workbook>
</file>

<file path=xl/sharedStrings.xml><?xml version="1.0" encoding="utf-8"?>
<sst xmlns="http://schemas.openxmlformats.org/spreadsheetml/2006/main" count="7632" uniqueCount="3790">
  <si>
    <t>Kroger Co.</t>
  </si>
  <si>
    <t>KR</t>
  </si>
  <si>
    <t>Lam Research</t>
  </si>
  <si>
    <t>LRCX</t>
  </si>
  <si>
    <t>Layne Christensen</t>
  </si>
  <si>
    <t>LAYN</t>
  </si>
  <si>
    <t>Lennox Int'l</t>
  </si>
  <si>
    <t>LII</t>
  </si>
  <si>
    <t>Life Technologies</t>
  </si>
  <si>
    <t>LIFE</t>
  </si>
  <si>
    <t>Lindsay Corp.</t>
  </si>
  <si>
    <t>LNN</t>
  </si>
  <si>
    <t>Loews Corp.</t>
  </si>
  <si>
    <t>L</t>
  </si>
  <si>
    <t>Madden (Steven) Ltd.</t>
  </si>
  <si>
    <t>SHOO</t>
  </si>
  <si>
    <t>Magna Int'l 'A'</t>
  </si>
  <si>
    <t>MGA</t>
  </si>
  <si>
    <t>Manitowoc Co.</t>
  </si>
  <si>
    <t>MTW</t>
  </si>
  <si>
    <t>Marriott Int'l</t>
  </si>
  <si>
    <t>MAR</t>
  </si>
  <si>
    <t>Martin Marietta</t>
  </si>
  <si>
    <t>MLM</t>
  </si>
  <si>
    <t>Massey Energy</t>
  </si>
  <si>
    <t>MEE</t>
  </si>
  <si>
    <t>Mattel Inc.</t>
  </si>
  <si>
    <t>MAT</t>
  </si>
  <si>
    <t>MAXIMUS Inc.</t>
  </si>
  <si>
    <t>MMS</t>
  </si>
  <si>
    <t>McCormick &amp; Co.</t>
  </si>
  <si>
    <t>MKC</t>
  </si>
  <si>
    <t>McDermott Int'l</t>
  </si>
  <si>
    <t>MDR</t>
  </si>
  <si>
    <t>Medicis Pharmac.</t>
  </si>
  <si>
    <t>MRX</t>
  </si>
  <si>
    <t>Mercury General</t>
  </si>
  <si>
    <t>MCY</t>
  </si>
  <si>
    <t>Meredith Corp.</t>
  </si>
  <si>
    <t>MDP</t>
  </si>
  <si>
    <t>Meridian Bioscience</t>
  </si>
  <si>
    <t>VIVO</t>
  </si>
  <si>
    <t>Middleby Corp. (The)</t>
  </si>
  <si>
    <t>MIDD</t>
  </si>
  <si>
    <t>Mine Safety Appliance</t>
  </si>
  <si>
    <t>MSA</t>
  </si>
  <si>
    <t>Minerals Techn.</t>
  </si>
  <si>
    <t>MTX</t>
  </si>
  <si>
    <t>Moog Inc. 'A'</t>
  </si>
  <si>
    <t>MOG/A</t>
  </si>
  <si>
    <t>Nabors Inds.</t>
  </si>
  <si>
    <t>NBR</t>
  </si>
  <si>
    <t>National Fuel Gas</t>
  </si>
  <si>
    <t>NFG</t>
  </si>
  <si>
    <t>National Instruments</t>
  </si>
  <si>
    <t>NATI</t>
  </si>
  <si>
    <t>Nat'l Bank of Canada</t>
  </si>
  <si>
    <t>NA.TO</t>
  </si>
  <si>
    <t>Netflix Inc.</t>
  </si>
  <si>
    <t>NFLX</t>
  </si>
  <si>
    <t>Newfield Exploration</t>
  </si>
  <si>
    <t>NFX</t>
  </si>
  <si>
    <t>Noble Corp.</t>
  </si>
  <si>
    <t>NE</t>
  </si>
  <si>
    <t>Nordson Corp.</t>
  </si>
  <si>
    <t>NDSN</t>
  </si>
  <si>
    <t>Northern Trust Corp.</t>
  </si>
  <si>
    <t>NTRS</t>
  </si>
  <si>
    <t>Novellus Sys.</t>
  </si>
  <si>
    <t>NVLS</t>
  </si>
  <si>
    <t>Nu Skin Enterprises</t>
  </si>
  <si>
    <t>NUS</t>
  </si>
  <si>
    <t>Omnicare Inc.</t>
  </si>
  <si>
    <t>OCR</t>
  </si>
  <si>
    <t>Omnicom Group</t>
  </si>
  <si>
    <t>OMC</t>
  </si>
  <si>
    <t>OmniVision Techn.</t>
  </si>
  <si>
    <t>OVTI</t>
  </si>
  <si>
    <t>Orbotech Ltd.</t>
  </si>
  <si>
    <t>ORBK</t>
  </si>
  <si>
    <t>P.F. Chang's</t>
  </si>
  <si>
    <t>PFCB</t>
  </si>
  <si>
    <t>Pan Amer. Silver</t>
  </si>
  <si>
    <t>PAAS</t>
  </si>
  <si>
    <t>Papa John's Int'l</t>
  </si>
  <si>
    <t>PZZA</t>
  </si>
  <si>
    <t>Par Pharmaceutical</t>
  </si>
  <si>
    <t>PRX</t>
  </si>
  <si>
    <t>PAREXEL Int'l</t>
  </si>
  <si>
    <t>PRXL</t>
  </si>
  <si>
    <t>Parker-Hannifin</t>
  </si>
  <si>
    <t>PH</t>
  </si>
  <si>
    <t>Peabody Energy</t>
  </si>
  <si>
    <t>BTU</t>
  </si>
  <si>
    <t>Penney (J.C.)</t>
  </si>
  <si>
    <t>JCP</t>
  </si>
  <si>
    <t>Perrigo Co.</t>
  </si>
  <si>
    <t>PRGO</t>
  </si>
  <si>
    <t>PG&amp;E Corp.</t>
  </si>
  <si>
    <t>Pharmac. Product</t>
  </si>
  <si>
    <t>PPDI</t>
  </si>
  <si>
    <t>Philip Morris Int'l</t>
  </si>
  <si>
    <t>PM</t>
  </si>
  <si>
    <t>Piedmont Natural Gas</t>
  </si>
  <si>
    <t>PNY</t>
  </si>
  <si>
    <t>Pitney Bowes</t>
  </si>
  <si>
    <t>PBI</t>
  </si>
  <si>
    <t>PNC Financial Serv.</t>
  </si>
  <si>
    <t>PNC</t>
  </si>
  <si>
    <t>Polycom Inc.</t>
  </si>
  <si>
    <t>PLCM</t>
  </si>
  <si>
    <t>Pool Corp.</t>
  </si>
  <si>
    <t>POOL</t>
  </si>
  <si>
    <t>POSCO ADR</t>
  </si>
  <si>
    <t>PKX</t>
  </si>
  <si>
    <t>PPL Corp.</t>
  </si>
  <si>
    <t>Principal Fin'l Group</t>
  </si>
  <si>
    <t>PFG</t>
  </si>
  <si>
    <t>Protective Life</t>
  </si>
  <si>
    <t>PL</t>
  </si>
  <si>
    <t>Prudential Fin'l</t>
  </si>
  <si>
    <t>PRU</t>
  </si>
  <si>
    <t>Public Serv. Enterprise</t>
  </si>
  <si>
    <t>PEG</t>
  </si>
  <si>
    <t>Quaker Chemical</t>
  </si>
  <si>
    <t>KWR</t>
  </si>
  <si>
    <t>Quest Diagnostics</t>
  </si>
  <si>
    <t>DGX</t>
  </si>
  <si>
    <t>Questar Corp.</t>
  </si>
  <si>
    <t>STR</t>
  </si>
  <si>
    <t>RBC Bearings</t>
  </si>
  <si>
    <t>ROLL</t>
  </si>
  <si>
    <t>Reliance Steel</t>
  </si>
  <si>
    <t>RS</t>
  </si>
  <si>
    <t>Resources Connection</t>
  </si>
  <si>
    <t>RECN</t>
  </si>
  <si>
    <t>RLI Corp.</t>
  </si>
  <si>
    <t>RLI</t>
  </si>
  <si>
    <t>Robbins &amp; Myers</t>
  </si>
  <si>
    <t>RBN</t>
  </si>
  <si>
    <t>Rofin-Sinar Techn.</t>
  </si>
  <si>
    <t>RSTI</t>
  </si>
  <si>
    <t>Rollins Inc.</t>
  </si>
  <si>
    <t>ROL</t>
  </si>
  <si>
    <t>Royal Bank of Canada</t>
  </si>
  <si>
    <t>RY.TO</t>
  </si>
  <si>
    <t>Safeway Inc.</t>
  </si>
  <si>
    <t>SWY</t>
  </si>
  <si>
    <t>SAIC Inc.</t>
  </si>
  <si>
    <t>SAI</t>
  </si>
  <si>
    <t>salesforce.com</t>
  </si>
  <si>
    <t>CRM</t>
  </si>
  <si>
    <t>Sara Lee Corp.</t>
  </si>
  <si>
    <t>SLE</t>
  </si>
  <si>
    <t>Seagate Technology</t>
  </si>
  <si>
    <t>STX</t>
  </si>
  <si>
    <t>Sears Holdings</t>
  </si>
  <si>
    <t>SHLD</t>
  </si>
  <si>
    <t>Sigma Designs</t>
  </si>
  <si>
    <t>SIGM</t>
  </si>
  <si>
    <t>Simpson Manufacturing</t>
  </si>
  <si>
    <t>SSD</t>
  </si>
  <si>
    <t>Skechers U.S.A.</t>
  </si>
  <si>
    <t>SKX</t>
  </si>
  <si>
    <t>Smucker (J.M.)</t>
  </si>
  <si>
    <t>SJM</t>
  </si>
  <si>
    <t>South Jersey Inds.</t>
  </si>
  <si>
    <t>SJI</t>
  </si>
  <si>
    <t>Southwestern Energy</t>
  </si>
  <si>
    <t>SWN</t>
  </si>
  <si>
    <t>Spirit AeroSystems</t>
  </si>
  <si>
    <t>SPR</t>
  </si>
  <si>
    <t>SPX Corp.</t>
  </si>
  <si>
    <t>SPW</t>
  </si>
  <si>
    <t>SRA Int'l Inc.</t>
  </si>
  <si>
    <t>SRX</t>
  </si>
  <si>
    <t>SWK</t>
  </si>
  <si>
    <t>Stantec Inc.</t>
  </si>
  <si>
    <t>STN.TO</t>
  </si>
  <si>
    <t>STERIS Corp.</t>
  </si>
  <si>
    <t>STE</t>
  </si>
  <si>
    <t>Strayer Education</t>
  </si>
  <si>
    <t>STRA</t>
  </si>
  <si>
    <t>SunTrust Banks</t>
  </si>
  <si>
    <t>STI</t>
  </si>
  <si>
    <t>SUPERVALU INC.</t>
  </si>
  <si>
    <t>SVU</t>
  </si>
  <si>
    <t>Symantec Corp.</t>
  </si>
  <si>
    <t>SYMC</t>
  </si>
  <si>
    <t>Synopsys Inc.</t>
  </si>
  <si>
    <t>SNPS</t>
  </si>
  <si>
    <t>Talisman Energy</t>
  </si>
  <si>
    <t>TLM.TO</t>
  </si>
  <si>
    <t>Teekay Corp.</t>
  </si>
  <si>
    <t>TK</t>
  </si>
  <si>
    <t>Teledyne Technologies</t>
  </si>
  <si>
    <t>TDY</t>
  </si>
  <si>
    <t>Telefonica SA ADR</t>
  </si>
  <si>
    <t>TEF</t>
  </si>
  <si>
    <t>Tempur-Pedic</t>
  </si>
  <si>
    <t>TPX</t>
  </si>
  <si>
    <t>Terex Corp.</t>
  </si>
  <si>
    <t>TEX</t>
  </si>
  <si>
    <t>Texas Roadhouse</t>
  </si>
  <si>
    <t>TXRH</t>
  </si>
  <si>
    <t>Thermo Fisher Sci.</t>
  </si>
  <si>
    <t>TMO</t>
  </si>
  <si>
    <t>THI</t>
  </si>
  <si>
    <t>Timberland Co. 'A'</t>
  </si>
  <si>
    <t>TBL</t>
  </si>
  <si>
    <t>Time Warner</t>
  </si>
  <si>
    <t>TWX</t>
  </si>
  <si>
    <t>Timken Co.</t>
  </si>
  <si>
    <t>TKR</t>
  </si>
  <si>
    <t>Toro Co.</t>
  </si>
  <si>
    <t>TTC</t>
  </si>
  <si>
    <t>Toronto-Dominion</t>
  </si>
  <si>
    <t>TD.TO</t>
  </si>
  <si>
    <t>Total System Svcs.</t>
  </si>
  <si>
    <t>TSS</t>
  </si>
  <si>
    <t>Transatlantic Hldgs.</t>
  </si>
  <si>
    <t>TRH</t>
  </si>
  <si>
    <t>TransCanada Corp.</t>
  </si>
  <si>
    <t>TRP</t>
  </si>
  <si>
    <t>RIG</t>
  </si>
  <si>
    <t>Travelers Cos.</t>
  </si>
  <si>
    <t>TRV</t>
  </si>
  <si>
    <t>Triumph Group Inc.</t>
  </si>
  <si>
    <t>TGI</t>
  </si>
  <si>
    <t>Tyco Int'l</t>
  </si>
  <si>
    <t>TYC</t>
  </si>
  <si>
    <t>U.S. Bancorp</t>
  </si>
  <si>
    <t>USB</t>
  </si>
  <si>
    <t>UGI Corp.</t>
  </si>
  <si>
    <t>UGI</t>
  </si>
  <si>
    <t>UIL Holdings</t>
  </si>
  <si>
    <t>UIL</t>
  </si>
  <si>
    <t>Under Armour</t>
  </si>
  <si>
    <t>UA</t>
  </si>
  <si>
    <t>United Stationers</t>
  </si>
  <si>
    <t>USTR</t>
  </si>
  <si>
    <t>United Therapeutics</t>
  </si>
  <si>
    <t>UTHR</t>
  </si>
  <si>
    <t>Universal Corp.</t>
  </si>
  <si>
    <t>UVV</t>
  </si>
  <si>
    <t>Urban Outfitters</t>
  </si>
  <si>
    <t>URBN</t>
  </si>
  <si>
    <t>URS Corp.</t>
  </si>
  <si>
    <t>URS</t>
  </si>
  <si>
    <t>Valmont Inds.</t>
  </si>
  <si>
    <t>VMI</t>
  </si>
  <si>
    <t>Varian Semiconductor</t>
  </si>
  <si>
    <t>VSEA</t>
  </si>
  <si>
    <t>Viacom Inc. 'B'</t>
  </si>
  <si>
    <t>VIA/B</t>
  </si>
  <si>
    <t>Vodafone Group ADR</t>
  </si>
  <si>
    <t>VOD</t>
  </si>
  <si>
    <t>Volcom Inc.</t>
  </si>
  <si>
    <t>VLCM</t>
  </si>
  <si>
    <t>Vulcan Materials</t>
  </si>
  <si>
    <t>VMC</t>
  </si>
  <si>
    <t>Washington R.E.I.T.</t>
  </si>
  <si>
    <t>WRE</t>
  </si>
  <si>
    <t>Watsco Inc.</t>
  </si>
  <si>
    <t>WSO</t>
  </si>
  <si>
    <t>Watson Pharmac.</t>
  </si>
  <si>
    <t>WPI</t>
  </si>
  <si>
    <t>WD-40 Co.</t>
  </si>
  <si>
    <t>WDFC</t>
  </si>
  <si>
    <t>Weatherford Int'l</t>
  </si>
  <si>
    <t>WFT</t>
  </si>
  <si>
    <t>Weingarten Realty</t>
  </si>
  <si>
    <t>WRI</t>
  </si>
  <si>
    <t>Werner Enterprises</t>
  </si>
  <si>
    <t>WERN</t>
  </si>
  <si>
    <t>Westar Energy</t>
  </si>
  <si>
    <t>Whirlpool Corp.</t>
  </si>
  <si>
    <t>WHR</t>
  </si>
  <si>
    <t>Winnebago</t>
  </si>
  <si>
    <t>WGO</t>
  </si>
  <si>
    <t>Worthington Inds.</t>
  </si>
  <si>
    <t>WOR</t>
  </si>
  <si>
    <t>Xcel Energy Inc.</t>
  </si>
  <si>
    <t>Xilinx Inc.</t>
  </si>
  <si>
    <t>XLNX</t>
  </si>
  <si>
    <t>Yum! Brands</t>
  </si>
  <si>
    <t>YUM</t>
  </si>
  <si>
    <t>Zebra Techn. 'A'</t>
  </si>
  <si>
    <t>ZBRA</t>
  </si>
  <si>
    <t>AirTran Hldgs. Inc.</t>
  </si>
  <si>
    <t>AAI</t>
  </si>
  <si>
    <t>Amer. Int'l Group</t>
  </si>
  <si>
    <t>AIG</t>
  </si>
  <si>
    <t>ANADIGICS Inc.</t>
  </si>
  <si>
    <t>ANAD</t>
  </si>
  <si>
    <t>BlueLinx Holdings</t>
  </si>
  <si>
    <t>BXC</t>
  </si>
  <si>
    <t>Cott Corp.</t>
  </si>
  <si>
    <t>COT</t>
  </si>
  <si>
    <t>Crocs Inc.</t>
  </si>
  <si>
    <t>CROX</t>
  </si>
  <si>
    <t>Ford Motor</t>
  </si>
  <si>
    <t>FSI Int'l</t>
  </si>
  <si>
    <t>FSII</t>
  </si>
  <si>
    <t>G't Wolf Resorts</t>
  </si>
  <si>
    <t>WOLF</t>
  </si>
  <si>
    <t>Incyte Corp.</t>
  </si>
  <si>
    <t>INCY</t>
  </si>
  <si>
    <t>Krispy Kreme</t>
  </si>
  <si>
    <t>KKD</t>
  </si>
  <si>
    <t>Powerwave Techn.</t>
  </si>
  <si>
    <t>PWAV</t>
  </si>
  <si>
    <t>Quantum Corporation</t>
  </si>
  <si>
    <t>QTM</t>
  </si>
  <si>
    <t>Reddy Ice Hldgs.</t>
  </si>
  <si>
    <t>FRZ</t>
  </si>
  <si>
    <t>Rite Aid Corp.</t>
  </si>
  <si>
    <t>RAD</t>
  </si>
  <si>
    <t>Sanmina-SCI Corp.</t>
  </si>
  <si>
    <t>Tenet Healthcare</t>
  </si>
  <si>
    <t>THC</t>
  </si>
  <si>
    <t>Unisys Corp.</t>
  </si>
  <si>
    <t>UIS</t>
  </si>
  <si>
    <t>ValueVision Media</t>
  </si>
  <si>
    <t>VVTV</t>
  </si>
  <si>
    <t>Vonage Holdings</t>
  </si>
  <si>
    <t>VG</t>
  </si>
  <si>
    <t>C+</t>
  </si>
  <si>
    <t>Advanced Micro Dev.</t>
  </si>
  <si>
    <t>AMD</t>
  </si>
  <si>
    <t>Amer. Axle</t>
  </si>
  <si>
    <t>AXL</t>
  </si>
  <si>
    <t>Amer. Superconductor</t>
  </si>
  <si>
    <t>AMSC</t>
  </si>
  <si>
    <t>AMR Corp.</t>
  </si>
  <si>
    <t>AMR</t>
  </si>
  <si>
    <t>Ariba Inc.</t>
  </si>
  <si>
    <t>ARBA</t>
  </si>
  <si>
    <t>Asbury Automotive</t>
  </si>
  <si>
    <t>ABG</t>
  </si>
  <si>
    <t>Atmel Corp.</t>
  </si>
  <si>
    <t>ATML</t>
  </si>
  <si>
    <t>Avis Budget Group</t>
  </si>
  <si>
    <t>CAR</t>
  </si>
  <si>
    <t>Brocade Communic.</t>
  </si>
  <si>
    <t>BRCD</t>
  </si>
  <si>
    <t>Brookdale Senior Living</t>
  </si>
  <si>
    <t>BKD</t>
  </si>
  <si>
    <t>Cablevision Sys. 'A'</t>
  </si>
  <si>
    <t>CVC</t>
  </si>
  <si>
    <t>Cambrex Corp.</t>
  </si>
  <si>
    <t>CBM</t>
  </si>
  <si>
    <t>Casella Waste Sys.</t>
  </si>
  <si>
    <t>CWST</t>
  </si>
  <si>
    <t>Ciena Corp.</t>
  </si>
  <si>
    <t>CIEN</t>
  </si>
  <si>
    <t>Cincinnati Bell</t>
  </si>
  <si>
    <t>CBB</t>
  </si>
  <si>
    <t>Cost Plus Inc.</t>
  </si>
  <si>
    <t>CPWM</t>
  </si>
  <si>
    <t>Cyberonics</t>
  </si>
  <si>
    <t>CYBX</t>
  </si>
  <si>
    <t>Domino's Pizza</t>
  </si>
  <si>
    <t>DPZ</t>
  </si>
  <si>
    <t>Dynegy Inc. 'A'</t>
  </si>
  <si>
    <t>DYN</t>
  </si>
  <si>
    <t>E*Trade Fin'l</t>
  </si>
  <si>
    <t>ETFC</t>
  </si>
  <si>
    <t>Eagle Bulk Shipping</t>
  </si>
  <si>
    <t>EGLE</t>
  </si>
  <si>
    <t>EMCORE Corp.</t>
  </si>
  <si>
    <t>EMKR</t>
  </si>
  <si>
    <t>Energy Conversion</t>
  </si>
  <si>
    <t>ENER</t>
  </si>
  <si>
    <t>Evergreen Solar Inc.</t>
  </si>
  <si>
    <t>ESLR</t>
  </si>
  <si>
    <t>Extreme Networks</t>
  </si>
  <si>
    <t>EXTR</t>
  </si>
  <si>
    <t>GenCorp Inc.</t>
  </si>
  <si>
    <t>GY</t>
  </si>
  <si>
    <t>Genworth Fin'l</t>
  </si>
  <si>
    <t>GNW</t>
  </si>
  <si>
    <t>Goodyear Tire</t>
  </si>
  <si>
    <t>GT</t>
  </si>
  <si>
    <t>Harmonic Inc.</t>
  </si>
  <si>
    <t>HLIT</t>
  </si>
  <si>
    <t>Health Mgmt. Assoc.</t>
  </si>
  <si>
    <t>HMA</t>
  </si>
  <si>
    <t>Horton D.R.</t>
  </si>
  <si>
    <t>DHI</t>
  </si>
  <si>
    <t>Hovnanian Enterpr. 'A'</t>
  </si>
  <si>
    <t>HOV</t>
  </si>
  <si>
    <t>Human Genome</t>
  </si>
  <si>
    <t>HGSI</t>
  </si>
  <si>
    <t>Kulicke &amp; Soffa</t>
  </si>
  <si>
    <t>KLIC</t>
  </si>
  <si>
    <t>LodgeNet Interactive</t>
  </si>
  <si>
    <t>LNET</t>
  </si>
  <si>
    <t>Mercury Computer Sys.</t>
  </si>
  <si>
    <t>MRCY</t>
  </si>
  <si>
    <t>Nektar Therapeutics</t>
  </si>
  <si>
    <t>NKTR</t>
  </si>
  <si>
    <t>New York &amp; Co.</t>
  </si>
  <si>
    <t>NWY</t>
  </si>
  <si>
    <t>NN Inc.</t>
  </si>
  <si>
    <t>NNBR</t>
  </si>
  <si>
    <t>NPS Pharmac.</t>
  </si>
  <si>
    <t>NPSP</t>
  </si>
  <si>
    <t>O'Charley's Inc.</t>
  </si>
  <si>
    <t>CHUX</t>
  </si>
  <si>
    <t>Photronics Inc.</t>
  </si>
  <si>
    <t>PLAB</t>
  </si>
  <si>
    <t>Pier 1 Imports</t>
  </si>
  <si>
    <t>PIR</t>
  </si>
  <si>
    <t>PMI Group</t>
  </si>
  <si>
    <t>PMI</t>
  </si>
  <si>
    <t>Power-One</t>
  </si>
  <si>
    <t>PWER</t>
  </si>
  <si>
    <t>Qwest Communic.</t>
  </si>
  <si>
    <t>Q</t>
  </si>
  <si>
    <t>Senomyx Inc.</t>
  </si>
  <si>
    <t>SNMX</t>
  </si>
  <si>
    <t>Talbots Inc.</t>
  </si>
  <si>
    <t>TLB</t>
  </si>
  <si>
    <t>TRW Automotive</t>
  </si>
  <si>
    <t>TRW</t>
  </si>
  <si>
    <t>Unifi Inc.</t>
  </si>
  <si>
    <t>UFI</t>
  </si>
  <si>
    <t>United Rentals</t>
  </si>
  <si>
    <t>URI</t>
  </si>
  <si>
    <t>UTStarcom Inc.</t>
  </si>
  <si>
    <t>UTSI</t>
  </si>
  <si>
    <t>WLT</t>
  </si>
  <si>
    <t>West Marine</t>
  </si>
  <si>
    <t>WMAR</t>
  </si>
  <si>
    <t>A.H. Belo</t>
  </si>
  <si>
    <t>AHC</t>
  </si>
  <si>
    <t>AAR Corp.</t>
  </si>
  <si>
    <t>AIR</t>
  </si>
  <si>
    <t>ACCO Brands</t>
  </si>
  <si>
    <t>ABD</t>
  </si>
  <si>
    <t>AES Corp.</t>
  </si>
  <si>
    <t>AES</t>
  </si>
  <si>
    <t>Aircastle Ltd.</t>
  </si>
  <si>
    <t>AYR</t>
  </si>
  <si>
    <t>AK Steel Holding</t>
  </si>
  <si>
    <t>AKS</t>
  </si>
  <si>
    <t>Alaska Air Group</t>
  </si>
  <si>
    <t>ALK</t>
  </si>
  <si>
    <t>Alaska Communic.</t>
  </si>
  <si>
    <t>ALSK</t>
  </si>
  <si>
    <t>Alcatel-Lucent ADR</t>
  </si>
  <si>
    <t>ALU</t>
  </si>
  <si>
    <t>Altra Holdings Inc.</t>
  </si>
  <si>
    <t>AIMC</t>
  </si>
  <si>
    <t>Amkor Technology</t>
  </si>
  <si>
    <t>AMKR</t>
  </si>
  <si>
    <t>Assured Guaranty</t>
  </si>
  <si>
    <t>AGO</t>
  </si>
  <si>
    <t>Belo Corp. 'A'</t>
  </si>
  <si>
    <t>BLC</t>
  </si>
  <si>
    <t>Boyd Gaming</t>
  </si>
  <si>
    <t>BYD</t>
  </si>
  <si>
    <t>Cadence Design Sys.</t>
  </si>
  <si>
    <t>CDNS</t>
  </si>
  <si>
    <t>Central Garden &amp; Pet</t>
  </si>
  <si>
    <t>CENT</t>
  </si>
  <si>
    <t>CEVA Inc.</t>
  </si>
  <si>
    <t>CEVA</t>
  </si>
  <si>
    <t>Charming Shoppes</t>
  </si>
  <si>
    <t>CHRS</t>
  </si>
  <si>
    <t>Cinemark Hldgs.</t>
  </si>
  <si>
    <t>CNK</t>
  </si>
  <si>
    <t>Cirrus Logic</t>
  </si>
  <si>
    <t>CRUS</t>
  </si>
  <si>
    <t>Clearwire Corp.</t>
  </si>
  <si>
    <t>Coldwater Creek</t>
  </si>
  <si>
    <t>CWTR</t>
  </si>
  <si>
    <t>Consol. Communic.</t>
  </si>
  <si>
    <t>CNSL</t>
  </si>
  <si>
    <t>Covanta Holding Corp.</t>
  </si>
  <si>
    <t>CVA</t>
  </si>
  <si>
    <t>CPI Corp.</t>
  </si>
  <si>
    <t>CPY</t>
  </si>
  <si>
    <t>Crawford &amp; Co. 'B'</t>
  </si>
  <si>
    <t>CRD/B</t>
  </si>
  <si>
    <t>Crosstex Energy</t>
  </si>
  <si>
    <t>XTXI</t>
  </si>
  <si>
    <t>Crown Castle Int'l</t>
  </si>
  <si>
    <t>CCI</t>
  </si>
  <si>
    <t>Crown Holdings</t>
  </si>
  <si>
    <t>CCK</t>
  </si>
  <si>
    <t>CryoLife Inc.</t>
  </si>
  <si>
    <t>CRY</t>
  </si>
  <si>
    <t>Delta Air Lines</t>
  </si>
  <si>
    <t>DAL</t>
  </si>
  <si>
    <t>Developers Div. R'lty</t>
  </si>
  <si>
    <t>DDR</t>
  </si>
  <si>
    <t>Enzo Biochem</t>
  </si>
  <si>
    <t>ENZ</t>
  </si>
  <si>
    <t>Enzon Pharmac.</t>
  </si>
  <si>
    <t>ENZN</t>
  </si>
  <si>
    <t>ExelixisInc.</t>
  </si>
  <si>
    <t>EXEL</t>
  </si>
  <si>
    <t>Finish Line (The)</t>
  </si>
  <si>
    <t>FINL</t>
  </si>
  <si>
    <t>Forest City Enterpr.</t>
  </si>
  <si>
    <t>FCE/A</t>
  </si>
  <si>
    <t>Hexcel Corp.</t>
  </si>
  <si>
    <t>HXL</t>
  </si>
  <si>
    <t>Isis Pharmac.</t>
  </si>
  <si>
    <t>ISIS</t>
  </si>
  <si>
    <t>JetBlue Airways</t>
  </si>
  <si>
    <t>JBLU</t>
  </si>
  <si>
    <t>Journal Communications</t>
  </si>
  <si>
    <t>JRN</t>
  </si>
  <si>
    <t>KB Home</t>
  </si>
  <si>
    <t>KBH</t>
  </si>
  <si>
    <t>Lamar Advertising</t>
  </si>
  <si>
    <t>LAMR</t>
  </si>
  <si>
    <t>Las Vegas Sands</t>
  </si>
  <si>
    <t>LVS</t>
  </si>
  <si>
    <t>La-Z-Boy Inc.</t>
  </si>
  <si>
    <t>LZB</t>
  </si>
  <si>
    <t>Leap Wireless</t>
  </si>
  <si>
    <t>LEAP</t>
  </si>
  <si>
    <t>Lennar Corp.</t>
  </si>
  <si>
    <t>LEN</t>
  </si>
  <si>
    <t>Liberty Global</t>
  </si>
  <si>
    <t>LBTYA</t>
  </si>
  <si>
    <t>Liz Claiborne</t>
  </si>
  <si>
    <t>LIZ</t>
  </si>
  <si>
    <t>Macquarie Infrastructure</t>
  </si>
  <si>
    <t>MIC</t>
  </si>
  <si>
    <t>McClatchy Co.</t>
  </si>
  <si>
    <t>MNI</t>
  </si>
  <si>
    <t>Metro PCS Communic.</t>
  </si>
  <si>
    <t>PCS</t>
  </si>
  <si>
    <t>MGM</t>
  </si>
  <si>
    <t>Micron Technology</t>
  </si>
  <si>
    <t>MU</t>
  </si>
  <si>
    <t>New York Times</t>
  </si>
  <si>
    <t>NYT</t>
  </si>
  <si>
    <t>ON Semiconductor</t>
  </si>
  <si>
    <t>ONNN</t>
  </si>
  <si>
    <t>Overstock.com</t>
  </si>
  <si>
    <t>OSTK</t>
  </si>
  <si>
    <t>Owens-Illinois</t>
  </si>
  <si>
    <t>OI</t>
  </si>
  <si>
    <t>Park-Ohio</t>
  </si>
  <si>
    <t>PKOH</t>
  </si>
  <si>
    <t>Pinnacle Entertain.</t>
  </si>
  <si>
    <t>PNK</t>
  </si>
  <si>
    <t>PMC-Sierra</t>
  </si>
  <si>
    <t>PMCS</t>
  </si>
  <si>
    <t>Prologis</t>
  </si>
  <si>
    <t>PLD</t>
  </si>
  <si>
    <t>PHM</t>
  </si>
  <si>
    <t>RF Micro Devices</t>
  </si>
  <si>
    <t>RFMD</t>
  </si>
  <si>
    <t>Ruby Tuesday</t>
  </si>
  <si>
    <t>RT</t>
  </si>
  <si>
    <t>Ryland Group</t>
  </si>
  <si>
    <t>RYL</t>
  </si>
  <si>
    <t>Saks Inc.</t>
  </si>
  <si>
    <t>SKS</t>
  </si>
  <si>
    <t>Sally Beauty</t>
  </si>
  <si>
    <t>SBH</t>
  </si>
  <si>
    <t>Sapient Corp.</t>
  </si>
  <si>
    <t>SAPE</t>
  </si>
  <si>
    <t>SBA Communications</t>
  </si>
  <si>
    <t>SBAC</t>
  </si>
  <si>
    <t>SeaChange Int'l</t>
  </si>
  <si>
    <t>SEAC</t>
  </si>
  <si>
    <t>Sealy Corp.</t>
  </si>
  <si>
    <t>ZZ</t>
  </si>
  <si>
    <t>Service Corp. Int'l</t>
  </si>
  <si>
    <t>SCI</t>
  </si>
  <si>
    <t>Shaw Commun. 'B'</t>
  </si>
  <si>
    <t>SJRB.TO</t>
  </si>
  <si>
    <t>Shuffle Master</t>
  </si>
  <si>
    <t>SHFL</t>
  </si>
  <si>
    <t>Silicon Image</t>
  </si>
  <si>
    <t>SIMG</t>
  </si>
  <si>
    <t>Sinclair Broadcast</t>
  </si>
  <si>
    <t>SBGI</t>
  </si>
  <si>
    <t>Smithfield Foods</t>
  </si>
  <si>
    <t>SFD</t>
  </si>
  <si>
    <t>Sonic Automotive</t>
  </si>
  <si>
    <t>SAH</t>
  </si>
  <si>
    <t>Sonic Corp.</t>
  </si>
  <si>
    <t>SONC</t>
  </si>
  <si>
    <t>Sprint Nextel Corp.</t>
  </si>
  <si>
    <t>S</t>
  </si>
  <si>
    <t>Standard Register</t>
  </si>
  <si>
    <t>SR</t>
  </si>
  <si>
    <t>Stewart Enterpr. 'A'</t>
  </si>
  <si>
    <t>STEI</t>
  </si>
  <si>
    <t>Stillwater Mining</t>
  </si>
  <si>
    <t>SWC</t>
  </si>
  <si>
    <t>StoneMor Partners L.P.</t>
  </si>
  <si>
    <t>STON</t>
  </si>
  <si>
    <t>Tata Motors ADR</t>
  </si>
  <si>
    <t>TTM</t>
  </si>
  <si>
    <t>Tecumseh Products 'A'</t>
  </si>
  <si>
    <t>TECUA</t>
  </si>
  <si>
    <t>Tenneco Inc.</t>
  </si>
  <si>
    <t>TEN</t>
  </si>
  <si>
    <t>TriQuint Semic.</t>
  </si>
  <si>
    <t>TQNT</t>
  </si>
  <si>
    <t>UniSource Energy</t>
  </si>
  <si>
    <t>USG Corp.</t>
  </si>
  <si>
    <t>USG</t>
  </si>
  <si>
    <t>Valassis Communic.</t>
  </si>
  <si>
    <t>VCI</t>
  </si>
  <si>
    <t>WMG</t>
  </si>
  <si>
    <t>XL</t>
  </si>
  <si>
    <t>YRC Worldwide</t>
  </si>
  <si>
    <t>YRCW</t>
  </si>
  <si>
    <t>Adj. Mean</t>
  </si>
  <si>
    <t>Adj. Median</t>
  </si>
  <si>
    <t>Adj. Mean Count</t>
  </si>
  <si>
    <t>SUMMARY</t>
  </si>
  <si>
    <t>Preferred Stock</t>
  </si>
  <si>
    <t>Company Name</t>
  </si>
  <si>
    <t>Alliant Energy</t>
  </si>
  <si>
    <t>DTE Energy Co.</t>
  </si>
  <si>
    <t>IDACORP</t>
  </si>
  <si>
    <t>Progress Energy</t>
  </si>
  <si>
    <t>SCANA Corp.</t>
  </si>
  <si>
    <t>Xcel Energy</t>
  </si>
  <si>
    <t>Mean</t>
  </si>
  <si>
    <t>Median</t>
  </si>
  <si>
    <t>PacifiCorp</t>
  </si>
  <si>
    <t>Summary of Model Results</t>
  </si>
  <si>
    <t>Estimated</t>
  </si>
  <si>
    <t>Cost of Equity</t>
  </si>
  <si>
    <t>Average</t>
  </si>
  <si>
    <t>Single-Stage Discounted Cash Flow Models</t>
  </si>
  <si>
    <t xml:space="preserve">Weighted Average Growth (75% EPS / 25% Divd) </t>
  </si>
  <si>
    <t>Forecast Growth Rates</t>
  </si>
  <si>
    <t>Forecast Growth Rates-Adjusted</t>
  </si>
  <si>
    <t>10 Year Historical Growth Rates (adjusted)</t>
  </si>
  <si>
    <t>AVERAGE</t>
  </si>
  <si>
    <t>EPS Growth Rate Only</t>
  </si>
  <si>
    <t>Dividend  Growth Rate Only</t>
  </si>
  <si>
    <t>Two-Stage Discounted Cash Flow Models</t>
  </si>
  <si>
    <t xml:space="preserve">Capital Asset Pricing Models, </t>
  </si>
  <si>
    <t>20-Year Bonds</t>
  </si>
  <si>
    <t>Risk Premium Models--V. L.  Fin'l Strength (Regression)</t>
  </si>
  <si>
    <t xml:space="preserve">  Historical Risk Premium Period: 30 Years</t>
  </si>
  <si>
    <t xml:space="preserve">  Historical Risk Premium Period: 50 Years</t>
  </si>
  <si>
    <t xml:space="preserve">  Historical Risk Premium Period: 82 Years</t>
  </si>
  <si>
    <t>Reconciliation and Recommendation</t>
  </si>
  <si>
    <t>Value</t>
  </si>
  <si>
    <t>Risk Premium, Average 20-year Bonds</t>
  </si>
  <si>
    <t>Final Estimate Applicable to PacifiCorp</t>
  </si>
  <si>
    <t>Model Using Forecast Growth Rates</t>
  </si>
  <si>
    <t>Divd Yield</t>
  </si>
  <si>
    <t>Projected</t>
  </si>
  <si>
    <t>Indicated</t>
  </si>
  <si>
    <t>on Current</t>
  </si>
  <si>
    <t>3-5 Year</t>
  </si>
  <si>
    <t>75-25 Wtd.</t>
  </si>
  <si>
    <t>Stock Price</t>
  </si>
  <si>
    <t>Dividend</t>
  </si>
  <si>
    <t>Price</t>
  </si>
  <si>
    <t>EPS Growth</t>
  </si>
  <si>
    <t>Divd Growth</t>
  </si>
  <si>
    <t>Growth</t>
  </si>
  <si>
    <t>Wtd. Growth</t>
  </si>
  <si>
    <t>Divd. Growth</t>
  </si>
  <si>
    <t>Standard Deviation</t>
  </si>
  <si>
    <t>+/-  2 Std. Deviations</t>
  </si>
  <si>
    <t>DCF Model Results</t>
  </si>
  <si>
    <t>Single-Stage Discounted Cash Flow Models--Adjusted</t>
  </si>
  <si>
    <t>Model Using Historical Growth Rates per Value Line</t>
  </si>
  <si>
    <t>10-Yr.</t>
  </si>
  <si>
    <t>Growth in</t>
  </si>
  <si>
    <t>EPS</t>
  </si>
  <si>
    <t>na</t>
  </si>
  <si>
    <t>Calculated</t>
  </si>
  <si>
    <t xml:space="preserve">Cost of </t>
  </si>
  <si>
    <t>5-Yr. EPS</t>
  </si>
  <si>
    <t>5-Yr. Divd.</t>
  </si>
  <si>
    <t>Terminal</t>
  </si>
  <si>
    <t>Difference</t>
  </si>
  <si>
    <t>Equity</t>
  </si>
  <si>
    <t>Year 1</t>
  </si>
  <si>
    <t>Year 2</t>
  </si>
  <si>
    <t>Year 3</t>
  </si>
  <si>
    <t>Year 4</t>
  </si>
  <si>
    <t>Year 5</t>
  </si>
  <si>
    <t>Capital Asset Pricing Model</t>
  </si>
  <si>
    <t xml:space="preserve">Yields As Of </t>
  </si>
  <si>
    <t>Historical Risk Premium Period: 30 Years</t>
  </si>
  <si>
    <t>90 - Day</t>
  </si>
  <si>
    <t>20 - Year</t>
  </si>
  <si>
    <t>MRP</t>
  </si>
  <si>
    <t>T-Bill</t>
  </si>
  <si>
    <t>20-Year</t>
  </si>
  <si>
    <t>V.L. Beta</t>
  </si>
  <si>
    <t>T-Bond</t>
  </si>
  <si>
    <t>CAPM</t>
  </si>
  <si>
    <t>CAPM Results</t>
  </si>
  <si>
    <t>Historical Risk Premium Period: 50 Years</t>
  </si>
  <si>
    <t>Southern Company</t>
  </si>
  <si>
    <t>Historical Risk Premium Period: Since 1926</t>
  </si>
  <si>
    <t>Historical Risk Premium Period: Since 1926, Geometric Growth Rates</t>
  </si>
  <si>
    <t>Historical Risk Premium Period: Since 1926, Non-Value Line Betas</t>
  </si>
  <si>
    <t>Avg. Non-VL</t>
  </si>
  <si>
    <t>Beta</t>
  </si>
  <si>
    <t>Risk Premium Models Based On Value Line Financial Strength</t>
  </si>
  <si>
    <t>Fin. Strgth.</t>
  </si>
  <si>
    <t>Standard</t>
  </si>
  <si>
    <t>Std. Dev.</t>
  </si>
  <si>
    <t>Financial</t>
  </si>
  <si>
    <t>Numeric</t>
  </si>
  <si>
    <t>Regression</t>
  </si>
  <si>
    <t>Deviation</t>
  </si>
  <si>
    <t>Adjusted</t>
  </si>
  <si>
    <t>Strength</t>
  </si>
  <si>
    <t>Number</t>
  </si>
  <si>
    <t>Ratio</t>
  </si>
  <si>
    <t>Estimate</t>
  </si>
  <si>
    <t>of Return</t>
  </si>
  <si>
    <t>A++</t>
  </si>
  <si>
    <t xml:space="preserve">A+ </t>
  </si>
  <si>
    <t>A</t>
  </si>
  <si>
    <t>B++</t>
  </si>
  <si>
    <t xml:space="preserve">B+ </t>
  </si>
  <si>
    <t>B</t>
  </si>
  <si>
    <t>C++</t>
  </si>
  <si>
    <t xml:space="preserve">C+ </t>
  </si>
  <si>
    <t>C</t>
  </si>
  <si>
    <t>Total</t>
  </si>
  <si>
    <t>Wtd. Average</t>
  </si>
  <si>
    <t>Adjusted R-squared</t>
  </si>
  <si>
    <t xml:space="preserve">Guideline Companies </t>
  </si>
  <si>
    <t xml:space="preserve">          Average Financial Strength </t>
  </si>
  <si>
    <t>Historical Period = 30 Years</t>
  </si>
  <si>
    <t>Historical Period = 50 Years</t>
  </si>
  <si>
    <t>Bond</t>
  </si>
  <si>
    <t>Estimated Market Return</t>
  </si>
  <si>
    <t>RP Model--Regression</t>
  </si>
  <si>
    <t>Authorized Returns (percent)</t>
  </si>
  <si>
    <t>Analysis of Dr. Hadaway's Authorized Rate of Returns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</si>
  <si>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</si>
  <si>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</si>
  <si>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</si>
  <si>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</si>
  <si>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</si>
  <si>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</si>
  <si>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</si>
  <si>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</si>
  <si>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</si>
  <si>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</si>
  <si>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</si>
  <si>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</si>
  <si>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</si>
  <si>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</si>
  <si>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</si>
  <si>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</si>
  <si>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</si>
  <si>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</si>
  <si>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</si>
  <si>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</si>
  <si>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</si>
  <si>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</si>
  <si>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</si>
  <si>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Year</t>
  </si>
  <si>
    <t>PacifiCorp Weighted Average Cost of Capital</t>
  </si>
  <si>
    <t>Capital</t>
  </si>
  <si>
    <t>Weighted</t>
  </si>
  <si>
    <t>Rate</t>
  </si>
  <si>
    <t>Structure</t>
  </si>
  <si>
    <t>Common Stock</t>
  </si>
  <si>
    <t>Long-term Debt</t>
  </si>
  <si>
    <t>WACC</t>
  </si>
  <si>
    <t>AUS</t>
  </si>
  <si>
    <t>V.L.</t>
  </si>
  <si>
    <t>S &amp; P</t>
  </si>
  <si>
    <t>Moody's</t>
  </si>
  <si>
    <t>Net</t>
  </si>
  <si>
    <t>Ticker</t>
  </si>
  <si>
    <t>Electric</t>
  </si>
  <si>
    <t>Revenues</t>
  </si>
  <si>
    <t>Plant</t>
  </si>
  <si>
    <t>Symbol</t>
  </si>
  <si>
    <t>Comments</t>
  </si>
  <si>
    <t>Rating</t>
  </si>
  <si>
    <t>( $ millions)</t>
  </si>
  <si>
    <t>LNT</t>
  </si>
  <si>
    <t>A-</t>
  </si>
  <si>
    <t>A2</t>
  </si>
  <si>
    <t>AEP</t>
  </si>
  <si>
    <t>BBB</t>
  </si>
  <si>
    <t>Baa1</t>
  </si>
  <si>
    <t>AEE</t>
  </si>
  <si>
    <t>DTE</t>
  </si>
  <si>
    <t>B+</t>
  </si>
  <si>
    <t>A3</t>
  </si>
  <si>
    <t>A+</t>
  </si>
  <si>
    <t>Aa3</t>
  </si>
  <si>
    <t>IDA</t>
  </si>
  <si>
    <t>PGN</t>
  </si>
  <si>
    <t>SCG</t>
  </si>
  <si>
    <t>A1</t>
  </si>
  <si>
    <t>SO</t>
  </si>
  <si>
    <t>XEL</t>
  </si>
  <si>
    <t>Mean All Companies</t>
  </si>
  <si>
    <t>Median All Companies</t>
  </si>
  <si>
    <t>Additional Companies Used by Dr. Hadaway</t>
  </si>
  <si>
    <t>ALLETE, Inc.</t>
  </si>
  <si>
    <t>ALE</t>
  </si>
  <si>
    <t>ED</t>
  </si>
  <si>
    <t>AA-</t>
  </si>
  <si>
    <t>NSTAR</t>
  </si>
  <si>
    <t>NST</t>
  </si>
  <si>
    <t>Vectren Corp.</t>
  </si>
  <si>
    <t>VVC</t>
  </si>
  <si>
    <t>B++/A</t>
  </si>
  <si>
    <t>Northeast Utilities</t>
  </si>
  <si>
    <t>NU</t>
  </si>
  <si>
    <t>PNM Resources</t>
  </si>
  <si>
    <t>PNM</t>
  </si>
  <si>
    <t>Line Calc.</t>
  </si>
  <si>
    <t>Yahoo!</t>
  </si>
  <si>
    <t>Mean excl.</t>
  </si>
  <si>
    <t>Line</t>
  </si>
  <si>
    <t>Reuters</t>
  </si>
  <si>
    <t>Zacks</t>
  </si>
  <si>
    <t>Finance</t>
  </si>
  <si>
    <t>Maximum</t>
  </si>
  <si>
    <t>Minimum</t>
  </si>
  <si>
    <t>Beta Estimates</t>
  </si>
  <si>
    <t>Value Line</t>
  </si>
  <si>
    <t>page 1 of 2</t>
  </si>
  <si>
    <t xml:space="preserve"> page 2 of 2</t>
  </si>
  <si>
    <t>Selected Electric Utility Comparable Companies</t>
  </si>
  <si>
    <t>FE</t>
  </si>
  <si>
    <t>GXP</t>
  </si>
  <si>
    <t>Revenue to</t>
  </si>
  <si>
    <t>Net Plant</t>
  </si>
  <si>
    <t>VL</t>
  </si>
  <si>
    <t>S&amp;P</t>
  </si>
  <si>
    <t>Moodys</t>
  </si>
  <si>
    <t>Portland General</t>
  </si>
  <si>
    <t>POR</t>
  </si>
  <si>
    <t>Wisconsin Energy</t>
  </si>
  <si>
    <t>WEC</t>
  </si>
  <si>
    <t>Edison International</t>
  </si>
  <si>
    <t>EIX</t>
  </si>
  <si>
    <t>PG &amp; E</t>
  </si>
  <si>
    <t>PCG</t>
  </si>
  <si>
    <t>BBB+</t>
  </si>
  <si>
    <t>Cost of Equity Estimation</t>
  </si>
  <si>
    <t>(Adjusted)</t>
  </si>
  <si>
    <t>X Variable 2</t>
  </si>
  <si>
    <t>Simple Average of Above Estimates</t>
  </si>
  <si>
    <t>Median of Above Estimates</t>
  </si>
  <si>
    <t>Percent</t>
  </si>
  <si>
    <t>PPL</t>
  </si>
  <si>
    <t>UNS</t>
  </si>
  <si>
    <t>WR</t>
  </si>
  <si>
    <t>EDE</t>
  </si>
  <si>
    <t>MGEE</t>
  </si>
  <si>
    <t>OGE</t>
  </si>
  <si>
    <t>DPL</t>
  </si>
  <si>
    <t>Ticker Symbol</t>
  </si>
  <si>
    <t>Industry</t>
  </si>
  <si>
    <t>Financial Strength</t>
  </si>
  <si>
    <t>Proj 3-5 Yr % Annual Total Return</t>
  </si>
  <si>
    <t>Proj EPS Growth Rate</t>
  </si>
  <si>
    <t>Proj Dividend Growth Rate</t>
  </si>
  <si>
    <t>Adj  3-5 Yr % Annual Total Return</t>
  </si>
  <si>
    <t>ACN</t>
  </si>
  <si>
    <t>SOFTWARE</t>
  </si>
  <si>
    <t>Advisory Board</t>
  </si>
  <si>
    <t>ABCO</t>
  </si>
  <si>
    <t>INFOSER</t>
  </si>
  <si>
    <t>Aetna Inc.</t>
  </si>
  <si>
    <t>AET</t>
  </si>
  <si>
    <t>MEDSERV</t>
  </si>
  <si>
    <t>Aflac Inc.</t>
  </si>
  <si>
    <t>AFL</t>
  </si>
  <si>
    <t>INSLIFE</t>
  </si>
  <si>
    <t>AGCO Corp.</t>
  </si>
  <si>
    <t>MACHINE</t>
  </si>
  <si>
    <t>Alcoa Inc.</t>
  </si>
  <si>
    <t>AA</t>
  </si>
  <si>
    <t>MINING</t>
  </si>
  <si>
    <t>Alcon Inc.</t>
  </si>
  <si>
    <t>ACL</t>
  </si>
  <si>
    <t>MEDSUPPL</t>
  </si>
  <si>
    <t>Alleghany Corp.</t>
  </si>
  <si>
    <t>Y</t>
  </si>
  <si>
    <t>INSPRPTY</t>
  </si>
  <si>
    <t>ALLETE</t>
  </si>
  <si>
    <t>UTILCENT</t>
  </si>
  <si>
    <t>Allstate Corp.</t>
  </si>
  <si>
    <t>ALL</t>
  </si>
  <si>
    <t>Altera Corp.</t>
  </si>
  <si>
    <t>ALTR</t>
  </si>
  <si>
    <t>SEMICOND</t>
  </si>
  <si>
    <t>Amer. Eagle Outfitters</t>
  </si>
  <si>
    <t>AEO</t>
  </si>
  <si>
    <t>RETAILSP</t>
  </si>
  <si>
    <t>Ameren Corp.</t>
  </si>
  <si>
    <t>Ameriprise Fin'l</t>
  </si>
  <si>
    <t>AMP</t>
  </si>
  <si>
    <t>FINSERV</t>
  </si>
  <si>
    <t>Anadarko Petroleum</t>
  </si>
  <si>
    <t>APC</t>
  </si>
  <si>
    <t>OILPROD</t>
  </si>
  <si>
    <t>ANSYS Inc.</t>
  </si>
  <si>
    <t>ANSS</t>
  </si>
  <si>
    <t>Aon Corp.</t>
  </si>
  <si>
    <t>Apache Corp.</t>
  </si>
  <si>
    <t>APA</t>
  </si>
  <si>
    <t>Apollo Group `A'</t>
  </si>
  <si>
    <t>APOL</t>
  </si>
  <si>
    <t>EDUC</t>
  </si>
  <si>
    <t>Applied Materials</t>
  </si>
  <si>
    <t>AMAT</t>
  </si>
  <si>
    <t>SEMI-EQP</t>
  </si>
  <si>
    <t>Avery Dennison</t>
  </si>
  <si>
    <t>AVY</t>
  </si>
  <si>
    <t>CHEMSPEC</t>
  </si>
  <si>
    <t>Baker Hughes</t>
  </si>
  <si>
    <t>BHI</t>
  </si>
  <si>
    <t>OILFIELD</t>
  </si>
  <si>
    <t>Bank of New York Mellon</t>
  </si>
  <si>
    <t>BK</t>
  </si>
  <si>
    <t>BANK</t>
  </si>
  <si>
    <t>Bard (C.R.)</t>
  </si>
  <si>
    <t>BCR</t>
  </si>
  <si>
    <t>Barnes &amp; Noble</t>
  </si>
  <si>
    <t>BKS</t>
  </si>
  <si>
    <t>DRUG</t>
  </si>
  <si>
    <t>BB&amp;T Corp.</t>
  </si>
  <si>
    <t>BBT</t>
  </si>
  <si>
    <t>Beckman Coulter</t>
  </si>
  <si>
    <t>BEC</t>
  </si>
  <si>
    <t>Best Buy Co.</t>
  </si>
  <si>
    <t>BBY</t>
  </si>
  <si>
    <t>BHP Billiton Ltd. ADR</t>
  </si>
  <si>
    <t>BHP</t>
  </si>
  <si>
    <t>Big Lots Inc.</t>
  </si>
  <si>
    <t>BIG</t>
  </si>
  <si>
    <t>RETAIL</t>
  </si>
  <si>
    <t>BJ's Wholesale Club</t>
  </si>
  <si>
    <t>BJ</t>
  </si>
  <si>
    <t>BorgWarner</t>
  </si>
  <si>
    <t>BWA</t>
  </si>
  <si>
    <t>AUTO-OEM</t>
  </si>
  <si>
    <t>Bristol-Myers Squibb</t>
  </si>
  <si>
    <t>BMY</t>
  </si>
  <si>
    <t>Brown &amp; Brown</t>
  </si>
  <si>
    <t>BRO</t>
  </si>
  <si>
    <t>Buckle (The) Inc.</t>
  </si>
  <si>
    <t>BKE</t>
  </si>
  <si>
    <t>RAILROAD</t>
  </si>
  <si>
    <t>C.H. Robinson</t>
  </si>
  <si>
    <t>CHRW</t>
  </si>
  <si>
    <t>INDUSRV</t>
  </si>
  <si>
    <t>FOODPROC</t>
  </si>
  <si>
    <t>Can. National Railway</t>
  </si>
  <si>
    <t>CNI</t>
  </si>
  <si>
    <t>Can. Natural Res.</t>
  </si>
  <si>
    <t>CNQ.TO</t>
  </si>
  <si>
    <t>Canon Inc. ADR</t>
  </si>
  <si>
    <t>CAJ</t>
  </si>
  <si>
    <t>ELECFGN</t>
  </si>
  <si>
    <t>Cardinal Health</t>
  </si>
  <si>
    <t>CAH</t>
  </si>
  <si>
    <t>Carlisle Cos.</t>
  </si>
  <si>
    <t>CSL</t>
  </si>
  <si>
    <t>DIVERSIF</t>
  </si>
  <si>
    <t>Celgene Corp.</t>
  </si>
  <si>
    <t>CELG</t>
  </si>
  <si>
    <t>CF Industries</t>
  </si>
  <si>
    <t>CF</t>
  </si>
  <si>
    <t>CHEMICAL</t>
  </si>
  <si>
    <t>UTILEAST</t>
  </si>
  <si>
    <t>Check Point Software</t>
  </si>
  <si>
    <t>CHKP</t>
  </si>
  <si>
    <t>B2B</t>
  </si>
  <si>
    <t>Chubb Corp.</t>
  </si>
  <si>
    <t>CB</t>
  </si>
  <si>
    <t>Church &amp; Dwight</t>
  </si>
  <si>
    <t>CHD</t>
  </si>
  <si>
    <t>HOUSEPRD</t>
  </si>
  <si>
    <t>CME Group</t>
  </si>
  <si>
    <t>CME</t>
  </si>
  <si>
    <t>BROKERS</t>
  </si>
  <si>
    <t>Coach Inc.</t>
  </si>
  <si>
    <t>COH</t>
  </si>
  <si>
    <t>Commerce Bancshs.</t>
  </si>
  <si>
    <t>CBSH</t>
  </si>
  <si>
    <t>BANKMID</t>
  </si>
  <si>
    <t>Computer Sciences</t>
  </si>
  <si>
    <t>CSC</t>
  </si>
  <si>
    <t>Cooper Inds.</t>
  </si>
  <si>
    <t>CBE</t>
  </si>
  <si>
    <t>ELECEQ</t>
  </si>
  <si>
    <t>Copart Inc.</t>
  </si>
  <si>
    <t>CPRT</t>
  </si>
  <si>
    <t>RETAUTO</t>
  </si>
  <si>
    <t>Corporate Executive</t>
  </si>
  <si>
    <t>EXBD</t>
  </si>
  <si>
    <t>Costco Wholesale</t>
  </si>
  <si>
    <t>COST</t>
  </si>
  <si>
    <t>Covance Inc.</t>
  </si>
  <si>
    <t>CVD</t>
  </si>
  <si>
    <t>Coventry Health Care</t>
  </si>
  <si>
    <t>CVH</t>
  </si>
  <si>
    <t>CVS Caremark Corp.</t>
  </si>
  <si>
    <t>CVS</t>
  </si>
  <si>
    <t>DRUGSTOR</t>
  </si>
  <si>
    <t>Darden Restaurants</t>
  </si>
  <si>
    <t>DRI</t>
  </si>
  <si>
    <t>RESTRNT</t>
  </si>
  <si>
    <t>Dell Inc.</t>
  </si>
  <si>
    <t>DELL</t>
  </si>
  <si>
    <t>COMPUTER</t>
  </si>
  <si>
    <t>Diamond Offshore</t>
  </si>
  <si>
    <t>DO</t>
  </si>
  <si>
    <t>Diebold Inc.</t>
  </si>
  <si>
    <t>DBD</t>
  </si>
  <si>
    <t>OFFICE</t>
  </si>
  <si>
    <t>Disney (Walt)</t>
  </si>
  <si>
    <t>DIS</t>
  </si>
  <si>
    <t>ENTRTAIN</t>
  </si>
  <si>
    <t>Dover Corp.</t>
  </si>
  <si>
    <t>DOV</t>
  </si>
  <si>
    <t>Dow Chemical</t>
  </si>
  <si>
    <t>DOW</t>
  </si>
  <si>
    <t>DST Systems</t>
  </si>
  <si>
    <t>DST</t>
  </si>
  <si>
    <t>Duke Energy</t>
  </si>
  <si>
    <t>DUK</t>
  </si>
  <si>
    <t>Ecolab Inc.</t>
  </si>
  <si>
    <t>ECL</t>
  </si>
  <si>
    <t>EMC Corp.</t>
  </si>
  <si>
    <t>EMC</t>
  </si>
  <si>
    <t>Energen Corp.</t>
  </si>
  <si>
    <t>EGN</t>
  </si>
  <si>
    <t>GASDIVRS</t>
  </si>
  <si>
    <t>Entergy Corp.</t>
  </si>
  <si>
    <t>ETR</t>
  </si>
  <si>
    <t>EOG Resources</t>
  </si>
  <si>
    <t>EOG</t>
  </si>
  <si>
    <t>Ethan Allen Interiors</t>
  </si>
  <si>
    <t>ETH</t>
  </si>
  <si>
    <t>FURNITUR</t>
  </si>
  <si>
    <t>Everest Re Group Ltd.</t>
  </si>
  <si>
    <t>RE</t>
  </si>
  <si>
    <t>REINSUR</t>
  </si>
  <si>
    <t>Expeditors Int'l</t>
  </si>
  <si>
    <t>EXPD</t>
  </si>
  <si>
    <t>Express Scripts 'A'</t>
  </si>
  <si>
    <t>ESRX</t>
  </si>
  <si>
    <t>FactSet Research</t>
  </si>
  <si>
    <t>FDS</t>
  </si>
  <si>
    <t>Family Dollar Stores</t>
  </si>
  <si>
    <t>FDO</t>
  </si>
  <si>
    <t>Fastenal Co.</t>
  </si>
  <si>
    <t>FAST</t>
  </si>
  <si>
    <t>BUILDSUP</t>
  </si>
  <si>
    <t>Federated Investors</t>
  </si>
  <si>
    <t>FII</t>
  </si>
  <si>
    <t>FirstEnergy Corp.</t>
  </si>
  <si>
    <t>Flowserve Corp.</t>
  </si>
  <si>
    <t>FLS</t>
  </si>
  <si>
    <t>FMC Corp.</t>
  </si>
  <si>
    <t>FMC</t>
  </si>
  <si>
    <t>Forest Labs.</t>
  </si>
  <si>
    <t>FRX</t>
  </si>
  <si>
    <t>Frontier Oil</t>
  </si>
  <si>
    <t>FTO</t>
  </si>
  <si>
    <t>OILINTEG</t>
  </si>
  <si>
    <t>Gallagher (Arthur J.)</t>
  </si>
  <si>
    <t>AJG</t>
  </si>
  <si>
    <t>Gannett Co.</t>
  </si>
  <si>
    <t>GCI</t>
  </si>
  <si>
    <t>NWSPAPER</t>
  </si>
  <si>
    <t>Gap (The) Inc.</t>
  </si>
  <si>
    <t>GPS</t>
  </si>
  <si>
    <t>Gardner Denver</t>
  </si>
  <si>
    <t>GDI</t>
  </si>
  <si>
    <t>Gentex Corp.</t>
  </si>
  <si>
    <t>GNTX</t>
  </si>
  <si>
    <t>Gilead Sciences</t>
  </si>
  <si>
    <t>GILD</t>
  </si>
  <si>
    <t>Global Payments</t>
  </si>
  <si>
    <t>GPN</t>
  </si>
  <si>
    <t>Goldman Sachs</t>
  </si>
  <si>
    <t>GS</t>
  </si>
  <si>
    <t>Halliburton Co.</t>
  </si>
  <si>
    <t>HAL</t>
  </si>
  <si>
    <t>Harris Corp.</t>
  </si>
  <si>
    <t>HRS</t>
  </si>
  <si>
    <t>GDP Forecast</t>
  </si>
  <si>
    <t>Electric Utility Factor</t>
  </si>
  <si>
    <t>say</t>
  </si>
  <si>
    <t>Real GDP Forecast</t>
  </si>
  <si>
    <t>Electric Utility Factor times real GDP</t>
  </si>
  <si>
    <t>Plus GDP deflator</t>
  </si>
  <si>
    <t>Note: dividend and EPS growth rates weighted 25% and 75% used for dividend forecasts; terminal value based upon forecast GDP growth rate. Discounted  using mid-year convention.</t>
  </si>
  <si>
    <t>DPL, Inc.</t>
  </si>
  <si>
    <t>Generating sources: 57 percent thermal</t>
  </si>
  <si>
    <t>Entergy</t>
  </si>
  <si>
    <t>Earnings Growth Forecasts</t>
  </si>
  <si>
    <t>Dividend Growth Forecasts</t>
  </si>
  <si>
    <t>Mean Ratio</t>
  </si>
  <si>
    <t>Note: earnings growth rates used for dividend forecasts, ; terminal value based upon GDP growth rate.  Discounted using mid-year convention.</t>
  </si>
  <si>
    <t xml:space="preserve">Earnings, Dividend and GDP Growth Forecasts </t>
  </si>
  <si>
    <t>Forecast</t>
  </si>
  <si>
    <t>Congressional Budget Office</t>
  </si>
  <si>
    <t>Energy Information Administration</t>
  </si>
  <si>
    <t>AGCO</t>
  </si>
  <si>
    <t>ArcelorMittal</t>
  </si>
  <si>
    <t>MT</t>
  </si>
  <si>
    <t>Logitech Int'l</t>
  </si>
  <si>
    <t>LOGI</t>
  </si>
  <si>
    <t>Lorillard Inc.</t>
  </si>
  <si>
    <t>LO</t>
  </si>
  <si>
    <t>WM</t>
  </si>
  <si>
    <t>FUJIY</t>
  </si>
  <si>
    <t>Cubist Pharm.</t>
  </si>
  <si>
    <t>CBST</t>
  </si>
  <si>
    <t>El Paso Pipeline</t>
  </si>
  <si>
    <t>EPB</t>
  </si>
  <si>
    <t>EnergySolutions</t>
  </si>
  <si>
    <t>ES</t>
  </si>
  <si>
    <t>GT Solar Int'l</t>
  </si>
  <si>
    <t>SOLR</t>
  </si>
  <si>
    <t>Infinera Corp.</t>
  </si>
  <si>
    <t>INFN</t>
  </si>
  <si>
    <t>Jefferies Group</t>
  </si>
  <si>
    <t>JEF</t>
  </si>
  <si>
    <t>Medicines Company</t>
  </si>
  <si>
    <t>MDCO</t>
  </si>
  <si>
    <t>Natus Medical</t>
  </si>
  <si>
    <t>BABY</t>
  </si>
  <si>
    <t>SHAW</t>
  </si>
  <si>
    <t>SkyWest</t>
  </si>
  <si>
    <t>SKYW</t>
  </si>
  <si>
    <t>SMBL</t>
  </si>
  <si>
    <t>tw telecom</t>
  </si>
  <si>
    <t>TWTC</t>
  </si>
  <si>
    <t>WESCO Int'l</t>
  </si>
  <si>
    <t>WCC</t>
  </si>
  <si>
    <t>Activision Blizzard</t>
  </si>
  <si>
    <t>ATVI</t>
  </si>
  <si>
    <t>ALEX</t>
  </si>
  <si>
    <t>Allegiant Travel</t>
  </si>
  <si>
    <t>ALGT</t>
  </si>
  <si>
    <t>Alliance Resource</t>
  </si>
  <si>
    <t>ARLP</t>
  </si>
  <si>
    <t>Boston Properties</t>
  </si>
  <si>
    <t>BXP</t>
  </si>
  <si>
    <t>CASC</t>
  </si>
  <si>
    <t>Cash Amer. Int'l</t>
  </si>
  <si>
    <t>CSH</t>
  </si>
  <si>
    <t>Cbeyond Inc.</t>
  </si>
  <si>
    <t>CBEY</t>
  </si>
  <si>
    <t>Coinstar Inc.</t>
  </si>
  <si>
    <t>CSTR</t>
  </si>
  <si>
    <t>Covidien Plc</t>
  </si>
  <si>
    <t>Fuel Sys. Solns.</t>
  </si>
  <si>
    <t>FSYS</t>
  </si>
  <si>
    <t>ISBC</t>
  </si>
  <si>
    <t>FUNL SVC</t>
  </si>
  <si>
    <t>NETGEAR</t>
  </si>
  <si>
    <t>NTGR</t>
  </si>
  <si>
    <t>Rent-A-Center</t>
  </si>
  <si>
    <t>RCII</t>
  </si>
  <si>
    <t>STP</t>
  </si>
  <si>
    <t>Volcano Corp.</t>
  </si>
  <si>
    <t>VOLC</t>
  </si>
  <si>
    <t>Wyndham Worldwide</t>
  </si>
  <si>
    <t>Aaron's Inc.</t>
  </si>
  <si>
    <t>AAN</t>
  </si>
  <si>
    <t>AGL</t>
  </si>
  <si>
    <t>Amedisys Inc.</t>
  </si>
  <si>
    <t>America Movil</t>
  </si>
  <si>
    <t>AMX</t>
  </si>
  <si>
    <t>BancorpSouth</t>
  </si>
  <si>
    <t>BXS</t>
  </si>
  <si>
    <t>CACI</t>
  </si>
  <si>
    <t>Elbit Systems</t>
  </si>
  <si>
    <t>ESLT</t>
  </si>
  <si>
    <t>EQT Corp.</t>
  </si>
  <si>
    <t>EZCORP Inc.</t>
  </si>
  <si>
    <t>EZPW</t>
  </si>
  <si>
    <t>FICO</t>
  </si>
  <si>
    <t>First Niagara Finl Group</t>
  </si>
  <si>
    <t>FNFG</t>
  </si>
  <si>
    <t>Foster Wheeler AG</t>
  </si>
  <si>
    <t>J&amp;J Snack Foods</t>
  </si>
  <si>
    <t>JJSF</t>
  </si>
  <si>
    <t>Masimo Corp.</t>
  </si>
  <si>
    <t>MASI</t>
  </si>
  <si>
    <t>MEDNAX Inc.</t>
  </si>
  <si>
    <t>MD</t>
  </si>
  <si>
    <t>NutriSystem Inc.</t>
  </si>
  <si>
    <t>NTRI</t>
  </si>
  <si>
    <t>Rovi Corp.</t>
  </si>
  <si>
    <t>ROVI</t>
  </si>
  <si>
    <t>Shenandoah Telecom.</t>
  </si>
  <si>
    <t>SHEN</t>
  </si>
  <si>
    <t>Sohu.com Inc.</t>
  </si>
  <si>
    <t>SOHU</t>
  </si>
  <si>
    <t>Teck Resources Ltd. 'B'</t>
  </si>
  <si>
    <t>Transocean Ltd.</t>
  </si>
  <si>
    <t>UPL</t>
  </si>
  <si>
    <t>Weston (George)</t>
  </si>
  <si>
    <t>WN.TO</t>
  </si>
  <si>
    <t>Walter Energy</t>
  </si>
  <si>
    <t>CLWR</t>
  </si>
  <si>
    <t>Single Stage DCF Models:</t>
  </si>
  <si>
    <t>Two Stage DCF Models:</t>
  </si>
  <si>
    <t>EIA Real GDP Growth Forecast</t>
  </si>
  <si>
    <t>EIA Forecast Electric Demand Growth</t>
  </si>
  <si>
    <t>BEA Historical GDP Growth Rate (1968-2008)</t>
  </si>
  <si>
    <t>BEA Historical GDP Utility Growth Rate (1968-2008)</t>
  </si>
  <si>
    <t>90 Day LIBOR</t>
  </si>
  <si>
    <t>www.wsjprimerate.us/libor/libor_rates_history.htm</t>
  </si>
  <si>
    <t>90-Day U.S. Treasury Bill</t>
  </si>
  <si>
    <t>Spread</t>
  </si>
  <si>
    <t>Month-Year</t>
  </si>
  <si>
    <t>(Percent)</t>
  </si>
  <si>
    <t>Comparison of 90-Day LIBOR to 90-Day US T-Bill Rates</t>
  </si>
  <si>
    <t>Comparison of Aaa  to Baa Corporate Bond Rates</t>
  </si>
  <si>
    <t>Aaa Bond Rates</t>
  </si>
  <si>
    <t>Baa Bond Rates</t>
  </si>
  <si>
    <t>Source: Federal Reserve Board</t>
  </si>
  <si>
    <t>Long-Term Gross Domestic Product (Nominal) Growth Forecasts</t>
  </si>
  <si>
    <t>Return on Equity</t>
  </si>
  <si>
    <t>HVYCON</t>
  </si>
  <si>
    <t>Berkshire Hathaway 'B'</t>
  </si>
  <si>
    <t>BRK/B</t>
  </si>
  <si>
    <t>SCCO</t>
  </si>
  <si>
    <t>Teradata Corp.</t>
  </si>
  <si>
    <t>TDC</t>
  </si>
  <si>
    <t>Ascena Retail Group</t>
  </si>
  <si>
    <t>ASNA</t>
  </si>
  <si>
    <t>Sanofi-Aventis ADR</t>
  </si>
  <si>
    <t>Village Super Market</t>
  </si>
  <si>
    <t>VLGEA</t>
  </si>
  <si>
    <t>Accenture Plc</t>
  </si>
  <si>
    <t>CH Energy Group</t>
  </si>
  <si>
    <t>CHG</t>
  </si>
  <si>
    <t>Quest Software</t>
  </si>
  <si>
    <t>QSFT</t>
  </si>
  <si>
    <t>NextEra Energy</t>
  </si>
  <si>
    <t>NEE</t>
  </si>
  <si>
    <t>HEAVYTRK</t>
  </si>
  <si>
    <t>FMC Technologies</t>
  </si>
  <si>
    <t>FTI</t>
  </si>
  <si>
    <t>AON</t>
  </si>
  <si>
    <t>KKR &amp; Co. L.P.</t>
  </si>
  <si>
    <t>KKR</t>
  </si>
  <si>
    <t>Baidu Inc.</t>
  </si>
  <si>
    <t>BIDU</t>
  </si>
  <si>
    <t>Ctrip.com Int'l ADR</t>
  </si>
  <si>
    <t>CTRP</t>
  </si>
  <si>
    <t>BlackRock Inc.</t>
  </si>
  <si>
    <t>BLK</t>
  </si>
  <si>
    <t>Atlantic Tele-Network</t>
  </si>
  <si>
    <t>ATNI</t>
  </si>
  <si>
    <t>Badger Meter</t>
  </si>
  <si>
    <t>BMI</t>
  </si>
  <si>
    <t>TE Connectivity</t>
  </si>
  <si>
    <t>Woodward Inc.</t>
  </si>
  <si>
    <t>WWD</t>
  </si>
  <si>
    <t>Brit. Amer Tobac. ADR</t>
  </si>
  <si>
    <t>TELUTIL</t>
  </si>
  <si>
    <t>QEP Resources</t>
  </si>
  <si>
    <t>QEP</t>
  </si>
  <si>
    <t>CareFusion Corp.</t>
  </si>
  <si>
    <t>CFN</t>
  </si>
  <si>
    <t>CATO</t>
  </si>
  <si>
    <t>CenturyLink Inc.</t>
  </si>
  <si>
    <t>Stanley Black &amp; Decker</t>
  </si>
  <si>
    <t>Oceaneering Int'l</t>
  </si>
  <si>
    <t>OII</t>
  </si>
  <si>
    <t>AboveNet</t>
  </si>
  <si>
    <t>ABVT</t>
  </si>
  <si>
    <t>WebMD Health</t>
  </si>
  <si>
    <t>WBMD</t>
  </si>
  <si>
    <t>Tennant Co.</t>
  </si>
  <si>
    <t>TNC</t>
  </si>
  <si>
    <t>Cimarex Energy</t>
  </si>
  <si>
    <t>XEC</t>
  </si>
  <si>
    <t>Towers Watson &amp; Co.</t>
  </si>
  <si>
    <t>TW</t>
  </si>
  <si>
    <t>New Orient. Ed. &amp; Tech.</t>
  </si>
  <si>
    <t>EDU</t>
  </si>
  <si>
    <t>NeuStar Inc.</t>
  </si>
  <si>
    <t>NSR</t>
  </si>
  <si>
    <t>Motorola Solutions</t>
  </si>
  <si>
    <t>MSI</t>
  </si>
  <si>
    <t>Motorola Mobility Hldgs.</t>
  </si>
  <si>
    <t>MMI</t>
  </si>
  <si>
    <t>Ultra Petroleum</t>
  </si>
  <si>
    <t>Hub Group</t>
  </si>
  <si>
    <t>Cummins Inc.</t>
  </si>
  <si>
    <t>CMI</t>
  </si>
  <si>
    <t>Inter Parfums</t>
  </si>
  <si>
    <t>IPAR</t>
  </si>
  <si>
    <t>Thomson Reuters</t>
  </si>
  <si>
    <t>Tim Hortons</t>
  </si>
  <si>
    <t>DTEGY</t>
  </si>
  <si>
    <t>First Cash Fin'l Svcs</t>
  </si>
  <si>
    <t>FCFS</t>
  </si>
  <si>
    <t>True Religion Apparel</t>
  </si>
  <si>
    <t>TRLG</t>
  </si>
  <si>
    <t>Dril-Quip Inc.</t>
  </si>
  <si>
    <t>DRQ</t>
  </si>
  <si>
    <t>lululemon athletica</t>
  </si>
  <si>
    <t>LULU</t>
  </si>
  <si>
    <t>KCG</t>
  </si>
  <si>
    <t>Ensco plc</t>
  </si>
  <si>
    <t>PIPEMLP</t>
  </si>
  <si>
    <t>US Ecology</t>
  </si>
  <si>
    <t>Chicago Bridge &amp; Iron</t>
  </si>
  <si>
    <t>CBI</t>
  </si>
  <si>
    <t>Zhongpin</t>
  </si>
  <si>
    <t>HOGS</t>
  </si>
  <si>
    <t>China Auto. Sys.</t>
  </si>
  <si>
    <t>CAAS</t>
  </si>
  <si>
    <t>General Motors</t>
  </si>
  <si>
    <t>GM</t>
  </si>
  <si>
    <t>GeoEye Inc.</t>
  </si>
  <si>
    <t>GEOY</t>
  </si>
  <si>
    <t>Chart Industries</t>
  </si>
  <si>
    <t>GTLS</t>
  </si>
  <si>
    <t>Acme Packet</t>
  </si>
  <si>
    <t>APKT</t>
  </si>
  <si>
    <t>Stage Stores</t>
  </si>
  <si>
    <t>SSI</t>
  </si>
  <si>
    <t>Northwest Bancshares</t>
  </si>
  <si>
    <t>NWBI</t>
  </si>
  <si>
    <t>Oil States Int'l</t>
  </si>
  <si>
    <t>OIS</t>
  </si>
  <si>
    <t>Healthcare Svcs.</t>
  </si>
  <si>
    <t>HCSG</t>
  </si>
  <si>
    <t>Snyder's-Lance</t>
  </si>
  <si>
    <t>Lear Corp.</t>
  </si>
  <si>
    <t>LEA</t>
  </si>
  <si>
    <t>Sirona Dental</t>
  </si>
  <si>
    <t>SIRO</t>
  </si>
  <si>
    <t>REPYY</t>
  </si>
  <si>
    <t>Neutral Tandem</t>
  </si>
  <si>
    <t>TNDM</t>
  </si>
  <si>
    <t>Owens Corning</t>
  </si>
  <si>
    <t>Schweitzer-Mauduit Int'l</t>
  </si>
  <si>
    <t>SWM</t>
  </si>
  <si>
    <t>ICU Medical</t>
  </si>
  <si>
    <t>ICUI</t>
  </si>
  <si>
    <t>Ulta Salon</t>
  </si>
  <si>
    <t>ULTA</t>
  </si>
  <si>
    <t>Schnitzer Steel</t>
  </si>
  <si>
    <t>SCHN</t>
  </si>
  <si>
    <t>Investors Bancorp</t>
  </si>
  <si>
    <t>Stifel Financial Corp.</t>
  </si>
  <si>
    <t>SF</t>
  </si>
  <si>
    <t>PriceSmart</t>
  </si>
  <si>
    <t>PSMT</t>
  </si>
  <si>
    <t>rue21 inc.</t>
  </si>
  <si>
    <t>RUE</t>
  </si>
  <si>
    <t>Titanium Metals</t>
  </si>
  <si>
    <t>TIE</t>
  </si>
  <si>
    <t>Pioneer Natural Res.</t>
  </si>
  <si>
    <t>PXD</t>
  </si>
  <si>
    <t>QIAGEN N.V.</t>
  </si>
  <si>
    <t>QGEN</t>
  </si>
  <si>
    <t>Suntech Power ADS</t>
  </si>
  <si>
    <t>Linn Energy LLC</t>
  </si>
  <si>
    <t>LINE</t>
  </si>
  <si>
    <t>Alexion Pharmac.</t>
  </si>
  <si>
    <t>ALXN</t>
  </si>
  <si>
    <t>China-Biotics Inc.</t>
  </si>
  <si>
    <t>CHBT</t>
  </si>
  <si>
    <t>Allscripts Healthcare</t>
  </si>
  <si>
    <t>AXIS Capital Hldgs.</t>
  </si>
  <si>
    <t>AXS</t>
  </si>
  <si>
    <t>Alterra Capital Hldgs.</t>
  </si>
  <si>
    <t>ALTE</t>
  </si>
  <si>
    <t>Copa Holdings S.A.</t>
  </si>
  <si>
    <t>CPA</t>
  </si>
  <si>
    <t>Verisk Analytics</t>
  </si>
  <si>
    <t>VRSK</t>
  </si>
  <si>
    <t>ANN Inc.</t>
  </si>
  <si>
    <t>AOL Inc.</t>
  </si>
  <si>
    <t>AOL</t>
  </si>
  <si>
    <t>Elizabeth Arden</t>
  </si>
  <si>
    <t>Vitamin Shoppe</t>
  </si>
  <si>
    <t>VSI</t>
  </si>
  <si>
    <t>Armstrong World Inds.</t>
  </si>
  <si>
    <t>AWI</t>
  </si>
  <si>
    <t>ArthroCare Corp.</t>
  </si>
  <si>
    <t>ARTC</t>
  </si>
  <si>
    <t>Dana Holding Corp.</t>
  </si>
  <si>
    <t>DAN</t>
  </si>
  <si>
    <t>athenahealth</t>
  </si>
  <si>
    <t>ATHN</t>
  </si>
  <si>
    <t>Eagle Materials</t>
  </si>
  <si>
    <t>EXP</t>
  </si>
  <si>
    <t>Dollar General</t>
  </si>
  <si>
    <t>DG</t>
  </si>
  <si>
    <t>Williams Partners L.P.</t>
  </si>
  <si>
    <t>WPZ</t>
  </si>
  <si>
    <t>Warner Chilcott plc</t>
  </si>
  <si>
    <t>WCRX</t>
  </si>
  <si>
    <t>Citi Trends</t>
  </si>
  <si>
    <t>CTRN</t>
  </si>
  <si>
    <t>Discovery Communic.</t>
  </si>
  <si>
    <t>DISCA</t>
  </si>
  <si>
    <t>DIRECTV</t>
  </si>
  <si>
    <t>Denbury Resources</t>
  </si>
  <si>
    <t>DNR</t>
  </si>
  <si>
    <t>Hyatt Hotels</t>
  </si>
  <si>
    <t>H</t>
  </si>
  <si>
    <t>Bally Technologies</t>
  </si>
  <si>
    <t>BYI</t>
  </si>
  <si>
    <t>Dole Food</t>
  </si>
  <si>
    <t>DOLE</t>
  </si>
  <si>
    <t>Live Nation Entertain.</t>
  </si>
  <si>
    <t>LYV</t>
  </si>
  <si>
    <t>Dillard's Inc.</t>
  </si>
  <si>
    <t>DDS</t>
  </si>
  <si>
    <t>MasTec</t>
  </si>
  <si>
    <t>MTZ</t>
  </si>
  <si>
    <t>DexCom Inc.</t>
  </si>
  <si>
    <t>DXCM</t>
  </si>
  <si>
    <t>Materion Corp.</t>
  </si>
  <si>
    <t>MTRN</t>
  </si>
  <si>
    <t>Mead Johnson Nutrition</t>
  </si>
  <si>
    <t>MJN</t>
  </si>
  <si>
    <t>MedAssets</t>
  </si>
  <si>
    <t>MDAS</t>
  </si>
  <si>
    <t>DDAIF</t>
  </si>
  <si>
    <t>Lattice Semiconductor</t>
  </si>
  <si>
    <t>LSCC</t>
  </si>
  <si>
    <t>Emdeon Inc.</t>
  </si>
  <si>
    <t>EM</t>
  </si>
  <si>
    <t>Knot (The)</t>
  </si>
  <si>
    <t>KNOT</t>
  </si>
  <si>
    <t>ERT</t>
  </si>
  <si>
    <t>Jones Group (The)</t>
  </si>
  <si>
    <t>TREX</t>
  </si>
  <si>
    <t>JDS Uniphase</t>
  </si>
  <si>
    <t>JDSU</t>
  </si>
  <si>
    <t>Finisar Corp</t>
  </si>
  <si>
    <t>FNSR</t>
  </si>
  <si>
    <t>Tesla Motors</t>
  </si>
  <si>
    <t>TSLA</t>
  </si>
  <si>
    <t>Valeant Pharm. Int'l</t>
  </si>
  <si>
    <t>Choice Hotels Int'l</t>
  </si>
  <si>
    <t>CHH</t>
  </si>
  <si>
    <t>China Green Agriculture</t>
  </si>
  <si>
    <t>CGA</t>
  </si>
  <si>
    <t>Temple-Inland</t>
  </si>
  <si>
    <t>TIN</t>
  </si>
  <si>
    <t>Biglari Hldgs.</t>
  </si>
  <si>
    <t>BH</t>
  </si>
  <si>
    <t>Caribou Coffee</t>
  </si>
  <si>
    <t>CBOU</t>
  </si>
  <si>
    <t>SuccessFactors</t>
  </si>
  <si>
    <t>SFSF</t>
  </si>
  <si>
    <t>Penn Nat'l Gaming</t>
  </si>
  <si>
    <t>PENN</t>
  </si>
  <si>
    <t>Alere Inc.</t>
  </si>
  <si>
    <t>ALR</t>
  </si>
  <si>
    <t>Tekelec</t>
  </si>
  <si>
    <t>TKLC</t>
  </si>
  <si>
    <t>Solutia Inc.</t>
  </si>
  <si>
    <t>SOA</t>
  </si>
  <si>
    <t>Solera Hldgs.</t>
  </si>
  <si>
    <t>SLH</t>
  </si>
  <si>
    <t>AFC Enterprises</t>
  </si>
  <si>
    <t>AFCE</t>
  </si>
  <si>
    <t>Provident Energy Ltd.</t>
  </si>
  <si>
    <t>Smart Balance</t>
  </si>
  <si>
    <t>BioMarin Pharmac.</t>
  </si>
  <si>
    <t>BMRN</t>
  </si>
  <si>
    <t>PrivateBancorp</t>
  </si>
  <si>
    <t>PVTB</t>
  </si>
  <si>
    <t>RailAmerica</t>
  </si>
  <si>
    <t>RA</t>
  </si>
  <si>
    <t>Range Resources Corp.</t>
  </si>
  <si>
    <t>RRC</t>
  </si>
  <si>
    <t>Winn-Dixie Stores</t>
  </si>
  <si>
    <t>WINN</t>
  </si>
  <si>
    <t>Steel Dynamics</t>
  </si>
  <si>
    <t>STLD</t>
  </si>
  <si>
    <t>Select Med. Hldgs.</t>
  </si>
  <si>
    <t>SEM</t>
  </si>
  <si>
    <t>PulteGroup Inc.</t>
  </si>
  <si>
    <t>Warner Music Group</t>
  </si>
  <si>
    <t>Gen'l Communic. 'A'</t>
  </si>
  <si>
    <t>GNCMA</t>
  </si>
  <si>
    <t>Orbitz Worldwide</t>
  </si>
  <si>
    <t>OWW</t>
  </si>
  <si>
    <t>MGM Resorts Int'l</t>
  </si>
  <si>
    <t>Pulse Electronics</t>
  </si>
  <si>
    <t>PULS</t>
  </si>
  <si>
    <t>Big 5 Sporting Goods</t>
  </si>
  <si>
    <t>BGFV</t>
  </si>
  <si>
    <t>Furniture Brands</t>
  </si>
  <si>
    <t>FBN</t>
  </si>
  <si>
    <t>United Cont'l Hldgs.</t>
  </si>
  <si>
    <t>UAL</t>
  </si>
  <si>
    <t>Hertz Global Hldgs.</t>
  </si>
  <si>
    <t>HTZ</t>
  </si>
  <si>
    <t>XL Group plc</t>
  </si>
  <si>
    <t>Regal Entertainment</t>
  </si>
  <si>
    <t>RGC</t>
  </si>
  <si>
    <t>SANM</t>
  </si>
  <si>
    <t>Eastman Kodak</t>
  </si>
  <si>
    <t>EK</t>
  </si>
  <si>
    <t>Meritor Inc.</t>
  </si>
  <si>
    <t>MTOR</t>
  </si>
  <si>
    <t>MGIC Investment</t>
  </si>
  <si>
    <t>MTG</t>
  </si>
  <si>
    <t>US Airways Group</t>
  </si>
  <si>
    <t>LCC</t>
  </si>
  <si>
    <t>GenOn Energy</t>
  </si>
  <si>
    <t>GEN</t>
  </si>
  <si>
    <t>Beazer Homes USA</t>
  </si>
  <si>
    <t>BZH</t>
  </si>
  <si>
    <t>Georgia Gulf</t>
  </si>
  <si>
    <t>GGC</t>
  </si>
  <si>
    <t>Standard Pacific Corp.</t>
  </si>
  <si>
    <t>SPF</t>
  </si>
  <si>
    <t>Sunrise Senior Living</t>
  </si>
  <si>
    <t>SRZ</t>
  </si>
  <si>
    <t>Adjustments: Returns outside plus or minus 2 sd.; with minimum of 6.0 percent for A++ and A+, 7.0 percent for A, B++, and B+,</t>
  </si>
  <si>
    <t xml:space="preserve">                                                                                          8.0 percent for B and C++, and 10.0 percent for C+ and C.</t>
  </si>
  <si>
    <t>Mean Return on Equity</t>
  </si>
  <si>
    <t>Accepted</t>
  </si>
  <si>
    <t>Return</t>
  </si>
  <si>
    <t>Approx. Regression Formula:  r = (2.66 * FS ) + (-16.66 * FS ^0.5) + 38.71</t>
  </si>
  <si>
    <t>Value Line Data as of April 5, 2011</t>
  </si>
  <si>
    <t>ELECTRNX</t>
  </si>
  <si>
    <t>Harsco Corp.</t>
  </si>
  <si>
    <t>HSC</t>
  </si>
  <si>
    <t>HNI Corp.</t>
  </si>
  <si>
    <t>HNI</t>
  </si>
  <si>
    <t>Hormel Foods</t>
  </si>
  <si>
    <t>HRL</t>
  </si>
  <si>
    <t>Hubbell Inc. 'B'</t>
  </si>
  <si>
    <t>HUB/B</t>
  </si>
  <si>
    <t>Humana Inc.</t>
  </si>
  <si>
    <t>HUM</t>
  </si>
  <si>
    <t>HLTHSYS</t>
  </si>
  <si>
    <t>Infosys Techn. ADR</t>
  </si>
  <si>
    <t>INFY</t>
  </si>
  <si>
    <t>IntercontinentalExch.</t>
  </si>
  <si>
    <t>ICE</t>
  </si>
  <si>
    <t>Intuit Inc.</t>
  </si>
  <si>
    <t>INTU</t>
  </si>
  <si>
    <t>Intuitive Surgical</t>
  </si>
  <si>
    <t>ISRG</t>
  </si>
  <si>
    <t>Jacobs Engineering</t>
  </si>
  <si>
    <t>JEC</t>
  </si>
  <si>
    <t>Johnson Controls</t>
  </si>
  <si>
    <t>JCI</t>
  </si>
  <si>
    <t>Kellogg</t>
  </si>
  <si>
    <t>K</t>
  </si>
  <si>
    <t>Kelly Services 'A'</t>
  </si>
  <si>
    <t>KELYA</t>
  </si>
  <si>
    <t>HUMAN</t>
  </si>
  <si>
    <t>Laboratory Corp.</t>
  </si>
  <si>
    <t>LH</t>
  </si>
  <si>
    <t>Lauder (Estee)</t>
  </si>
  <si>
    <t>EL</t>
  </si>
  <si>
    <t>COSMETIC</t>
  </si>
  <si>
    <t>Lawson Products</t>
  </si>
  <si>
    <t>LAWS</t>
  </si>
  <si>
    <t>METALFAB</t>
  </si>
  <si>
    <t>Leggett &amp; Platt</t>
  </si>
  <si>
    <t>LEG</t>
  </si>
  <si>
    <t>Lexmark Int'l `A'</t>
  </si>
  <si>
    <t>LXK</t>
  </si>
  <si>
    <t>Lincare Holdings</t>
  </si>
  <si>
    <t>LNCR</t>
  </si>
  <si>
    <t>Lincoln Elec Hldgs.</t>
  </si>
  <si>
    <t>LECO</t>
  </si>
  <si>
    <t>Linear Technology</t>
  </si>
  <si>
    <t>LLTC</t>
  </si>
  <si>
    <t>M&amp;T Bank Corp.</t>
  </si>
  <si>
    <t>MTB</t>
  </si>
  <si>
    <t>Manpower Inc.</t>
  </si>
  <si>
    <t>MAN</t>
  </si>
  <si>
    <t>Markel Corp.</t>
  </si>
  <si>
    <t>MKL</t>
  </si>
  <si>
    <t>MasterCard Inc.</t>
  </si>
  <si>
    <t>MA</t>
  </si>
  <si>
    <t>McGraw-Hill</t>
  </si>
  <si>
    <t>MHP</t>
  </si>
  <si>
    <t>PUBLISH</t>
  </si>
  <si>
    <t>McKesson Corp.</t>
  </si>
  <si>
    <t>MCK</t>
  </si>
  <si>
    <t>Medco Health Solutions</t>
  </si>
  <si>
    <t>MHS</t>
  </si>
  <si>
    <t>MEMC Elec. Mat'ls</t>
  </si>
  <si>
    <t>WFR</t>
  </si>
  <si>
    <t>Men's Wearhouse</t>
  </si>
  <si>
    <t>MW</t>
  </si>
  <si>
    <t>Merck &amp; Co.</t>
  </si>
  <si>
    <t>MRK</t>
  </si>
  <si>
    <t>MetLife Inc.</t>
  </si>
  <si>
    <t>MET</t>
  </si>
  <si>
    <t>MGE Energy</t>
  </si>
  <si>
    <t>CHEMDIV</t>
  </si>
  <si>
    <t>Molex Inc.</t>
  </si>
  <si>
    <t>MOLX</t>
  </si>
  <si>
    <t>Monsanto Co.</t>
  </si>
  <si>
    <t>MON</t>
  </si>
  <si>
    <t>Mosaic Company</t>
  </si>
  <si>
    <t>MOS</t>
  </si>
  <si>
    <t>New Jersey Resources</t>
  </si>
  <si>
    <t>NJR</t>
  </si>
  <si>
    <t>GASDISTR</t>
  </si>
  <si>
    <t>Nicor Inc.</t>
  </si>
  <si>
    <t>GAS</t>
  </si>
  <si>
    <t>Northwest Nat. Gas</t>
  </si>
  <si>
    <t>NWN</t>
  </si>
  <si>
    <t>NVIDIA Corp.</t>
  </si>
  <si>
    <t>NVDA</t>
  </si>
  <si>
    <t>NVR Inc.</t>
  </si>
  <si>
    <t>NVR</t>
  </si>
  <si>
    <t>HOMEBILD</t>
  </si>
  <si>
    <t>NYSE Euronext</t>
  </si>
  <si>
    <t>NYX</t>
  </si>
  <si>
    <t>OGE Energy</t>
  </si>
  <si>
    <t>O'Reilly Automotive</t>
  </si>
  <si>
    <t>ORLY</t>
  </si>
  <si>
    <t>Otter Tail Corp.</t>
  </si>
  <si>
    <t>OTTR</t>
  </si>
  <si>
    <t>PACCAR Inc.</t>
  </si>
  <si>
    <t>PCAR</t>
  </si>
  <si>
    <t>AUTO</t>
  </si>
  <si>
    <t>Pall Corp.</t>
  </si>
  <si>
    <t>PLL</t>
  </si>
  <si>
    <t>Panasonic Corp.</t>
  </si>
  <si>
    <t>PC</t>
  </si>
  <si>
    <t>Panera Bread Co.</t>
  </si>
  <si>
    <t>PNRA</t>
  </si>
  <si>
    <t>Patterson Cos.</t>
  </si>
  <si>
    <t>PDCO</t>
  </si>
  <si>
    <t>Paychex Inc.</t>
  </si>
  <si>
    <t>PAYX</t>
  </si>
  <si>
    <t>Petroleo Brasileiro ADR</t>
  </si>
  <si>
    <t>PBR</t>
  </si>
  <si>
    <t>Pinnacle West Capital</t>
  </si>
  <si>
    <t>PNW</t>
  </si>
  <si>
    <t>UTILWEST</t>
  </si>
  <si>
    <t>Polo Ralph Lauren `A`</t>
  </si>
  <si>
    <t>RL</t>
  </si>
  <si>
    <t>APPAREL</t>
  </si>
  <si>
    <t>PPG Inds.</t>
  </si>
  <si>
    <t>PPG</t>
  </si>
  <si>
    <t>Praxair Inc.</t>
  </si>
  <si>
    <t>PX</t>
  </si>
  <si>
    <t>Precision Castparts</t>
  </si>
  <si>
    <t>PCP</t>
  </si>
  <si>
    <t>DEFENSE</t>
  </si>
  <si>
    <t>Public Storage</t>
  </si>
  <si>
    <t>PSA</t>
  </si>
  <si>
    <t>REIT</t>
  </si>
  <si>
    <t>Qualcomm Inc.</t>
  </si>
  <si>
    <t>QCOM</t>
  </si>
  <si>
    <t>TELEQUIP</t>
  </si>
  <si>
    <t>Reinsurance Group</t>
  </si>
  <si>
    <t>RGA</t>
  </si>
  <si>
    <t>ResMed Inc.</t>
  </si>
  <si>
    <t>RMD</t>
  </si>
  <si>
    <t>Robert Half Int'l</t>
  </si>
  <si>
    <t>RHI</t>
  </si>
  <si>
    <t>Rockwell Automation</t>
  </si>
  <si>
    <t>ROK</t>
  </si>
  <si>
    <t>Rockwell Collins</t>
  </si>
  <si>
    <t>COL</t>
  </si>
  <si>
    <t>Ross Stores</t>
  </si>
  <si>
    <t>ROST</t>
  </si>
  <si>
    <t>SAP AG</t>
  </si>
  <si>
    <t>SAP</t>
  </si>
  <si>
    <t>Schwab (Charles)</t>
  </si>
  <si>
    <t>SCHW</t>
  </si>
  <si>
    <t>Scripps Networks</t>
  </si>
  <si>
    <t>SNI</t>
  </si>
  <si>
    <t>SEI Investments</t>
  </si>
  <si>
    <t>SEIC</t>
  </si>
  <si>
    <t>Sempra Energy</t>
  </si>
  <si>
    <t>SRE</t>
  </si>
  <si>
    <t>Sherwin-Williams</t>
  </si>
  <si>
    <t>SHW</t>
  </si>
  <si>
    <t>Sigma-Aldrich</t>
  </si>
  <si>
    <t>SIAL</t>
  </si>
  <si>
    <t>Simon Property Group</t>
  </si>
  <si>
    <t>SPG</t>
  </si>
  <si>
    <t>Snap-on Inc.</t>
  </si>
  <si>
    <t>SNA</t>
  </si>
  <si>
    <t>Sonoco Products</t>
  </si>
  <si>
    <t>SON</t>
  </si>
  <si>
    <t>PACKAGE</t>
  </si>
  <si>
    <t>Sony Corp. ADR</t>
  </si>
  <si>
    <t>SNE</t>
  </si>
  <si>
    <t>Southern Co.</t>
  </si>
  <si>
    <t>St. Jude Medical</t>
  </si>
  <si>
    <t>STJ</t>
  </si>
  <si>
    <t>Starbucks Corp.</t>
  </si>
  <si>
    <t>SBUX</t>
  </si>
  <si>
    <t>State Street Corp.</t>
  </si>
  <si>
    <t>STT</t>
  </si>
  <si>
    <t>Stryker Corp.</t>
  </si>
  <si>
    <t>SYK</t>
  </si>
  <si>
    <t>Suncor Energy</t>
  </si>
  <si>
    <t>SU.TO</t>
  </si>
  <si>
    <t>Sunoco Inc.</t>
  </si>
  <si>
    <t>SUN</t>
  </si>
  <si>
    <t>Target Corp.</t>
  </si>
  <si>
    <t>TGT</t>
  </si>
  <si>
    <t>TCKB.TO</t>
  </si>
  <si>
    <t>Teleflex Inc.</t>
  </si>
  <si>
    <t>TFX</t>
  </si>
  <si>
    <t>Teva Pharmac. (ADR)</t>
  </si>
  <si>
    <t>TEVA</t>
  </si>
  <si>
    <t>Textron Inc.</t>
  </si>
  <si>
    <t>TXT</t>
  </si>
  <si>
    <t>Thor Inds.</t>
  </si>
  <si>
    <t>THO</t>
  </si>
  <si>
    <t>Tiffany &amp; Co.</t>
  </si>
  <si>
    <t>TIF</t>
  </si>
  <si>
    <t>TreeHouse Foods</t>
  </si>
  <si>
    <t>THS</t>
  </si>
  <si>
    <t>U.S. Steel Corp.</t>
  </si>
  <si>
    <t>X</t>
  </si>
  <si>
    <t>Union Pacific</t>
  </si>
  <si>
    <t>UNP</t>
  </si>
  <si>
    <t>United Parcel Serv.</t>
  </si>
  <si>
    <t>UPS</t>
  </si>
  <si>
    <t>AIRTRANS</t>
  </si>
  <si>
    <t>V.F. Corp.</t>
  </si>
  <si>
    <t>VFC</t>
  </si>
  <si>
    <t>Valero Energy</t>
  </si>
  <si>
    <t>VLO</t>
  </si>
  <si>
    <t>Varian Medical Sys.</t>
  </si>
  <si>
    <t>VAR</t>
  </si>
  <si>
    <t>Visa Inc.</t>
  </si>
  <si>
    <t>V</t>
  </si>
  <si>
    <t>Waste Management</t>
  </si>
  <si>
    <t>ENVIRONM</t>
  </si>
  <si>
    <t>Weis Markets</t>
  </si>
  <si>
    <t>WMK</t>
  </si>
  <si>
    <t>GROCERY</t>
  </si>
  <si>
    <t>WellPoint Inc.</t>
  </si>
  <si>
    <t>WLP</t>
  </si>
  <si>
    <t>WGL Holdings Inc.</t>
  </si>
  <si>
    <t>WGL</t>
  </si>
  <si>
    <t>Whole Foods Market</t>
  </si>
  <si>
    <t>WFMI</t>
  </si>
  <si>
    <t>Williams-Sonoma</t>
  </si>
  <si>
    <t>WSM</t>
  </si>
  <si>
    <t>Wilmington Trust</t>
  </si>
  <si>
    <t>WL</t>
  </si>
  <si>
    <t>Wolverine World Wide</t>
  </si>
  <si>
    <t>WWW</t>
  </si>
  <si>
    <t>SHOE</t>
  </si>
  <si>
    <t>Count</t>
  </si>
  <si>
    <t>2 sd Range</t>
  </si>
  <si>
    <t>ACCEPTED RETURN</t>
  </si>
  <si>
    <t>Abercrombie &amp; Fitch</t>
  </si>
  <si>
    <t>ANF</t>
  </si>
  <si>
    <t>Adobe Systems</t>
  </si>
  <si>
    <t>ADBE</t>
  </si>
  <si>
    <t>Alberto-Culver</t>
  </si>
  <si>
    <t>ACV</t>
  </si>
  <si>
    <t>Allergan Inc.</t>
  </si>
  <si>
    <t>AGN</t>
  </si>
  <si>
    <t>Amer. Express</t>
  </si>
  <si>
    <t>AXP</t>
  </si>
  <si>
    <t>Amgen</t>
  </si>
  <si>
    <t>AMGN</t>
  </si>
  <si>
    <t>BIOTECH</t>
  </si>
  <si>
    <t>AT&amp;T Inc.</t>
  </si>
  <si>
    <t>T</t>
  </si>
  <si>
    <t>TELESERV</t>
  </si>
  <si>
    <t>Baxter Int'l Inc.</t>
  </si>
  <si>
    <t>BAX</t>
  </si>
  <si>
    <t>Bemis Co.</t>
  </si>
  <si>
    <t>BMS</t>
  </si>
  <si>
    <t>Brown-Forman 'B'</t>
  </si>
  <si>
    <t>BF/B</t>
  </si>
  <si>
    <t>BEVERAGE</t>
  </si>
  <si>
    <t>Capital One Fin'l</t>
  </si>
  <si>
    <t>COF</t>
  </si>
  <si>
    <t>Caterpillar Inc.</t>
  </si>
  <si>
    <t>CAT</t>
  </si>
  <si>
    <t>Consol. Edison</t>
  </si>
  <si>
    <t>Dollar Tree Inc.</t>
  </si>
  <si>
    <t>DLTR</t>
  </si>
  <si>
    <t>Eaton Corp.</t>
  </si>
  <si>
    <t>ETN</t>
  </si>
  <si>
    <t>eBay Inc.</t>
  </si>
  <si>
    <t>EBAY</t>
  </si>
  <si>
    <t>INTERNET</t>
  </si>
  <si>
    <t>Electronic Arts</t>
  </si>
  <si>
    <t>ERTS</t>
  </si>
  <si>
    <t>ENT TECH</t>
  </si>
  <si>
    <t>Exelon Corp.</t>
  </si>
  <si>
    <t>EXC</t>
  </si>
  <si>
    <t>Fortune Brands</t>
  </si>
  <si>
    <t>FO</t>
  </si>
  <si>
    <t>Franklin Resources</t>
  </si>
  <si>
    <t>BEN</t>
  </si>
  <si>
    <t>FUJIFILM Hldgs. ADR</t>
  </si>
  <si>
    <t>Garmin Ltd.</t>
  </si>
  <si>
    <t>GRMN</t>
  </si>
  <si>
    <t>Gen'l Electric</t>
  </si>
  <si>
    <t>GE</t>
  </si>
  <si>
    <t>Gen'l Mills</t>
  </si>
  <si>
    <t>GIS</t>
  </si>
  <si>
    <t>GlaxoSmithKline ADR</t>
  </si>
  <si>
    <t>GSK</t>
  </si>
  <si>
    <t>Google Inc.</t>
  </si>
  <si>
    <t>GOOG</t>
  </si>
  <si>
    <t>Heinz (H.J.)</t>
  </si>
  <si>
    <t>HNZ</t>
  </si>
  <si>
    <t>Hess Corp.</t>
  </si>
  <si>
    <t>HES</t>
  </si>
  <si>
    <t>Honeywell Int'l</t>
  </si>
  <si>
    <t>HON</t>
  </si>
  <si>
    <t>IDEXX Labs.</t>
  </si>
  <si>
    <t>IDXX</t>
  </si>
  <si>
    <t>Imperial Oil Ltd.</t>
  </si>
  <si>
    <t>IMO</t>
  </si>
  <si>
    <t>ITT Corp.</t>
  </si>
  <si>
    <t>ITT</t>
  </si>
  <si>
    <t>Kohl's Corp.</t>
  </si>
  <si>
    <t>KSS</t>
  </si>
  <si>
    <t>Kraft Foods</t>
  </si>
  <si>
    <t>KFT</t>
  </si>
  <si>
    <t>Kyocera Corp. ADR</t>
  </si>
  <si>
    <t>KYO</t>
  </si>
  <si>
    <t>Lancaster Colony</t>
  </si>
  <si>
    <t>LANC</t>
  </si>
  <si>
    <t>Lincoln Nat'l Corp.</t>
  </si>
  <si>
    <t>LNC</t>
  </si>
  <si>
    <t>Lowe's Cos.</t>
  </si>
  <si>
    <t>LOW</t>
  </si>
  <si>
    <t>Manulife Fin'l</t>
  </si>
  <si>
    <t>MFC</t>
  </si>
  <si>
    <t>Marathon Oil Corp.</t>
  </si>
  <si>
    <t>MRO</t>
  </si>
  <si>
    <t>MDU Resources</t>
  </si>
  <si>
    <t>MDU</t>
  </si>
  <si>
    <t>Murphy Oil Corp.</t>
  </si>
  <si>
    <t>MUR</t>
  </si>
  <si>
    <t>NIKE Inc. 'B'</t>
  </si>
  <si>
    <t>NKE</t>
  </si>
  <si>
    <t>Nokia Corp. ADR</t>
  </si>
  <si>
    <t>NOK</t>
  </si>
  <si>
    <t>Northrop Grumman</t>
  </si>
  <si>
    <t>NOC</t>
  </si>
  <si>
    <t>Novartis AG ADR</t>
  </si>
  <si>
    <t>NVS</t>
  </si>
  <si>
    <t>Novo Nordisk ADR</t>
  </si>
  <si>
    <t>NVO</t>
  </si>
  <si>
    <t>Occidental Petroleum</t>
  </si>
  <si>
    <t>OXY</t>
  </si>
  <si>
    <t>Oracle Corp.</t>
  </si>
  <si>
    <t>ORCL</t>
  </si>
  <si>
    <t>Potash Corp.</t>
  </si>
  <si>
    <t>POT</t>
  </si>
  <si>
    <t>Price (T. Rowe) Group</t>
  </si>
  <si>
    <t>TROW</t>
  </si>
  <si>
    <t>Raytheon Co.</t>
  </si>
  <si>
    <t>RTN</t>
  </si>
  <si>
    <t>Research in Motion</t>
  </si>
  <si>
    <t>RIMM</t>
  </si>
  <si>
    <t>WIRELESS</t>
  </si>
  <si>
    <t>SNY</t>
  </si>
  <si>
    <t>Schlumberger Ltd.</t>
  </si>
  <si>
    <t>SLB</t>
  </si>
  <si>
    <t>Southern Copper</t>
  </si>
  <si>
    <t>Staples Inc.</t>
  </si>
  <si>
    <t>SPLS</t>
  </si>
  <si>
    <t>Sysco Corp.</t>
  </si>
  <si>
    <t>SYY</t>
  </si>
  <si>
    <t>Techne Corp.</t>
  </si>
  <si>
    <t>TECH</t>
  </si>
  <si>
    <t>TJX Companies</t>
  </si>
  <si>
    <t>TJX</t>
  </si>
  <si>
    <t>Tootsie Roll Ind.</t>
  </si>
  <si>
    <t>TR</t>
  </si>
  <si>
    <t>Torchmark Corp.</t>
  </si>
  <si>
    <t>TMK</t>
  </si>
  <si>
    <t>Toyota Motor ADR</t>
  </si>
  <si>
    <t>TM</t>
  </si>
  <si>
    <t>Tractor Supply</t>
  </si>
  <si>
    <t>TSCO</t>
  </si>
  <si>
    <t>UnitedHealth Group</t>
  </si>
  <si>
    <t>UNH</t>
  </si>
  <si>
    <t>Verizon Communic.</t>
  </si>
  <si>
    <t>VZ</t>
  </si>
  <si>
    <t>Walgreen Co.</t>
  </si>
  <si>
    <t>WAG</t>
  </si>
  <si>
    <t>Washington Federal</t>
  </si>
  <si>
    <t>WFSL</t>
  </si>
  <si>
    <t>THRIFT</t>
  </si>
  <si>
    <t>Washington Post</t>
  </si>
  <si>
    <t>WPO</t>
  </si>
  <si>
    <t>Wells Fargo</t>
  </si>
  <si>
    <t>WFC</t>
  </si>
  <si>
    <t>Zimmer Holdings</t>
  </si>
  <si>
    <t>ZMH</t>
  </si>
  <si>
    <t>3M Company</t>
  </si>
  <si>
    <t>MMM</t>
  </si>
  <si>
    <t>Abbott Labs.</t>
  </si>
  <si>
    <t>ABT</t>
  </si>
  <si>
    <t>Apple Inc.</t>
  </si>
  <si>
    <t>AAPL</t>
  </si>
  <si>
    <t>Automatic Data Proc.</t>
  </si>
  <si>
    <t>ADP</t>
  </si>
  <si>
    <t>Becton Dickinson</t>
  </si>
  <si>
    <t>BDX</t>
  </si>
  <si>
    <t>Bed Bath &amp; Beyond</t>
  </si>
  <si>
    <t>BBBY</t>
  </si>
  <si>
    <t>Boeing</t>
  </si>
  <si>
    <t>BA</t>
  </si>
  <si>
    <t>BP PLC ADR</t>
  </si>
  <si>
    <t>BP</t>
  </si>
  <si>
    <t>Chevron Corp.</t>
  </si>
  <si>
    <t>CVX</t>
  </si>
  <si>
    <t>Cisco Systems</t>
  </si>
  <si>
    <t>CSCO</t>
  </si>
  <si>
    <t>Coca-Cola</t>
  </si>
  <si>
    <t>KO</t>
  </si>
  <si>
    <t>Colgate-Palmolive</t>
  </si>
  <si>
    <t>CL</t>
  </si>
  <si>
    <t>ConocoPhillips</t>
  </si>
  <si>
    <t>COP</t>
  </si>
  <si>
    <t>Deere &amp; Co.</t>
  </si>
  <si>
    <t>DE</t>
  </si>
  <si>
    <t>Du Pont</t>
  </si>
  <si>
    <t>DD</t>
  </si>
  <si>
    <t>Emerson Electric</t>
  </si>
  <si>
    <t>EMR</t>
  </si>
  <si>
    <t>Exxon Mobil Corp.</t>
  </si>
  <si>
    <t>XOM</t>
  </si>
  <si>
    <t>Fluor Corp.</t>
  </si>
  <si>
    <t>FLR</t>
  </si>
  <si>
    <t>Gen'l Dynamics</t>
  </si>
  <si>
    <t>GD</t>
  </si>
  <si>
    <t>Genuine Parts</t>
  </si>
  <si>
    <t>GPC</t>
  </si>
  <si>
    <t>Grainger (W.W.)</t>
  </si>
  <si>
    <t>GWW</t>
  </si>
  <si>
    <t>Hewlett-Packard</t>
  </si>
  <si>
    <t>HPQ</t>
  </si>
  <si>
    <t>Home Depot</t>
  </si>
  <si>
    <t>HD</t>
  </si>
  <si>
    <t>Illinois Tool Works</t>
  </si>
  <si>
    <t>ITW</t>
  </si>
  <si>
    <t>Ingersoll-Rand</t>
  </si>
  <si>
    <t>IR</t>
  </si>
  <si>
    <t>Intel Corp.</t>
  </si>
  <si>
    <t>INTC</t>
  </si>
  <si>
    <t>Int'l Business Mach.</t>
  </si>
  <si>
    <t>IBM</t>
  </si>
  <si>
    <t>Johnson &amp; Johnson</t>
  </si>
  <si>
    <t>JNJ</t>
  </si>
  <si>
    <t>Kimberly-Clark</t>
  </si>
  <si>
    <t>KMB</t>
  </si>
  <si>
    <t>Lilly (Eli)</t>
  </si>
  <si>
    <t>LLY</t>
  </si>
  <si>
    <t>Lockheed Martin</t>
  </si>
  <si>
    <t>LMT</t>
  </si>
  <si>
    <t>McDonald's Corp.</t>
  </si>
  <si>
    <t>MCD</t>
  </si>
  <si>
    <t>Medtronic Inc.</t>
  </si>
  <si>
    <t>MDT</t>
  </si>
  <si>
    <t>Microsoft Corp.</t>
  </si>
  <si>
    <t>MSFT</t>
  </si>
  <si>
    <t>Nucor Corp.</t>
  </si>
  <si>
    <t>NUE</t>
  </si>
  <si>
    <t>STEEL</t>
  </si>
  <si>
    <t>PepsiCo Inc.</t>
  </si>
  <si>
    <t>PEP</t>
  </si>
  <si>
    <t>Pfizer Inc.</t>
  </si>
  <si>
    <t>PFE</t>
  </si>
  <si>
    <t>Procter &amp; Gamble</t>
  </si>
  <si>
    <t>PG</t>
  </si>
  <si>
    <t>Royal Dutch Shell 'A'</t>
  </si>
  <si>
    <t>RDS/A</t>
  </si>
  <si>
    <t>Texas Instruments</t>
  </si>
  <si>
    <t>TXN</t>
  </si>
  <si>
    <t>Total ADR</t>
  </si>
  <si>
    <t>TOT</t>
  </si>
  <si>
    <t>Unilever PLC ADR</t>
  </si>
  <si>
    <t>UL</t>
  </si>
  <si>
    <t>United Technologies</t>
  </si>
  <si>
    <t>UTX</t>
  </si>
  <si>
    <t>Wal-Mart Stores</t>
  </si>
  <si>
    <t>WMT</t>
  </si>
  <si>
    <t>1-800-FLOWERS.COM</t>
  </si>
  <si>
    <t>FLWS</t>
  </si>
  <si>
    <t>99(Cents) Only Stores</t>
  </si>
  <si>
    <t>NDN</t>
  </si>
  <si>
    <t>Actuant Corp.</t>
  </si>
  <si>
    <t>ATU</t>
  </si>
  <si>
    <t>Advanced Energy</t>
  </si>
  <si>
    <t>AEIS</t>
  </si>
  <si>
    <t>Advent Software</t>
  </si>
  <si>
    <t>ADVS</t>
  </si>
  <si>
    <t>AEGON</t>
  </si>
  <si>
    <t>AEG</t>
  </si>
  <si>
    <t>Affymetrix Inc.</t>
  </si>
  <si>
    <t>AFFX</t>
  </si>
  <si>
    <t>Agilysys Inc.</t>
  </si>
  <si>
    <t>AGYS</t>
  </si>
  <si>
    <t>Agnico-Eagle Mines</t>
  </si>
  <si>
    <t>AEM</t>
  </si>
  <si>
    <t>GOLDSILV</t>
  </si>
  <si>
    <t>Align Techn.</t>
  </si>
  <si>
    <t>ALGN</t>
  </si>
  <si>
    <t>Alliance Data Sys.</t>
  </si>
  <si>
    <t>ADS</t>
  </si>
  <si>
    <t>Alnylam Pharmac.</t>
  </si>
  <si>
    <t>ALNY</t>
  </si>
  <si>
    <t>Amdocs Ltd.</t>
  </si>
  <si>
    <t>DOX</t>
  </si>
  <si>
    <t>Amer. Med. Sys.</t>
  </si>
  <si>
    <t>AMMD</t>
  </si>
  <si>
    <t>Amer. Tower 'A'</t>
  </si>
  <si>
    <t>AMT</t>
  </si>
  <si>
    <t>Amer. Water Works</t>
  </si>
  <si>
    <t>AWK</t>
  </si>
  <si>
    <t>WATER</t>
  </si>
  <si>
    <t>AMN Healthcare</t>
  </si>
  <si>
    <t>AHS</t>
  </si>
  <si>
    <t>AngioDynamics</t>
  </si>
  <si>
    <t>ANGO</t>
  </si>
  <si>
    <t>AngloGold Ashanti ADR</t>
  </si>
  <si>
    <t>AU</t>
  </si>
  <si>
    <t>Annaly Capital Mgmt.</t>
  </si>
  <si>
    <t>NLY</t>
  </si>
  <si>
    <t>Apartment Investment</t>
  </si>
  <si>
    <t>AIV</t>
  </si>
  <si>
    <t>Apollo Investment</t>
  </si>
  <si>
    <t>AINV</t>
  </si>
  <si>
    <t>PPEQ</t>
  </si>
  <si>
    <t>Applied Micro</t>
  </si>
  <si>
    <t>AMCC</t>
  </si>
  <si>
    <t>Arris Group</t>
  </si>
  <si>
    <t>ARRS</t>
  </si>
  <si>
    <t>Ashland Inc.</t>
  </si>
  <si>
    <t>ASH</t>
  </si>
  <si>
    <t>Atlas Air Worldwide</t>
  </si>
  <si>
    <t>AAWW</t>
  </si>
  <si>
    <t>ATMI Inc.</t>
  </si>
  <si>
    <t>ATMI</t>
  </si>
  <si>
    <t>AutoNation Inc.</t>
  </si>
  <si>
    <t>AN</t>
  </si>
  <si>
    <t>AutoZone Inc.</t>
  </si>
  <si>
    <t>AZO</t>
  </si>
  <si>
    <t>Avid Technology</t>
  </si>
  <si>
    <t>AVID</t>
  </si>
  <si>
    <t>Ballard Power Sys.</t>
  </si>
  <si>
    <t>BLDP</t>
  </si>
  <si>
    <t>POWER</t>
  </si>
  <si>
    <t>BGC Partners Inc.</t>
  </si>
  <si>
    <t>BGCP</t>
  </si>
  <si>
    <t>Blackboard Inc.</t>
  </si>
  <si>
    <t>BBBB</t>
  </si>
  <si>
    <t>Blackstone Group LP</t>
  </si>
  <si>
    <t>BX</t>
  </si>
  <si>
    <t>Blue Coat Sys.</t>
  </si>
  <si>
    <t>BCSI</t>
  </si>
  <si>
    <t>Briggs &amp; Stratton</t>
  </si>
  <si>
    <t>BGG</t>
  </si>
  <si>
    <t>Brinker Int'l</t>
  </si>
  <si>
    <t>EAT</t>
  </si>
  <si>
    <t>BTI</t>
  </si>
  <si>
    <t>TOBACCO</t>
  </si>
  <si>
    <t>Bruker Corp.</t>
  </si>
  <si>
    <t>BRKR</t>
  </si>
  <si>
    <t>INSTRMNT</t>
  </si>
  <si>
    <t>Brunswick Corp.</t>
  </si>
  <si>
    <t>BC</t>
  </si>
  <si>
    <t>RECREATE</t>
  </si>
  <si>
    <t>CA Inc.</t>
  </si>
  <si>
    <t>CA</t>
  </si>
  <si>
    <t>CAE Inc.</t>
  </si>
  <si>
    <t>CAE.TO</t>
  </si>
  <si>
    <t>Calgon Carbon</t>
  </si>
  <si>
    <t>CCC</t>
  </si>
  <si>
    <t>Capital Trust</t>
  </si>
  <si>
    <t>CT</t>
  </si>
  <si>
    <t>Carter's Inc.</t>
  </si>
  <si>
    <t>CRI</t>
  </si>
  <si>
    <t>Casey's Gen'l Stores</t>
  </si>
  <si>
    <t>CASY</t>
  </si>
  <si>
    <t>Celera Corp.</t>
  </si>
  <si>
    <t>CRA</t>
  </si>
  <si>
    <t>Celestica Inc.</t>
  </si>
  <si>
    <t>CLS</t>
  </si>
  <si>
    <t>Cen. Vermont Pub. Serv.</t>
  </si>
  <si>
    <t>CV</t>
  </si>
  <si>
    <t>CenterPoint Energy</t>
  </si>
  <si>
    <t>CNP</t>
  </si>
  <si>
    <t>Central European Dist.</t>
  </si>
  <si>
    <t>CEDC</t>
  </si>
  <si>
    <t>Cephalon Inc.</t>
  </si>
  <si>
    <t>CEPH</t>
  </si>
  <si>
    <t>Cepheid</t>
  </si>
  <si>
    <t>CPHD</t>
  </si>
  <si>
    <t>Chemed Corp.</t>
  </si>
  <si>
    <t>CHE</t>
  </si>
  <si>
    <t>Chesapeake Energy</t>
  </si>
  <si>
    <t>CHK</t>
  </si>
  <si>
    <t>Chico's FAS</t>
  </si>
  <si>
    <t>CHS</t>
  </si>
  <si>
    <t>Children's Place</t>
  </si>
  <si>
    <t>PLCE</t>
  </si>
  <si>
    <t>Chiquita Brands Int'l</t>
  </si>
  <si>
    <t>CQB</t>
  </si>
  <si>
    <t>Clean Energy Fuels</t>
  </si>
  <si>
    <t>CLNE</t>
  </si>
  <si>
    <t>OILGAS</t>
  </si>
  <si>
    <t>CMS Energy Corp.</t>
  </si>
  <si>
    <t>CMS</t>
  </si>
  <si>
    <t>CNA Fin'l</t>
  </si>
  <si>
    <t>CNA</t>
  </si>
  <si>
    <t>Coca-Cola Bottling</t>
  </si>
  <si>
    <t>COKE</t>
  </si>
  <si>
    <t>Coca-Cola Enterprises</t>
  </si>
  <si>
    <t>CCE</t>
  </si>
  <si>
    <t>Columbus McKinnon</t>
  </si>
  <si>
    <t>CMCO</t>
  </si>
  <si>
    <t>Community Health</t>
  </si>
  <si>
    <t>CYH</t>
  </si>
  <si>
    <t>Compass Minerals Int'l</t>
  </si>
  <si>
    <t>CMP</t>
  </si>
  <si>
    <t>Complete Prod. Svcs.</t>
  </si>
  <si>
    <t>CPX</t>
  </si>
  <si>
    <t>Compuware Corp.</t>
  </si>
  <si>
    <t>CPWR</t>
  </si>
  <si>
    <t>Consolidated Graphics</t>
  </si>
  <si>
    <t>CGX</t>
  </si>
  <si>
    <t>Constellation Brands</t>
  </si>
  <si>
    <t>STZ</t>
  </si>
  <si>
    <t>Cooper Tire &amp; Rubber</t>
  </si>
  <si>
    <t>CTB</t>
  </si>
  <si>
    <t>Cree Inc.</t>
  </si>
  <si>
    <t>CREE</t>
  </si>
  <si>
    <t>Cross Country Health.</t>
  </si>
  <si>
    <t>CCRN</t>
  </si>
  <si>
    <t>CTS Corp.</t>
  </si>
  <si>
    <t>CTS</t>
  </si>
  <si>
    <t>Culp Inc.</t>
  </si>
  <si>
    <t>CFI</t>
  </si>
  <si>
    <t>Cypress Semic.</t>
  </si>
  <si>
    <t>CY</t>
  </si>
  <si>
    <t>Daimler AG</t>
  </si>
  <si>
    <t>DealerTrack Hldgs.</t>
  </si>
  <si>
    <t>TRAK</t>
  </si>
  <si>
    <t>Dean Foods</t>
  </si>
  <si>
    <t>DF</t>
  </si>
  <si>
    <t>Deluxe Corp.</t>
  </si>
  <si>
    <t>DLX</t>
  </si>
  <si>
    <t>Deutsche Telekom ADR</t>
  </si>
  <si>
    <t>DineEquity Inc.</t>
  </si>
  <si>
    <t>DIN</t>
  </si>
  <si>
    <t>Dish Network 'A'</t>
  </si>
  <si>
    <t>DISH</t>
  </si>
  <si>
    <t>CABLETV</t>
  </si>
  <si>
    <t>Dixie Group</t>
  </si>
  <si>
    <t>DXYN</t>
  </si>
  <si>
    <t>Dresser-Rand Group</t>
  </si>
  <si>
    <t>DRC</t>
  </si>
  <si>
    <t>DSP Group</t>
  </si>
  <si>
    <t>DSPG</t>
  </si>
  <si>
    <t>Dun &amp; Bradstreet</t>
  </si>
  <si>
    <t>DNB</t>
  </si>
  <si>
    <t>Dynamic Materials</t>
  </si>
  <si>
    <t>BOOM</t>
  </si>
  <si>
    <t>EarthLink Inc.</t>
  </si>
  <si>
    <t>ELNK</t>
  </si>
  <si>
    <t>East West Bancorp</t>
  </si>
  <si>
    <t>EWBC</t>
  </si>
  <si>
    <t>Echelon Corp.</t>
  </si>
  <si>
    <t>ELON</t>
  </si>
  <si>
    <t>EchoStar Corp.</t>
  </si>
  <si>
    <t>SATS</t>
  </si>
  <si>
    <t>El Paso Corp.</t>
  </si>
  <si>
    <t>EP</t>
  </si>
  <si>
    <t>Electr. for Imaging</t>
  </si>
  <si>
    <t>EFII</t>
  </si>
  <si>
    <t>Enbridge Inc.</t>
  </si>
  <si>
    <t>ENB.TO</t>
  </si>
  <si>
    <t>EnerNOC Inc.</t>
  </si>
  <si>
    <t>ENOC</t>
  </si>
  <si>
    <t>Enterprise Products</t>
  </si>
  <si>
    <t>EPD</t>
  </si>
  <si>
    <t>Equinix Inc.</t>
  </si>
  <si>
    <t>EQIX</t>
  </si>
  <si>
    <t>eResearchTechnology</t>
  </si>
  <si>
    <t>Fairchild Semic.</t>
  </si>
  <si>
    <t>FCS</t>
  </si>
  <si>
    <t>Federal Signal</t>
  </si>
  <si>
    <t>FSS</t>
  </si>
  <si>
    <t>Federal-Mogul Corp.</t>
  </si>
  <si>
    <t>FDML</t>
  </si>
  <si>
    <t>FEI Company</t>
  </si>
  <si>
    <t>FEIC</t>
  </si>
  <si>
    <t>FelCor Lodging Tr.</t>
  </si>
  <si>
    <t>FCH</t>
  </si>
  <si>
    <t>Ferro Corp.</t>
  </si>
  <si>
    <t>FOE</t>
  </si>
  <si>
    <t>Fifth Third Bancorp</t>
  </si>
  <si>
    <t>FITB</t>
  </si>
  <si>
    <t>First Commonwealth</t>
  </si>
  <si>
    <t>FCF</t>
  </si>
  <si>
    <t>First Horizon National</t>
  </si>
  <si>
    <t>FHN</t>
  </si>
  <si>
    <t>First Solar Inc.</t>
  </si>
  <si>
    <t>FSLR</t>
  </si>
  <si>
    <t>Flextronics Int'l</t>
  </si>
  <si>
    <t>FLEX</t>
  </si>
  <si>
    <t>Flowers Foods</t>
  </si>
  <si>
    <t>FLO</t>
  </si>
  <si>
    <t>Fortress Investment</t>
  </si>
  <si>
    <t>FIG</t>
  </si>
  <si>
    <t>COAL</t>
  </si>
  <si>
    <t>Frontier Communic.</t>
  </si>
  <si>
    <t>FTR</t>
  </si>
  <si>
    <t>Frontline Ltd.</t>
  </si>
  <si>
    <t>FRO</t>
  </si>
  <si>
    <t>MARITIME</t>
  </si>
  <si>
    <t>Fuel Tech Inc.</t>
  </si>
  <si>
    <t>FTEK</t>
  </si>
  <si>
    <t>FuelCell Energy</t>
  </si>
  <si>
    <t>FCEL</t>
  </si>
  <si>
    <t>Gartner Inc.</t>
  </si>
  <si>
    <t>IT</t>
  </si>
  <si>
    <t>GATX Corp.</t>
  </si>
  <si>
    <t>GMT</t>
  </si>
  <si>
    <t>Gaylord Entertainm.</t>
  </si>
  <si>
    <t>GET</t>
  </si>
  <si>
    <t>HOTELGAM</t>
  </si>
  <si>
    <t>Genco Shipping</t>
  </si>
  <si>
    <t>GNK</t>
  </si>
  <si>
    <t>Genomic Health</t>
  </si>
  <si>
    <t>GHDX</t>
  </si>
  <si>
    <t>Gladstone Capital</t>
  </si>
  <si>
    <t>GLAD</t>
  </si>
  <si>
    <t>Glatfelter</t>
  </si>
  <si>
    <t>GLT</t>
  </si>
  <si>
    <t>PAPER</t>
  </si>
  <si>
    <t>Global Inds.</t>
  </si>
  <si>
    <t>GLBL</t>
  </si>
  <si>
    <t>Green Mtn. Coffee</t>
  </si>
  <si>
    <t>GMCR</t>
  </si>
  <si>
    <t>GSI Commerce</t>
  </si>
  <si>
    <t>GSIC</t>
  </si>
  <si>
    <t>Hanesbrands Inc.</t>
  </si>
  <si>
    <t>HBI</t>
  </si>
  <si>
    <t>Haverty Furniture</t>
  </si>
  <si>
    <t>HVT</t>
  </si>
  <si>
    <t>Hillenbrand Inc.</t>
  </si>
  <si>
    <t>HI</t>
  </si>
  <si>
    <t>Hot Topic Inc.</t>
  </si>
  <si>
    <t>HOTT</t>
  </si>
  <si>
    <t>Huntington Bancshs.</t>
  </si>
  <si>
    <t>HBAN</t>
  </si>
  <si>
    <t>Hutchinson Techn.</t>
  </si>
  <si>
    <t>HTCH</t>
  </si>
  <si>
    <t>IAC/InterActiveCorp</t>
  </si>
  <si>
    <t>IACI</t>
  </si>
  <si>
    <t>Iconix Brand Group</t>
  </si>
  <si>
    <t>ICON</t>
  </si>
  <si>
    <t>Illumina Inc.</t>
  </si>
  <si>
    <t>ILMN</t>
  </si>
  <si>
    <t>Informatica Corp.</t>
  </si>
  <si>
    <t>INFA</t>
  </si>
  <si>
    <t>Ingles Markets</t>
  </si>
  <si>
    <t>IMKTA</t>
  </si>
  <si>
    <t>Insituform Techn.</t>
  </si>
  <si>
    <t>INSU</t>
  </si>
  <si>
    <t>BUILDING</t>
  </si>
  <si>
    <t>Integrated Device</t>
  </si>
  <si>
    <t>IDTI</t>
  </si>
  <si>
    <t>Interface Inc. 'A'</t>
  </si>
  <si>
    <t>IFSIA</t>
  </si>
  <si>
    <t>Interpublic Group</t>
  </si>
  <si>
    <t>IPG</t>
  </si>
  <si>
    <t>ADVERT</t>
  </si>
  <si>
    <t>Int'l Rectifier</t>
  </si>
  <si>
    <t>IRF</t>
  </si>
  <si>
    <t>ION Geophysical</t>
  </si>
  <si>
    <t>IO</t>
  </si>
  <si>
    <t>iRobot Corp.</t>
  </si>
  <si>
    <t>IRBT</t>
  </si>
  <si>
    <t>Iron Mountain</t>
  </si>
  <si>
    <t>IRM</t>
  </si>
  <si>
    <t>ITC Holdings</t>
  </si>
  <si>
    <t>ITC</t>
  </si>
  <si>
    <t>Jabil Circuit</t>
  </si>
  <si>
    <t>JBL</t>
  </si>
  <si>
    <t>Jarden Corp.</t>
  </si>
  <si>
    <t>JAH</t>
  </si>
  <si>
    <t>Kadant Inc.</t>
  </si>
  <si>
    <t>KAI</t>
  </si>
  <si>
    <t>Kansas City South'n</t>
  </si>
  <si>
    <t>KSU</t>
  </si>
  <si>
    <t>KeyCorp</t>
  </si>
  <si>
    <t>KEY</t>
  </si>
  <si>
    <t>Knology</t>
  </si>
  <si>
    <t>KNOL</t>
  </si>
  <si>
    <t>L-1 Identity Sol.</t>
  </si>
  <si>
    <t>ID</t>
  </si>
  <si>
    <t>LCA-Vision</t>
  </si>
  <si>
    <t>LCAV</t>
  </si>
  <si>
    <t>LifePoint Hospitals</t>
  </si>
  <si>
    <t>LPNT</t>
  </si>
  <si>
    <t>Limited Brands</t>
  </si>
  <si>
    <t>LTD</t>
  </si>
  <si>
    <t>LoJack Corp.</t>
  </si>
  <si>
    <t>LOJN</t>
  </si>
  <si>
    <t>LoopNet Inc.</t>
  </si>
  <si>
    <t>LOOP</t>
  </si>
  <si>
    <t>Louisiana-Pacific</t>
  </si>
  <si>
    <t>LPX</t>
  </si>
  <si>
    <t>LSI Corp.</t>
  </si>
  <si>
    <t>LSI</t>
  </si>
  <si>
    <t>M.D.C. Holdings</t>
  </si>
  <si>
    <t>MDC</t>
  </si>
  <si>
    <t>Macy's Inc.</t>
  </si>
  <si>
    <t>M</t>
  </si>
  <si>
    <t>Marcus Corp.</t>
  </si>
  <si>
    <t>MCS</t>
  </si>
  <si>
    <t>Marsh &amp; McLennan</t>
  </si>
  <si>
    <t>MMC</t>
  </si>
  <si>
    <t>Marshall &amp; Ilsley</t>
  </si>
  <si>
    <t>MI</t>
  </si>
  <si>
    <t>Martha Stewart</t>
  </si>
  <si>
    <t>MSO</t>
  </si>
  <si>
    <t>Marvell Technology</t>
  </si>
  <si>
    <t>MRVL</t>
  </si>
  <si>
    <t>MeadWestvaco</t>
  </si>
  <si>
    <t>MWV</t>
  </si>
  <si>
    <t>Media General 'A'</t>
  </si>
  <si>
    <t>MEG</t>
  </si>
  <si>
    <t>Mentor Graphics</t>
  </si>
  <si>
    <t>MENT</t>
  </si>
  <si>
    <t>Micrel Inc.</t>
  </si>
  <si>
    <t>MCRL</t>
  </si>
  <si>
    <t>MKS Instruments</t>
  </si>
  <si>
    <t>MKSI</t>
  </si>
  <si>
    <t>Monster Worldwide</t>
  </si>
  <si>
    <t>MWW</t>
  </si>
  <si>
    <t>Morgan Stanley</t>
  </si>
  <si>
    <t>Mueller Water Prod.</t>
  </si>
  <si>
    <t>MWA</t>
  </si>
  <si>
    <t>Myers Inds.</t>
  </si>
  <si>
    <t>MYE</t>
  </si>
  <si>
    <t>Mylan Inc.</t>
  </si>
  <si>
    <t>MYL</t>
  </si>
  <si>
    <t>Nalco Hldg.</t>
  </si>
  <si>
    <t>NLC</t>
  </si>
  <si>
    <t>Nasdaq OMX Group</t>
  </si>
  <si>
    <t>NDAQ</t>
  </si>
  <si>
    <t>Nash Finch Co.</t>
  </si>
  <si>
    <t>NAFC</t>
  </si>
  <si>
    <t>Nat'l Fin'l Partners</t>
  </si>
  <si>
    <t>NFP</t>
  </si>
  <si>
    <t>Nautilus Inc.</t>
  </si>
  <si>
    <t>NLS</t>
  </si>
  <si>
    <t>Navistar Int'l</t>
  </si>
  <si>
    <t>NAV</t>
  </si>
  <si>
    <t>Neenah Paper</t>
  </si>
  <si>
    <t>NP</t>
  </si>
  <si>
    <t>New York Community</t>
  </si>
  <si>
    <t>NYB</t>
  </si>
  <si>
    <t>Newmont Mining</t>
  </si>
  <si>
    <t>NEM</t>
  </si>
  <si>
    <t>Newport Corp.</t>
  </si>
  <si>
    <t>NEWP</t>
  </si>
  <si>
    <t>Nissan Motor ADR</t>
  </si>
  <si>
    <t>NSANY</t>
  </si>
  <si>
    <t>Noble Energy</t>
  </si>
  <si>
    <t>NBL</t>
  </si>
  <si>
    <t>Novell Inc.</t>
  </si>
  <si>
    <t>NOVL</t>
  </si>
  <si>
    <t>NTELOS Hldgs.</t>
  </si>
  <si>
    <t>NTLS</t>
  </si>
  <si>
    <t>Nuance Communic.</t>
  </si>
  <si>
    <t>NUAN</t>
  </si>
  <si>
    <t>NV Energy Inc.</t>
  </si>
  <si>
    <t>NVE</t>
  </si>
  <si>
    <t>Office Depot</t>
  </si>
  <si>
    <t>ODP</t>
  </si>
  <si>
    <t>OfficeMax</t>
  </si>
  <si>
    <t>OMX</t>
  </si>
  <si>
    <t>Old Republic</t>
  </si>
  <si>
    <t>ORI</t>
  </si>
  <si>
    <t>Omnicell Inc.</t>
  </si>
  <si>
    <t>OMCL</t>
  </si>
  <si>
    <t>On Assignment</t>
  </si>
  <si>
    <t>ASGN</t>
  </si>
  <si>
    <t>Onyx Pharmac.</t>
  </si>
  <si>
    <t>ONXX</t>
  </si>
  <si>
    <t>Ormat Technologies</t>
  </si>
  <si>
    <t>ORA</t>
  </si>
  <si>
    <t>Oshkosh Corp.</t>
  </si>
  <si>
    <t>OSK</t>
  </si>
  <si>
    <t>OSI Systems</t>
  </si>
  <si>
    <t>OSIS</t>
  </si>
  <si>
    <t>OC</t>
  </si>
  <si>
    <t>Oxford Inds.</t>
  </si>
  <si>
    <t>OXM</t>
  </si>
  <si>
    <t>Pacific Sunwear</t>
  </si>
  <si>
    <t>PSUN</t>
  </si>
  <si>
    <t>Pantry (The) Inc.</t>
  </si>
  <si>
    <t>PTRY</t>
  </si>
  <si>
    <t>Penford Corp.</t>
  </si>
  <si>
    <t>PENX</t>
  </si>
  <si>
    <t>Pengrowth Energy</t>
  </si>
  <si>
    <t>PGH</t>
  </si>
  <si>
    <t>Pep Boys</t>
  </si>
  <si>
    <t>PBY</t>
  </si>
  <si>
    <t>Pepco Holdings</t>
  </si>
  <si>
    <t>POM</t>
  </si>
  <si>
    <t>PerkinElmer Inc.</t>
  </si>
  <si>
    <t>PKI</t>
  </si>
  <si>
    <t>Petrohawk Energy</t>
  </si>
  <si>
    <t>HK</t>
  </si>
  <si>
    <t>PharMerica Corp.</t>
  </si>
  <si>
    <t>PMC</t>
  </si>
  <si>
    <t>Polaris Inds.</t>
  </si>
  <si>
    <t>PII</t>
  </si>
  <si>
    <t>Popular Inc.</t>
  </si>
  <si>
    <t>BPOP</t>
  </si>
  <si>
    <t>Potlatch Corp.</t>
  </si>
  <si>
    <t>PCH</t>
  </si>
  <si>
    <t>PVX</t>
  </si>
  <si>
    <t>Provident Fin'l Svcs.</t>
  </si>
  <si>
    <t>PFS</t>
  </si>
  <si>
    <t>Quanta Services</t>
  </si>
  <si>
    <t>PWR</t>
  </si>
  <si>
    <t>Quicksilver Res.</t>
  </si>
  <si>
    <t>KWK</t>
  </si>
  <si>
    <t>Quiksilver Inc.</t>
  </si>
  <si>
    <t>ZQK</t>
  </si>
  <si>
    <t>Rambus Inc.</t>
  </si>
  <si>
    <t>RMBS</t>
  </si>
  <si>
    <t>RealNetworks Inc.</t>
  </si>
  <si>
    <t>RNWK</t>
  </si>
  <si>
    <t>Regeneron Pharmac.</t>
  </si>
  <si>
    <t>REGN</t>
  </si>
  <si>
    <t>Regions Financial</t>
  </si>
  <si>
    <t>RF</t>
  </si>
  <si>
    <t>Rock-Tenn 'A'</t>
  </si>
  <si>
    <t>RKT</t>
  </si>
  <si>
    <t>Rowan Cos.</t>
  </si>
  <si>
    <t>RDC</t>
  </si>
  <si>
    <t>Royal Caribbean Cruises</t>
  </si>
  <si>
    <t>RCL</t>
  </si>
  <si>
    <t>RPC Inc.</t>
  </si>
  <si>
    <t>RES</t>
  </si>
  <si>
    <t>RPM Int'l</t>
  </si>
  <si>
    <t>RPM</t>
  </si>
  <si>
    <t>Scholastic Corp.</t>
  </si>
  <si>
    <t>SCHL</t>
  </si>
  <si>
    <t>Schulman (A.)</t>
  </si>
  <si>
    <t>SHLM</t>
  </si>
  <si>
    <t>Scientific Games</t>
  </si>
  <si>
    <t>SGMS</t>
  </si>
  <si>
    <t>Scripps (E.W.) 'A'</t>
  </si>
  <si>
    <t>SSP</t>
  </si>
  <si>
    <t>Sealed Air</t>
  </si>
  <si>
    <t>SEE</t>
  </si>
  <si>
    <t>Semtech Corp.</t>
  </si>
  <si>
    <t>SMTC</t>
  </si>
  <si>
    <t>Shaw Group</t>
  </si>
  <si>
    <t>SLM Corporation</t>
  </si>
  <si>
    <t>SLM</t>
  </si>
  <si>
    <t>SonoSite Inc.</t>
  </si>
  <si>
    <t>SONO</t>
  </si>
  <si>
    <t>Southwest Gas</t>
  </si>
  <si>
    <t>SWX</t>
  </si>
  <si>
    <t>Spartan Stores</t>
  </si>
  <si>
    <t>SPTN</t>
  </si>
  <si>
    <t>Spectra Energy</t>
  </si>
  <si>
    <t>SE</t>
  </si>
  <si>
    <t>Speedway Motorsports</t>
  </si>
  <si>
    <t>TRK</t>
  </si>
  <si>
    <t>Standard Motor Prod.</t>
  </si>
  <si>
    <t>SMP</t>
  </si>
  <si>
    <t>StarTek Inc.</t>
  </si>
  <si>
    <t>SRT</t>
  </si>
  <si>
    <t>Starwood Hotels</t>
  </si>
  <si>
    <t>HOT</t>
  </si>
  <si>
    <t>Steelcase Inc. 'A'</t>
  </si>
  <si>
    <t>SCS</t>
  </si>
  <si>
    <t>Stein Mart</t>
  </si>
  <si>
    <t>SMRT</t>
  </si>
  <si>
    <t>Sycamore Networks</t>
  </si>
  <si>
    <t>SCMR</t>
  </si>
  <si>
    <t>Synaptics</t>
  </si>
  <si>
    <t>SYNA</t>
  </si>
  <si>
    <t>Synchronoss Techn.</t>
  </si>
  <si>
    <t>SNCR</t>
  </si>
  <si>
    <t>Synovus Financial</t>
  </si>
  <si>
    <t>SNV</t>
  </si>
  <si>
    <t>TASER Int'l</t>
  </si>
  <si>
    <t>TASR</t>
  </si>
  <si>
    <t>TCF Financial</t>
  </si>
  <si>
    <t>TCB</t>
  </si>
  <si>
    <t>TECO Energy</t>
  </si>
  <si>
    <t>TE</t>
  </si>
  <si>
    <t>Telecom N. Zealand</t>
  </si>
  <si>
    <t>NZT</t>
  </si>
  <si>
    <t>Telephone &amp; Data</t>
  </si>
  <si>
    <t>TDS</t>
  </si>
  <si>
    <t>TeleTech Holdings</t>
  </si>
  <si>
    <t>TTEC</t>
  </si>
  <si>
    <t>Tellabs Inc.</t>
  </si>
  <si>
    <t>TLAB</t>
  </si>
  <si>
    <t>Teradyne Inc.</t>
  </si>
  <si>
    <t>TER</t>
  </si>
  <si>
    <t>TIBCO Software</t>
  </si>
  <si>
    <t>TIBX</t>
  </si>
  <si>
    <t>Toll Brothers</t>
  </si>
  <si>
    <t>TOL</t>
  </si>
  <si>
    <t>Tollgrade Communic.</t>
  </si>
  <si>
    <t>TLGD</t>
  </si>
  <si>
    <t>Trex Co.</t>
  </si>
  <si>
    <t>Trinity Inds.</t>
  </si>
  <si>
    <t>TRN</t>
  </si>
  <si>
    <t>TEL</t>
  </si>
  <si>
    <t>Tyson Foods 'A'</t>
  </si>
  <si>
    <t>TSN</t>
  </si>
  <si>
    <t>Vail Resorts</t>
  </si>
  <si>
    <t>MTN</t>
  </si>
  <si>
    <t>VRX</t>
  </si>
  <si>
    <t>ValueClick Inc.</t>
  </si>
  <si>
    <t>VCLK</t>
  </si>
  <si>
    <t>Veeco Instruments</t>
  </si>
  <si>
    <t>VECO</t>
  </si>
  <si>
    <t>Vertex Pharmac.</t>
  </si>
  <si>
    <t>VRTX</t>
  </si>
  <si>
    <t>Wabash National</t>
  </si>
  <si>
    <t>WNC</t>
  </si>
  <si>
    <t>Wausau Paper</t>
  </si>
  <si>
    <t>WPP</t>
  </si>
  <si>
    <t>Webster Fin'l</t>
  </si>
  <si>
    <t>WBS</t>
  </si>
  <si>
    <t>Weight Watchers</t>
  </si>
  <si>
    <t>WTW</t>
  </si>
  <si>
    <t>Wendy's/Arby's Group</t>
  </si>
  <si>
    <t>WEN</t>
  </si>
  <si>
    <t>Western Union</t>
  </si>
  <si>
    <t>WU</t>
  </si>
  <si>
    <t>Wet Seal `A'</t>
  </si>
  <si>
    <t>WTSLA</t>
  </si>
  <si>
    <t>Windstream Corp.</t>
  </si>
  <si>
    <t>WIN</t>
  </si>
  <si>
    <t>WMS Industries</t>
  </si>
  <si>
    <t>WMS</t>
  </si>
  <si>
    <t>WPP PLC ADR</t>
  </si>
  <si>
    <t>WPPGY</t>
  </si>
  <si>
    <t>Wright Express</t>
  </si>
  <si>
    <t>WXS</t>
  </si>
  <si>
    <t>WYN</t>
  </si>
  <si>
    <t>XenoPort Inc.</t>
  </si>
  <si>
    <t>XNPT</t>
  </si>
  <si>
    <t>Zoran Corp.</t>
  </si>
  <si>
    <t>ZRAN</t>
  </si>
  <si>
    <t>Zygo Corp.</t>
  </si>
  <si>
    <t>ZIGO</t>
  </si>
  <si>
    <t>Abaxis Inc.</t>
  </si>
  <si>
    <t>ABAX</t>
  </si>
  <si>
    <t>ACI Worldwide</t>
  </si>
  <si>
    <t>ACIW</t>
  </si>
  <si>
    <t>Acuity Brands</t>
  </si>
  <si>
    <t>AYI</t>
  </si>
  <si>
    <t>Advance Auto Parts</t>
  </si>
  <si>
    <t>AAP</t>
  </si>
  <si>
    <t>Affiliated Managers</t>
  </si>
  <si>
    <t>AMG</t>
  </si>
  <si>
    <t>Agilent Technologies</t>
  </si>
  <si>
    <t>Agrium Inc.</t>
  </si>
  <si>
    <t>AGU</t>
  </si>
  <si>
    <t>Airgas Inc.</t>
  </si>
  <si>
    <t>ARG</t>
  </si>
  <si>
    <t>Akamai Technologies</t>
  </si>
  <si>
    <t>AKAM</t>
  </si>
  <si>
    <t>Albany Int'l 'A'</t>
  </si>
  <si>
    <t>AIN</t>
  </si>
  <si>
    <t>Albany Molecular</t>
  </si>
  <si>
    <t>AMRI</t>
  </si>
  <si>
    <t>Albemarle Corp.</t>
  </si>
  <si>
    <t>ALB</t>
  </si>
  <si>
    <t>Alexander &amp; Baldwin</t>
  </si>
  <si>
    <t>AllianceBernstein Hldg.</t>
  </si>
  <si>
    <t>AB</t>
  </si>
  <si>
    <t>Alliant Techsystems</t>
  </si>
  <si>
    <t>ATK</t>
  </si>
  <si>
    <t>MDRX</t>
  </si>
  <si>
    <t>Alpha Natural Res.</t>
  </si>
  <si>
    <t>ANR</t>
  </si>
  <si>
    <t>Altria Group</t>
  </si>
  <si>
    <t>MO</t>
  </si>
  <si>
    <t>AMCOL Int'l</t>
  </si>
  <si>
    <t>ACO</t>
  </si>
  <si>
    <t>Amer. Capital Ltd.</t>
  </si>
  <si>
    <t>ACAS</t>
  </si>
  <si>
    <t>ECOL</t>
  </si>
  <si>
    <t>Amer. Financial Group</t>
  </si>
  <si>
    <t>AFG</t>
  </si>
  <si>
    <t>Amer. Greetings</t>
  </si>
  <si>
    <t>AM</t>
  </si>
  <si>
    <t>Amer. Vanguard Corp.</t>
  </si>
  <si>
    <t>AVD</t>
  </si>
  <si>
    <t>Amerigon Inc.</t>
  </si>
  <si>
    <t>ARGN</t>
  </si>
  <si>
    <t>Amphenol Corp.</t>
  </si>
  <si>
    <t>APH</t>
  </si>
  <si>
    <t>Analogic Corp.</t>
  </si>
  <si>
    <t>ALOG</t>
  </si>
  <si>
    <t>ANN</t>
  </si>
  <si>
    <t>AptarGroup</t>
  </si>
  <si>
    <t>ATR</t>
  </si>
  <si>
    <t>Aqua America</t>
  </si>
  <si>
    <t>WTR</t>
  </si>
  <si>
    <t>Arbitron Inc.</t>
  </si>
  <si>
    <t>ARB</t>
  </si>
  <si>
    <t>Arch Chemicals</t>
  </si>
  <si>
    <t>ARJ</t>
  </si>
  <si>
    <t>Arrow Electronics</t>
  </si>
  <si>
    <t>ARW</t>
  </si>
  <si>
    <t>Astec Inds.</t>
  </si>
  <si>
    <t>ASTE</t>
  </si>
  <si>
    <t>Atmos Energy</t>
  </si>
  <si>
    <t>ATO</t>
  </si>
  <si>
    <t>AvalonBay Communities</t>
  </si>
  <si>
    <t>AVB</t>
  </si>
  <si>
    <t>Avista Corp.</t>
  </si>
  <si>
    <t>AVA</t>
  </si>
  <si>
    <t>Avnet Inc.</t>
  </si>
  <si>
    <t>AVT</t>
  </si>
  <si>
    <t>Barnes Group</t>
  </si>
  <si>
    <t>Barrick Gold</t>
  </si>
  <si>
    <t>ABX</t>
  </si>
  <si>
    <t>Bassett Furniture</t>
  </si>
  <si>
    <t>BSET</t>
  </si>
  <si>
    <t>BCE Inc.</t>
  </si>
  <si>
    <t>BCE</t>
  </si>
  <si>
    <t>BE Aerospace</t>
  </si>
  <si>
    <t>BEAV</t>
  </si>
  <si>
    <t>Belden Inc.</t>
  </si>
  <si>
    <t>BDC</t>
  </si>
  <si>
    <t>Benchmark Electronics</t>
  </si>
  <si>
    <t>BHE</t>
  </si>
  <si>
    <t>Berkley (W.R.)</t>
  </si>
  <si>
    <t>WRB</t>
  </si>
  <si>
    <t>Berry Petroleum `A'</t>
  </si>
  <si>
    <t>BRY</t>
  </si>
  <si>
    <t>Biogen Idec Inc.</t>
  </si>
  <si>
    <t>BIIB</t>
  </si>
  <si>
    <t>BJ's Restaurants</t>
  </si>
  <si>
    <t>BJRI</t>
  </si>
  <si>
    <t>Black Box</t>
  </si>
  <si>
    <t>BBOX</t>
  </si>
  <si>
    <t>Black Hills</t>
  </si>
  <si>
    <t>BKH</t>
  </si>
  <si>
    <t>Block (H&amp;R)</t>
  </si>
  <si>
    <t>HRB</t>
  </si>
  <si>
    <t>Blue Nile</t>
  </si>
  <si>
    <t>NILE</t>
  </si>
  <si>
    <t>Boardwalk Pipeline</t>
  </si>
  <si>
    <t>BWP</t>
  </si>
  <si>
    <t>Bombardier Inc. 'B'</t>
  </si>
  <si>
    <t>BBDB.TO</t>
  </si>
  <si>
    <t>Boston Beer 'A'</t>
  </si>
  <si>
    <t>SAM</t>
  </si>
  <si>
    <t>Boston Scientific</t>
  </si>
  <si>
    <t>BSX</t>
  </si>
  <si>
    <t>Brightpoint Inc.</t>
  </si>
  <si>
    <t>CELL</t>
  </si>
  <si>
    <t>Bristow Group</t>
  </si>
  <si>
    <t>BRS</t>
  </si>
  <si>
    <t>Brookfield Asset Mgmt.</t>
  </si>
  <si>
    <t>BAM</t>
  </si>
  <si>
    <t>PROPMGMT</t>
  </si>
  <si>
    <t>Brooks Automation</t>
  </si>
  <si>
    <t>BRKS</t>
  </si>
  <si>
    <t>BT Group ADR</t>
  </si>
  <si>
    <t>BT</t>
  </si>
  <si>
    <t>Buckeye Partners L.P.</t>
  </si>
  <si>
    <t>BPL</t>
  </si>
  <si>
    <t>Cabot Microelectr's</t>
  </si>
  <si>
    <t>CCMP</t>
  </si>
  <si>
    <t>California Pizza</t>
  </si>
  <si>
    <t>CPKI</t>
  </si>
  <si>
    <t>Callaway Golf</t>
  </si>
  <si>
    <t>ELY</t>
  </si>
  <si>
    <t>Cal-Maine Foods</t>
  </si>
  <si>
    <t>CALM</t>
  </si>
  <si>
    <t>Cameco Corp.</t>
  </si>
  <si>
    <t>CCO.TO</t>
  </si>
  <si>
    <t>Cameron Int'l Corp.</t>
  </si>
  <si>
    <t>CAM</t>
  </si>
  <si>
    <t>Can. Imperial Bank</t>
  </si>
  <si>
    <t>CM.TO</t>
  </si>
  <si>
    <t>BANKCAN</t>
  </si>
  <si>
    <t>Can. Pacific Railway</t>
  </si>
  <si>
    <t>CP</t>
  </si>
  <si>
    <t>CapitalSource</t>
  </si>
  <si>
    <t>CSE</t>
  </si>
  <si>
    <t>CARBO Ceramics</t>
  </si>
  <si>
    <t>CRR</t>
  </si>
  <si>
    <t>Career Education</t>
  </si>
  <si>
    <t>CECO</t>
  </si>
  <si>
    <t>CarMax Inc.</t>
  </si>
  <si>
    <t>KMX</t>
  </si>
  <si>
    <t>Carnival Corp.</t>
  </si>
  <si>
    <t>CCL</t>
  </si>
  <si>
    <t>Cascade Corp.</t>
  </si>
  <si>
    <t>Catalyst Health Solns</t>
  </si>
  <si>
    <t>CHSI</t>
  </si>
  <si>
    <t>CB Richard Ellis</t>
  </si>
  <si>
    <t>CBG</t>
  </si>
  <si>
    <t>Cedar Fair L.P.</t>
  </si>
  <si>
    <t>FUN</t>
  </si>
  <si>
    <t>CEMEX ADS</t>
  </si>
  <si>
    <t>CX</t>
  </si>
  <si>
    <t>Ceradyne Inc.</t>
  </si>
  <si>
    <t>CRDN</t>
  </si>
  <si>
    <t>Cerner Corp.</t>
  </si>
  <si>
    <t>CERN</t>
  </si>
  <si>
    <t>Checkpoint Systems</t>
  </si>
  <si>
    <t>CKP</t>
  </si>
  <si>
    <t>Cheesecake Factory</t>
  </si>
  <si>
    <t>CAKE</t>
  </si>
  <si>
    <t>Christopher &amp; Banks</t>
  </si>
  <si>
    <t>CBK</t>
  </si>
  <si>
    <t>CIGNA Corp.</t>
  </si>
  <si>
    <t>CI</t>
  </si>
  <si>
    <t>Citigroup Inc.</t>
  </si>
  <si>
    <t>Cleco Corp.</t>
  </si>
  <si>
    <t>CNL</t>
  </si>
  <si>
    <t>Cliffs Natural Res.</t>
  </si>
  <si>
    <t>CLF</t>
  </si>
  <si>
    <t>CNH Global NV</t>
  </si>
  <si>
    <t>CNH</t>
  </si>
  <si>
    <t>Coherent Inc.</t>
  </si>
  <si>
    <t>COHR</t>
  </si>
  <si>
    <t>Collective Brands</t>
  </si>
  <si>
    <t>PSS</t>
  </si>
  <si>
    <t>Comcast Corp.</t>
  </si>
  <si>
    <t>CMCSK</t>
  </si>
  <si>
    <t>Comerica Inc.</t>
  </si>
  <si>
    <t>CMA</t>
  </si>
  <si>
    <t>Commercial Metals</t>
  </si>
  <si>
    <t>CMC</t>
  </si>
  <si>
    <t>Computer Prog. &amp; Sys.</t>
  </si>
  <si>
    <t>CPSI</t>
  </si>
  <si>
    <t>Comtech Telecom.</t>
  </si>
  <si>
    <t>CMTL</t>
  </si>
  <si>
    <t>Concur Techn.</t>
  </si>
  <si>
    <t>CNQR</t>
  </si>
  <si>
    <t>Conmed Corp.</t>
  </si>
  <si>
    <t>CNMD</t>
  </si>
  <si>
    <t>Constellation Energy</t>
  </si>
  <si>
    <t>CEG</t>
  </si>
  <si>
    <t>Con-way Inc.</t>
  </si>
  <si>
    <t>CNW</t>
  </si>
  <si>
    <t>TRUCKING</t>
  </si>
  <si>
    <t>Cooper Cos.</t>
  </si>
  <si>
    <t>COO</t>
  </si>
  <si>
    <t>Corn Products Int'l</t>
  </si>
  <si>
    <t>CPO</t>
  </si>
  <si>
    <t>Corning Inc.</t>
  </si>
  <si>
    <t>GLW</t>
  </si>
  <si>
    <t>Corrections Corp. Amer.</t>
  </si>
  <si>
    <t>CXW</t>
  </si>
  <si>
    <t>CoStar Group</t>
  </si>
  <si>
    <t>CSGP</t>
  </si>
  <si>
    <t>COV</t>
  </si>
  <si>
    <t>Cracker Barrel</t>
  </si>
  <si>
    <t>CBRL</t>
  </si>
  <si>
    <t>Crane Co.</t>
  </si>
  <si>
    <t>CR</t>
  </si>
  <si>
    <t>CSG Systems Int'l</t>
  </si>
  <si>
    <t>CSGS</t>
  </si>
  <si>
    <t>Cubic Corp.</t>
  </si>
  <si>
    <t>CUB</t>
  </si>
  <si>
    <t>Cutera Inc.</t>
  </si>
  <si>
    <t>CUTR</t>
  </si>
  <si>
    <t>Cymer Inc.</t>
  </si>
  <si>
    <t>CYMI</t>
  </si>
  <si>
    <t>Cytec Inds.</t>
  </si>
  <si>
    <t>CYT</t>
  </si>
  <si>
    <t>Daktronics Inc.</t>
  </si>
  <si>
    <t>DAKT</t>
  </si>
  <si>
    <t>DaVita Inc.</t>
  </si>
  <si>
    <t>DVA</t>
  </si>
  <si>
    <t>Delphi Fin'l `A'</t>
  </si>
  <si>
    <t>DFG</t>
  </si>
  <si>
    <t>Diamond Foods</t>
  </si>
  <si>
    <t>DMND</t>
  </si>
  <si>
    <t>Dick's Sporting Goods</t>
  </si>
  <si>
    <t>DKS</t>
  </si>
  <si>
    <t>Dionex Corp.</t>
  </si>
  <si>
    <t>DNEX</t>
  </si>
  <si>
    <t>DTV</t>
  </si>
  <si>
    <t>Discover Fin'l Svcs.</t>
  </si>
  <si>
    <t>DFS</t>
  </si>
  <si>
    <t>Dolby Labs.</t>
  </si>
  <si>
    <t>DLB</t>
  </si>
  <si>
    <t>Donnelley (R.R) &amp; Sons</t>
  </si>
  <si>
    <t>RRD</t>
  </si>
  <si>
    <t>Dr Pepper Snapple</t>
  </si>
  <si>
    <t>DPS</t>
  </si>
  <si>
    <t>DreamWorks Animation</t>
  </si>
  <si>
    <t>DWA</t>
  </si>
  <si>
    <t>DSW Inc.</t>
  </si>
  <si>
    <t>DSW</t>
  </si>
  <si>
    <t>DTE Energy</t>
  </si>
  <si>
    <t>DTS Inc.</t>
  </si>
  <si>
    <t>DTSI</t>
  </si>
  <si>
    <t>Duke Realty Corp.</t>
  </si>
  <si>
    <t>DRE</t>
  </si>
  <si>
    <t>Dycom Inds.</t>
  </si>
  <si>
    <t>DY</t>
  </si>
  <si>
    <t>Eastman Chemical</t>
  </si>
  <si>
    <t>EMN</t>
  </si>
  <si>
    <t>Eaton Vance Corp.</t>
  </si>
  <si>
    <t>EV</t>
  </si>
  <si>
    <t>Electro Scientific</t>
  </si>
  <si>
    <t>ESIO</t>
  </si>
  <si>
    <t>RDEN</t>
  </si>
  <si>
    <t>Empire Dist. Elec.</t>
  </si>
  <si>
    <t>EMS Technologies</t>
  </si>
  <si>
    <t>ELMG</t>
  </si>
  <si>
    <t>Emulex Corp.</t>
  </si>
  <si>
    <t>ELX</t>
  </si>
  <si>
    <t>Energizer Holdings</t>
  </si>
  <si>
    <t>ENR</t>
  </si>
  <si>
    <t>Equity Residential</t>
  </si>
  <si>
    <t>EQR</t>
  </si>
  <si>
    <t>Ericsson ADR</t>
  </si>
  <si>
    <t>ERIC</t>
  </si>
  <si>
    <t>ESCO Technologies</t>
  </si>
  <si>
    <t>ESE</t>
  </si>
  <si>
    <t>Esterline Technologies</t>
  </si>
  <si>
    <t>ESL</t>
  </si>
  <si>
    <t>Expedia Inc.</t>
  </si>
  <si>
    <t>EXPE</t>
  </si>
  <si>
    <t>FARO Technologies</t>
  </si>
  <si>
    <t>FARO</t>
  </si>
  <si>
    <t>First Midwest Bancorp</t>
  </si>
  <si>
    <t>FMBI</t>
  </si>
  <si>
    <t>FirstMerit Corp.</t>
  </si>
  <si>
    <t>FMER</t>
  </si>
  <si>
    <t>Forest Oil</t>
  </si>
  <si>
    <t>FST</t>
  </si>
  <si>
    <t>Forrester Research</t>
  </si>
  <si>
    <t>FORR</t>
  </si>
  <si>
    <t>Franklin Electric</t>
  </si>
  <si>
    <t>FELE</t>
  </si>
  <si>
    <t>Fred's Inc. 'A'</t>
  </si>
  <si>
    <t>FRED</t>
  </si>
  <si>
    <t>Fresh Del Monte Prod.</t>
  </si>
  <si>
    <t>FDP</t>
  </si>
  <si>
    <t>Fuller (H.B.)</t>
  </si>
  <si>
    <t>FUL</t>
  </si>
  <si>
    <t>G&amp;K Services `A'</t>
  </si>
  <si>
    <t>GKSR</t>
  </si>
  <si>
    <t>GameStop Corp.</t>
  </si>
  <si>
    <t>GME</t>
  </si>
  <si>
    <t>Genesco Inc.</t>
  </si>
  <si>
    <t>GCO</t>
  </si>
  <si>
    <t>Genesee &amp; Wyoming</t>
  </si>
  <si>
    <t>GWR</t>
  </si>
  <si>
    <t>Gen'l Cable</t>
  </si>
  <si>
    <t>BGC</t>
  </si>
  <si>
    <t>Genzyme Corp.</t>
  </si>
  <si>
    <t>GENZ</t>
  </si>
  <si>
    <t>Geo Group (The)</t>
  </si>
  <si>
    <t>GEO</t>
  </si>
  <si>
    <t>Gibraltar Inds.</t>
  </si>
  <si>
    <t>ROCK</t>
  </si>
  <si>
    <t>Goodrich Corp.</t>
  </si>
  <si>
    <t>GR</t>
  </si>
  <si>
    <t>Gorman-Rupp Co.</t>
  </si>
  <si>
    <t>GRC</t>
  </si>
  <si>
    <t>Granite Construction</t>
  </si>
  <si>
    <t>GVA</t>
  </si>
  <si>
    <t>Greatbatch Inc.</t>
  </si>
  <si>
    <t>GB</t>
  </si>
  <si>
    <t>Greenlight Capital Re</t>
  </si>
  <si>
    <t>GLRE</t>
  </si>
  <si>
    <t>Greif Inc.</t>
  </si>
  <si>
    <t>GEF</t>
  </si>
  <si>
    <t>Griffon Corp.</t>
  </si>
  <si>
    <t>GFF</t>
  </si>
  <si>
    <t>Group 1 Automotive</t>
  </si>
  <si>
    <t>GPI</t>
  </si>
  <si>
    <t>Hain Celestial Group</t>
  </si>
  <si>
    <t>HAIN</t>
  </si>
  <si>
    <t>Hanover Insurance</t>
  </si>
  <si>
    <t>THG</t>
  </si>
  <si>
    <t>Harris &amp; Harris Group</t>
  </si>
  <si>
    <t>TINY</t>
  </si>
  <si>
    <t>Harte-Hanks</t>
  </si>
  <si>
    <t>HHS</t>
  </si>
  <si>
    <t>Hartford Fin'l Svcs.</t>
  </si>
  <si>
    <t>HIG</t>
  </si>
  <si>
    <t>HCC Insurance Hldgs.</t>
  </si>
  <si>
    <t>HCC</t>
  </si>
  <si>
    <t>Headwaters Inc.</t>
  </si>
  <si>
    <t>HW</t>
  </si>
  <si>
    <t>Healthcare R'lty Trust</t>
  </si>
  <si>
    <t>HR</t>
  </si>
  <si>
    <t>Healthways Inc.</t>
  </si>
  <si>
    <t>HWAY</t>
  </si>
  <si>
    <t>HEICO Corp.</t>
  </si>
  <si>
    <t>HEI</t>
  </si>
  <si>
    <t>Heidrick &amp; Struggles</t>
  </si>
  <si>
    <t>HSII</t>
  </si>
  <si>
    <t>Helen of Troy Ltd.</t>
  </si>
  <si>
    <t>HELE</t>
  </si>
  <si>
    <t>Helix Energy Solutions</t>
  </si>
  <si>
    <t>HLX</t>
  </si>
  <si>
    <t>Hill-Rom Hldgs.</t>
  </si>
  <si>
    <t>HRC</t>
  </si>
  <si>
    <t>Hitachi Ltd. ADR</t>
  </si>
  <si>
    <t>HIT</t>
  </si>
  <si>
    <t>Hologic Inc.</t>
  </si>
  <si>
    <t>HOLX</t>
  </si>
  <si>
    <t>Hospira Inc.</t>
  </si>
  <si>
    <t>HSP</t>
  </si>
  <si>
    <t>Hospitality Properties</t>
  </si>
  <si>
    <t>HPT</t>
  </si>
  <si>
    <t>Hudson City Bancorp</t>
  </si>
  <si>
    <t>HCBK</t>
  </si>
  <si>
    <t>Huntsman Corp.</t>
  </si>
  <si>
    <t>HUN</t>
  </si>
  <si>
    <t>Huron Consulting</t>
  </si>
  <si>
    <t>HURN</t>
  </si>
  <si>
    <t>IDACORP Inc.</t>
  </si>
  <si>
    <t>IDEX Corp.</t>
  </si>
  <si>
    <t>IEX</t>
  </si>
  <si>
    <t>II-VI Inc.</t>
  </si>
  <si>
    <t>IIVI</t>
  </si>
  <si>
    <t>Inergy L.P.</t>
  </si>
  <si>
    <t>NRGY</t>
  </si>
  <si>
    <t>Ingram Micro 'A'</t>
  </si>
  <si>
    <t>IM</t>
  </si>
  <si>
    <t>Insight Enterprises</t>
  </si>
  <si>
    <t>NSIT</t>
  </si>
  <si>
    <t>Integra LifeSciences</t>
  </si>
  <si>
    <t>IART</t>
  </si>
  <si>
    <t>Intermec Inc.</t>
  </si>
  <si>
    <t>IN</t>
  </si>
  <si>
    <t>Intersil Corp. 'A'</t>
  </si>
  <si>
    <t>ISIL</t>
  </si>
  <si>
    <t>Int'l Game Tech.</t>
  </si>
  <si>
    <t>IGT</t>
  </si>
  <si>
    <t>Int'l Paper</t>
  </si>
  <si>
    <t>IP</t>
  </si>
  <si>
    <t>Int'l Speedway 'A'</t>
  </si>
  <si>
    <t>ISCA</t>
  </si>
  <si>
    <t>Invacare Corp.</t>
  </si>
  <si>
    <t>IVC</t>
  </si>
  <si>
    <t>Itron Inc.</t>
  </si>
  <si>
    <t>ITRI</t>
  </si>
  <si>
    <t>j2 Global Communic.</t>
  </si>
  <si>
    <t>JCOM</t>
  </si>
  <si>
    <t>Jack in the Box</t>
  </si>
  <si>
    <t>JACK</t>
  </si>
  <si>
    <t>Janus Capital Group</t>
  </si>
  <si>
    <t>JNS</t>
  </si>
  <si>
    <t>JNY</t>
  </si>
  <si>
    <t>Kaman Corp.</t>
  </si>
  <si>
    <t>KAMN</t>
  </si>
  <si>
    <t>Kaydon Corp.</t>
  </si>
  <si>
    <t>KDN</t>
  </si>
  <si>
    <t>Kenneth Cole 'A'</t>
  </si>
  <si>
    <t>KCP</t>
  </si>
  <si>
    <t>Kinder Morgan Energy</t>
  </si>
  <si>
    <t>KMP</t>
  </si>
  <si>
    <t>Kirby Corp.</t>
  </si>
  <si>
    <t>KEX</t>
  </si>
  <si>
    <t>Korn/Ferry Int'l</t>
  </si>
  <si>
    <t>KFY</t>
  </si>
  <si>
    <t>K-Swiss Inc.</t>
  </si>
  <si>
    <t>KSWS</t>
  </si>
  <si>
    <t>L-3 Communic.</t>
  </si>
  <si>
    <t>LLL</t>
  </si>
  <si>
    <t>Laclede Group</t>
  </si>
  <si>
    <t>LG</t>
  </si>
  <si>
    <t>LNCE</t>
  </si>
  <si>
    <t>Lazard Ltd.</t>
  </si>
  <si>
    <t>LAZ</t>
  </si>
  <si>
    <t>LeapFrog Enterpr. 'A'</t>
  </si>
  <si>
    <t>LF</t>
  </si>
  <si>
    <t>Learning Tree Int'l</t>
  </si>
  <si>
    <t>LTRE</t>
  </si>
  <si>
    <t>Legg Mason</t>
  </si>
  <si>
    <t>LM</t>
  </si>
  <si>
    <t>Liberty Property</t>
  </si>
  <si>
    <t>LRY</t>
  </si>
  <si>
    <t>LKQ Corp.</t>
  </si>
  <si>
    <t>LKQX</t>
  </si>
  <si>
    <t>Lubrizol Corp.</t>
  </si>
  <si>
    <t>LZ</t>
  </si>
  <si>
    <t>Luxottica Group ADR</t>
  </si>
  <si>
    <t>LUX</t>
  </si>
  <si>
    <t>Mack-Cali R'lty</t>
  </si>
  <si>
    <t>CLI</t>
  </si>
  <si>
    <t>Magellan Midstream</t>
  </si>
  <si>
    <t>MMP</t>
  </si>
  <si>
    <t>Manhattan Assoc.</t>
  </si>
  <si>
    <t>MANH</t>
  </si>
  <si>
    <t>ManTech Int'l 'A'</t>
  </si>
  <si>
    <t>MANT</t>
  </si>
  <si>
    <t>MarineMax</t>
  </si>
  <si>
    <t>HZO</t>
  </si>
  <si>
    <t>Masco Corp.</t>
  </si>
  <si>
    <t>MAS</t>
  </si>
  <si>
    <t>Matthews Int'l</t>
  </si>
  <si>
    <t>MATW</t>
  </si>
  <si>
    <t>Medical Action Inds.</t>
  </si>
  <si>
    <t>MDCI</t>
  </si>
  <si>
    <t>Mettler-Toledo Int'l</t>
  </si>
  <si>
    <t>MTD</t>
  </si>
  <si>
    <t>Microchip Technology</t>
  </si>
  <si>
    <t>MCHP</t>
  </si>
  <si>
    <t>MICROS Systems</t>
  </si>
  <si>
    <t>MCRS</t>
  </si>
  <si>
    <t>Miller (Herman)</t>
  </si>
  <si>
    <t>MLHR</t>
  </si>
  <si>
    <t>Modine Mfg.</t>
  </si>
  <si>
    <t>MOD</t>
  </si>
  <si>
    <t>Mohawk Inds.</t>
  </si>
  <si>
    <t>MHK</t>
  </si>
  <si>
    <t>Molson Coors Brewing</t>
  </si>
  <si>
    <t>TAP</t>
  </si>
  <si>
    <t>Moody's Corp.</t>
  </si>
  <si>
    <t>MCO</t>
  </si>
  <si>
    <t>Movado Group</t>
  </si>
  <si>
    <t>MOV</t>
  </si>
  <si>
    <t>MSC Industrial Direct</t>
  </si>
  <si>
    <t>MSM</t>
  </si>
  <si>
    <t>MTS Systems</t>
  </si>
  <si>
    <t>MTSC</t>
  </si>
  <si>
    <t>Mueller Inds.</t>
  </si>
  <si>
    <t>MLI</t>
  </si>
  <si>
    <t>Myriad Genetics</t>
  </si>
  <si>
    <t>MYGN</t>
  </si>
  <si>
    <t>National Oilwell Varco</t>
  </si>
  <si>
    <t>NOV</t>
  </si>
  <si>
    <t>National Presto Ind.</t>
  </si>
  <si>
    <t>NPK</t>
  </si>
  <si>
    <t>National Semic.</t>
  </si>
  <si>
    <t>NSM</t>
  </si>
  <si>
    <t>Navigant Consulting</t>
  </si>
  <si>
    <t>NCI</t>
  </si>
  <si>
    <t>NCI Bldg. Sys.</t>
  </si>
  <si>
    <t>NCS</t>
  </si>
  <si>
    <t>NCR Corp.</t>
  </si>
  <si>
    <t>NCR</t>
  </si>
  <si>
    <t>NetApp Inc.</t>
  </si>
  <si>
    <t>NTAP</t>
  </si>
  <si>
    <t>Newell Rubbermaid</t>
  </si>
  <si>
    <t>NWL</t>
  </si>
  <si>
    <t>NewMarket Corp.</t>
  </si>
  <si>
    <t>NEU</t>
  </si>
  <si>
    <t>News Corp.</t>
  </si>
  <si>
    <t>NWS</t>
  </si>
  <si>
    <t>Nexen Inc.</t>
  </si>
  <si>
    <t>NXY.TO</t>
  </si>
  <si>
    <t>NII Holdings</t>
  </si>
  <si>
    <t>NIHD</t>
  </si>
  <si>
    <t>NiSource Inc.</t>
  </si>
  <si>
    <t>NI</t>
  </si>
  <si>
    <t>Nordstrom Inc.</t>
  </si>
  <si>
    <t>JWN</t>
  </si>
  <si>
    <t>Norfolk Southern</t>
  </si>
  <si>
    <t>NSC</t>
  </si>
  <si>
    <t>NRG Energy</t>
  </si>
  <si>
    <t>NRG</t>
  </si>
  <si>
    <t>NuVasive Inc.</t>
  </si>
  <si>
    <t>NUVA</t>
  </si>
  <si>
    <t>Old Nat'l Bancorp</t>
  </si>
  <si>
    <t>ONB</t>
  </si>
  <si>
    <t>Olin Corp.</t>
  </si>
  <si>
    <t>OLN</t>
  </si>
  <si>
    <t>OM Group</t>
  </si>
  <si>
    <t>OMG</t>
  </si>
  <si>
    <t>ONEOK Inc.</t>
  </si>
  <si>
    <t>OKE</t>
  </si>
  <si>
    <t>Open Text Corp.</t>
  </si>
  <si>
    <t>OTEX</t>
  </si>
  <si>
    <t>Orbital Sciences</t>
  </si>
  <si>
    <t>ORB</t>
  </si>
  <si>
    <t>Overseas Shipholding</t>
  </si>
  <si>
    <t>OSG</t>
  </si>
  <si>
    <t>Owens &amp; Minor</t>
  </si>
  <si>
    <t>OMI</t>
  </si>
  <si>
    <t>Packaging Corp.</t>
  </si>
  <si>
    <t>PKG</t>
  </si>
  <si>
    <t>Palomar Med. Techn.</t>
  </si>
  <si>
    <t>PMTI</t>
  </si>
  <si>
    <t>Parametric Technology</t>
  </si>
  <si>
    <t>PMTC</t>
  </si>
  <si>
    <t>Park Electrochemical</t>
  </si>
  <si>
    <t>PKE</t>
  </si>
  <si>
    <t>PartnerRe Ltd.</t>
  </si>
  <si>
    <t>PRE</t>
  </si>
  <si>
    <t>PC Connection</t>
  </si>
  <si>
    <t>PCCC</t>
  </si>
  <si>
    <t>PDL BioPharma</t>
  </si>
  <si>
    <t>PDLI</t>
  </si>
  <si>
    <t>Peet's Coffee &amp; Tea</t>
  </si>
  <si>
    <t>PEET</t>
  </si>
  <si>
    <t>Penn Virginia Res.</t>
  </si>
  <si>
    <t>PVR</t>
  </si>
  <si>
    <t>Penn. R.E.I.T.</t>
  </si>
  <si>
    <t>PEI</t>
  </si>
  <si>
    <t>Penske Auto</t>
  </si>
  <si>
    <t>PAG</t>
  </si>
  <si>
    <t>Pentair Inc.</t>
  </si>
  <si>
    <t>PNR</t>
  </si>
  <si>
    <t>People's United Fin'l</t>
  </si>
  <si>
    <t>PBCT</t>
  </si>
  <si>
    <t>PetSmart Inc.</t>
  </si>
  <si>
    <t>PETM</t>
  </si>
  <si>
    <t>Philips Electronics NV</t>
  </si>
  <si>
    <t>PHG</t>
  </si>
  <si>
    <t>Phillips-Van Heusen</t>
  </si>
  <si>
    <t>PVH</t>
  </si>
  <si>
    <t>Phoenix (The) Cos.</t>
  </si>
  <si>
    <t>PNX</t>
  </si>
  <si>
    <t>Plains All Amer. Pipe.</t>
  </si>
  <si>
    <t>PAA</t>
  </si>
  <si>
    <t>Plantronics Inc.</t>
  </si>
  <si>
    <t>PLT</t>
  </si>
  <si>
    <t>Plexus Corp.</t>
  </si>
  <si>
    <t>PLXS</t>
  </si>
  <si>
    <t>Plum Creek Timber</t>
  </si>
  <si>
    <t>PCL</t>
  </si>
  <si>
    <t>priceline.com</t>
  </si>
  <si>
    <t>PCLN</t>
  </si>
  <si>
    <t>Progressive (Ohio)</t>
  </si>
  <si>
    <t>PGR</t>
  </si>
  <si>
    <t>QLogic Corp.</t>
  </si>
  <si>
    <t>QLGC</t>
  </si>
  <si>
    <t>Quanex Bldg. Prod.</t>
  </si>
  <si>
    <t>NX</t>
  </si>
  <si>
    <t>RadioShack Corp.</t>
  </si>
  <si>
    <t>RSH</t>
  </si>
  <si>
    <t>Ralcorp Holdings</t>
  </si>
  <si>
    <t>RAH</t>
  </si>
  <si>
    <t>Raymond James Fin'l</t>
  </si>
  <si>
    <t>RJF</t>
  </si>
  <si>
    <t>Rayonier Inc.</t>
  </si>
  <si>
    <t>RYN</t>
  </si>
  <si>
    <t>Realty Income Corp.</t>
  </si>
  <si>
    <t>O</t>
  </si>
  <si>
    <t>Red Hat Inc.</t>
  </si>
  <si>
    <t>RHT</t>
  </si>
  <si>
    <t>Red Robin Gourmet</t>
  </si>
  <si>
    <t>RRGB</t>
  </si>
  <si>
    <t>Regal-Beloit</t>
  </si>
  <si>
    <t>RBC</t>
  </si>
  <si>
    <t>Regis Corp.</t>
  </si>
  <si>
    <t>RGS</t>
  </si>
  <si>
    <t>Renaissance Learning</t>
  </si>
  <si>
    <t>RLRN</t>
  </si>
  <si>
    <t>RenaissanceRe Hldgs.</t>
  </si>
  <si>
    <t>RNR</t>
  </si>
  <si>
    <t>Repsol-YPF ADR</t>
  </si>
  <si>
    <t>Republic Services</t>
  </si>
  <si>
    <t>RSG</t>
  </si>
  <si>
    <t>Reynolds American</t>
  </si>
  <si>
    <t>RAI</t>
  </si>
  <si>
    <t>Rogers Corp.</t>
  </si>
  <si>
    <t>ROG</t>
  </si>
  <si>
    <t>Roper Inds.</t>
  </si>
  <si>
    <t>ROP</t>
  </si>
  <si>
    <t>Ruddick Corp.</t>
  </si>
  <si>
    <t>RDK</t>
  </si>
  <si>
    <t>Ryder System</t>
  </si>
  <si>
    <t>R</t>
  </si>
  <si>
    <t>Sanderson Farms</t>
  </si>
  <si>
    <t>SAFM</t>
  </si>
  <si>
    <t>SanDisk Corp.</t>
  </si>
  <si>
    <t>SNDK</t>
  </si>
  <si>
    <t>Sauer-Danfoss</t>
  </si>
  <si>
    <t>SHS</t>
  </si>
  <si>
    <t>ScanSource</t>
  </si>
  <si>
    <t>SCSC</t>
  </si>
  <si>
    <t>Schein (Henry)</t>
  </si>
  <si>
    <t>HSIC</t>
  </si>
  <si>
    <t>Scotts Miracle-Gro</t>
  </si>
  <si>
    <t>SMG</t>
  </si>
  <si>
    <t>Selective Ins. Group</t>
  </si>
  <si>
    <t>SIGI</t>
  </si>
  <si>
    <t>Sensient Techn.</t>
  </si>
  <si>
    <t>SXT</t>
  </si>
  <si>
    <t>Silgan Holdings</t>
  </si>
  <si>
    <t>SLGN</t>
  </si>
  <si>
    <t>Silicon Labs.</t>
  </si>
  <si>
    <t>SLAB</t>
  </si>
  <si>
    <t>Silver Wheaton</t>
  </si>
  <si>
    <t>SLW</t>
  </si>
  <si>
    <t>Smith (A.O.)</t>
  </si>
  <si>
    <t>AOS</t>
  </si>
  <si>
    <t>Smith Micro Software</t>
  </si>
  <si>
    <t>SMSI</t>
  </si>
  <si>
    <t>Sotheby's</t>
  </si>
  <si>
    <t>BID</t>
  </si>
  <si>
    <t>Southern Union</t>
  </si>
  <si>
    <t>SUG</t>
  </si>
  <si>
    <t>Southwest Airlines</t>
  </si>
  <si>
    <t>LUV</t>
  </si>
  <si>
    <t>St. Joe Corp.</t>
  </si>
  <si>
    <t>JOE</t>
  </si>
  <si>
    <t>Standex Int'l</t>
  </si>
  <si>
    <t>SXI</t>
  </si>
  <si>
    <t>Stericycle Inc.</t>
  </si>
  <si>
    <t>SRCL</t>
  </si>
  <si>
    <t>STMicroelectronics</t>
  </si>
  <si>
    <t>STM</t>
  </si>
  <si>
    <t>Suburban Propane</t>
  </si>
  <si>
    <t>SPH</t>
  </si>
  <si>
    <t>SunPower Corp.</t>
  </si>
  <si>
    <t>SPWRA</t>
  </si>
  <si>
    <t>Superior Inds. Int'l</t>
  </si>
  <si>
    <t>SUP</t>
  </si>
  <si>
    <t>SurModics Inc.</t>
  </si>
  <si>
    <t>SRDX</t>
  </si>
  <si>
    <t>Susquehanna Bancshs.</t>
  </si>
  <si>
    <t>SUSQ</t>
  </si>
  <si>
    <t>Synutra Int'l</t>
  </si>
  <si>
    <t>SYUT</t>
  </si>
  <si>
    <t>Taiwan Semic. ADR</t>
  </si>
  <si>
    <t>TSM</t>
  </si>
  <si>
    <t>Take-Two Interactive</t>
  </si>
  <si>
    <t>TTWO</t>
  </si>
  <si>
    <t>TD Ameritrade Holding</t>
  </si>
  <si>
    <t>AMTD</t>
  </si>
  <si>
    <t>Tech Data</t>
  </si>
  <si>
    <t>TECD</t>
  </si>
  <si>
    <t>Telefonos de Mexico ADR</t>
  </si>
  <si>
    <t>TMX</t>
  </si>
  <si>
    <t>TELUS Corporation</t>
  </si>
  <si>
    <t>T.TO</t>
  </si>
  <si>
    <t>Tesoro Corp.</t>
  </si>
  <si>
    <t>TSO</t>
  </si>
  <si>
    <t>Tessera Technologies</t>
  </si>
  <si>
    <t>TSRA</t>
  </si>
  <si>
    <t>Tetra Tech</t>
  </si>
  <si>
    <t>TTEK</t>
  </si>
  <si>
    <t>TETRA Technologies</t>
  </si>
  <si>
    <t>TTI</t>
  </si>
  <si>
    <t>Texas Inds.</t>
  </si>
  <si>
    <t>TXI</t>
  </si>
  <si>
    <t>Thomas &amp; Betts</t>
  </si>
  <si>
    <t>TNB</t>
  </si>
  <si>
    <t>TRI.TO</t>
  </si>
  <si>
    <t>Thoratec Corp.</t>
  </si>
  <si>
    <t>THOR</t>
  </si>
  <si>
    <t>THQ Inc.</t>
  </si>
  <si>
    <t>THQI</t>
  </si>
  <si>
    <t>Tidewater Inc.</t>
  </si>
  <si>
    <t>TDW</t>
  </si>
  <si>
    <t>Time Warner Cable</t>
  </si>
  <si>
    <t>TWC</t>
  </si>
  <si>
    <t>Titan Int'l</t>
  </si>
  <si>
    <t>TWI</t>
  </si>
  <si>
    <t>TransAlta Corp.</t>
  </si>
  <si>
    <t>TA.TO</t>
  </si>
  <si>
    <t>Tredegar Corp.</t>
  </si>
  <si>
    <t>TG</t>
  </si>
  <si>
    <t>Trimble Nav. Ltd.</t>
  </si>
  <si>
    <t>TRMB</t>
  </si>
  <si>
    <t>Tupperware Brands</t>
  </si>
  <si>
    <t>TUP</t>
  </si>
  <si>
    <t>U.S. Cellular</t>
  </si>
  <si>
    <t>USM</t>
  </si>
  <si>
    <t>UDR Inc.</t>
  </si>
  <si>
    <t>UDR</t>
  </si>
  <si>
    <t>UniFirst Corp.</t>
  </si>
  <si>
    <t>UNF</t>
  </si>
  <si>
    <t>United Natural Foods</t>
  </si>
  <si>
    <t>UNFI</t>
  </si>
  <si>
    <t>United Online</t>
  </si>
  <si>
    <t>UNTD</t>
  </si>
  <si>
    <t>Unitrin Inc.</t>
  </si>
  <si>
    <t>UTR</t>
  </si>
  <si>
    <t>Universal Electronics</t>
  </si>
  <si>
    <t>UEIC</t>
  </si>
  <si>
    <t>Universal Forest</t>
  </si>
  <si>
    <t>UFPI</t>
  </si>
  <si>
    <t>Universal Health Sv. `B'</t>
  </si>
  <si>
    <t>UHS</t>
  </si>
  <si>
    <t>Unum Group</t>
  </si>
  <si>
    <t>UNM</t>
  </si>
  <si>
    <t>Valspar Corp.</t>
  </si>
  <si>
    <t>VAL</t>
  </si>
  <si>
    <t>VCA Antech</t>
  </si>
  <si>
    <t>WOOF</t>
  </si>
  <si>
    <t>Verigy Ltd.</t>
  </si>
  <si>
    <t>VRGY</t>
  </si>
  <si>
    <t>VeriSign Inc.</t>
  </si>
  <si>
    <t>VRSN</t>
  </si>
  <si>
    <t>Viad Corp.</t>
  </si>
  <si>
    <t>VVI</t>
  </si>
  <si>
    <t>ViaSat Inc.</t>
  </si>
  <si>
    <t>VSAT</t>
  </si>
  <si>
    <t>Vishay Intertechnology</t>
  </si>
  <si>
    <t>VSH</t>
  </si>
  <si>
    <t>VMware Inc.</t>
  </si>
  <si>
    <t>VMW</t>
  </si>
  <si>
    <t>Vornado R'lty Trust</t>
  </si>
  <si>
    <t>VNO</t>
  </si>
  <si>
    <t>W.P. Carey &amp; Co. LLC</t>
  </si>
  <si>
    <t>WPC</t>
  </si>
  <si>
    <t>WABCO Hldgs.</t>
  </si>
  <si>
    <t>WBC</t>
  </si>
  <si>
    <t>Wabtec Corp.</t>
  </si>
  <si>
    <t>WAB</t>
  </si>
  <si>
    <t>Warnaco Group</t>
  </si>
  <si>
    <t>WRC</t>
  </si>
  <si>
    <t>Waste Connections</t>
  </si>
  <si>
    <t>WCN</t>
  </si>
  <si>
    <t>Waters Corp.</t>
  </si>
  <si>
    <t>WAT</t>
  </si>
  <si>
    <t>Watts Water Techn.</t>
  </si>
  <si>
    <t>WTS</t>
  </si>
  <si>
    <t>Websense Inc.</t>
  </si>
  <si>
    <t>WBSN</t>
  </si>
  <si>
    <t>West Pharmac. Svcs.</t>
  </si>
  <si>
    <t>WST</t>
  </si>
  <si>
    <t>Western Digital</t>
  </si>
  <si>
    <t>WDC</t>
  </si>
  <si>
    <t>Westlake Chemical</t>
  </si>
  <si>
    <t>WLK</t>
  </si>
  <si>
    <t>Weyerhaeuser Co.</t>
  </si>
  <si>
    <t>WY</t>
  </si>
  <si>
    <t>Whitney Holding</t>
  </si>
  <si>
    <t>WTNY</t>
  </si>
  <si>
    <t>Wiley (John) &amp; Sons</t>
  </si>
  <si>
    <t>JW/A</t>
  </si>
  <si>
    <t>Williams Cos.</t>
  </si>
  <si>
    <t>WMB</t>
  </si>
  <si>
    <t>World Wrestling Ent.</t>
  </si>
  <si>
    <t>WWE</t>
  </si>
  <si>
    <t>Wright Medical</t>
  </si>
  <si>
    <t>WMGI</t>
  </si>
  <si>
    <t>Wynn Resorts</t>
  </si>
  <si>
    <t>WYNN</t>
  </si>
  <si>
    <t>Xerox Corp.</t>
  </si>
  <si>
    <t>XRX</t>
  </si>
  <si>
    <t>Yahoo! Inc.</t>
  </si>
  <si>
    <t>YHOO</t>
  </si>
  <si>
    <t>Zale Corp.</t>
  </si>
  <si>
    <t>ZLC</t>
  </si>
  <si>
    <t>Zions Bancorp.</t>
  </si>
  <si>
    <t>ZION</t>
  </si>
  <si>
    <t>ZOLL Medical</t>
  </si>
  <si>
    <t>ZOLL</t>
  </si>
  <si>
    <t>Zoltek Cos.</t>
  </si>
  <si>
    <t>ZOLT</t>
  </si>
  <si>
    <t>Zumiez Inc.</t>
  </si>
  <si>
    <t>ZUMZ</t>
  </si>
  <si>
    <t>ABM Industries Inc.</t>
  </si>
  <si>
    <t>ABM</t>
  </si>
  <si>
    <t>ACE Limited</t>
  </si>
  <si>
    <t>ACE</t>
  </si>
  <si>
    <t>ADTRAN Inc.</t>
  </si>
  <si>
    <t>ADTN</t>
  </si>
  <si>
    <t>AECOM Techn.</t>
  </si>
  <si>
    <t>ACM</t>
  </si>
  <si>
    <t>Aeropostale</t>
  </si>
  <si>
    <t>ARO</t>
  </si>
  <si>
    <t>AeroVironment</t>
  </si>
  <si>
    <t>AVAV</t>
  </si>
  <si>
    <t>AGL Resources</t>
  </si>
  <si>
    <t>Air Products &amp; Chem.</t>
  </si>
  <si>
    <t>APD</t>
  </si>
  <si>
    <t>Allegheny Techn.</t>
  </si>
  <si>
    <t>ATI</t>
  </si>
  <si>
    <t>Amazon.com</t>
  </si>
  <si>
    <t>AMZN</t>
  </si>
  <si>
    <t>AMED</t>
  </si>
  <si>
    <t>Amer. Elec. Power</t>
  </si>
  <si>
    <t>Amer. States Water</t>
  </si>
  <si>
    <t>AWR</t>
  </si>
  <si>
    <t>Amer. Woodmark</t>
  </si>
  <si>
    <t>AMWD</t>
  </si>
  <si>
    <t>AmerisourceBergen</t>
  </si>
  <si>
    <t>ABC</t>
  </si>
  <si>
    <t>Ameron Int'l</t>
  </si>
  <si>
    <t>AMN</t>
  </si>
  <si>
    <t>Ametek Inc.</t>
  </si>
  <si>
    <t>AME</t>
  </si>
  <si>
    <t>Ampco-Pittsburgh</t>
  </si>
  <si>
    <t>AP</t>
  </si>
  <si>
    <t>Analog Devices</t>
  </si>
  <si>
    <t>ADI</t>
  </si>
  <si>
    <t>Anixter Int'l</t>
  </si>
  <si>
    <t>AXE</t>
  </si>
  <si>
    <t>Apogee Enterprises</t>
  </si>
  <si>
    <t>APOG</t>
  </si>
  <si>
    <t>Applied Ind'l Techn.</t>
  </si>
  <si>
    <t>AIT</t>
  </si>
  <si>
    <t>Arch Coal</t>
  </si>
  <si>
    <t>ACI</t>
  </si>
  <si>
    <t>Archer Daniels Midl'd</t>
  </si>
  <si>
    <t>ADM</t>
  </si>
  <si>
    <t>Arkansas Best</t>
  </si>
  <si>
    <t>ABFS</t>
  </si>
  <si>
    <t>Assoc. Banc-Corp</t>
  </si>
  <si>
    <t>ASBC</t>
  </si>
  <si>
    <t>Astoria Financial</t>
  </si>
  <si>
    <t>AF</t>
  </si>
  <si>
    <t>Autodesk Inc.</t>
  </si>
  <si>
    <t>ADSK</t>
  </si>
  <si>
    <t>Autoliv Inc.</t>
  </si>
  <si>
    <t>ALV</t>
  </si>
  <si>
    <t>Avon Products</t>
  </si>
  <si>
    <t>AVP</t>
  </si>
  <si>
    <t>AVX Corp.</t>
  </si>
  <si>
    <t>AVX</t>
  </si>
  <si>
    <t>Ball Corp.</t>
  </si>
  <si>
    <t>BLL</t>
  </si>
  <si>
    <t>Bank of America</t>
  </si>
  <si>
    <t>BAC</t>
  </si>
  <si>
    <t>Bank of Hawaii</t>
  </si>
  <si>
    <t>BOH</t>
  </si>
  <si>
    <t>Bank of Montreal</t>
  </si>
  <si>
    <t>BMO.TO</t>
  </si>
  <si>
    <t>Bank of Nova Scotia</t>
  </si>
  <si>
    <t>BNS.TO</t>
  </si>
  <si>
    <t>bebe stores inc</t>
  </si>
  <si>
    <t>BEBE</t>
  </si>
  <si>
    <t>Bio-Rad Labs. 'A'</t>
  </si>
  <si>
    <t>BIO</t>
  </si>
  <si>
    <t>Blyth Inc.</t>
  </si>
  <si>
    <t>BTH</t>
  </si>
  <si>
    <t>BMC Software</t>
  </si>
  <si>
    <t>BMC</t>
  </si>
  <si>
    <t>Bob Evans Farms</t>
  </si>
  <si>
    <t>BOBE</t>
  </si>
  <si>
    <t>BOK Financial</t>
  </si>
  <si>
    <t>BOKF</t>
  </si>
  <si>
    <t>Brady Corp.</t>
  </si>
  <si>
    <t>BRC</t>
  </si>
  <si>
    <t>BRE Properties</t>
  </si>
  <si>
    <t>BRE</t>
  </si>
  <si>
    <t>Brink's (The) Co.</t>
  </si>
  <si>
    <t>BCO</t>
  </si>
  <si>
    <t>Broadcom Corp. 'A'</t>
  </si>
  <si>
    <t>BRCM</t>
  </si>
  <si>
    <t>Brown Shoe</t>
  </si>
  <si>
    <t>BWS</t>
  </si>
  <si>
    <t>Bucyrus Int'l</t>
  </si>
  <si>
    <t>BUCY</t>
  </si>
  <si>
    <t>Buffalo Wild Wings</t>
  </si>
  <si>
    <t>BWLD</t>
  </si>
  <si>
    <t>Bunge Ltd.</t>
  </si>
  <si>
    <t>BG</t>
  </si>
  <si>
    <t>Cabela's Inc.</t>
  </si>
  <si>
    <t>CAB</t>
  </si>
  <si>
    <t>Cabot Corp.</t>
  </si>
  <si>
    <t>CBT</t>
  </si>
  <si>
    <t>Cabot Oil &amp; Gas 'A'</t>
  </si>
  <si>
    <t>COG</t>
  </si>
  <si>
    <t>CACI Int'l</t>
  </si>
  <si>
    <t>California Water</t>
  </si>
  <si>
    <t>CWT</t>
  </si>
  <si>
    <t>Campbell Soup</t>
  </si>
  <si>
    <t>CPB</t>
  </si>
  <si>
    <t>Capitol Fed. Fin'l</t>
  </si>
  <si>
    <t>CFFN</t>
  </si>
  <si>
    <t>Carpenter Technology</t>
  </si>
  <si>
    <t>CRS</t>
  </si>
  <si>
    <t>Cato Corp.</t>
  </si>
  <si>
    <t>CBS Corp. 'B'</t>
  </si>
  <si>
    <t>CBS</t>
  </si>
  <si>
    <t>CDI Corp.</t>
  </si>
  <si>
    <t>CDI</t>
  </si>
  <si>
    <t>CEC Entertainment</t>
  </si>
  <si>
    <t>CEC</t>
  </si>
  <si>
    <t>CTL</t>
  </si>
  <si>
    <t>Charles River</t>
  </si>
  <si>
    <t>CRL</t>
  </si>
  <si>
    <t>Chipotle Mex. Grill</t>
  </si>
  <si>
    <t>CMG</t>
  </si>
  <si>
    <t>Cincinnati Financial</t>
  </si>
  <si>
    <t>CINF</t>
  </si>
  <si>
    <t>Cintas Corp.</t>
  </si>
  <si>
    <t>CTAS</t>
  </si>
  <si>
    <t>Citrix Sys.</t>
  </si>
  <si>
    <t>CTXS</t>
  </si>
  <si>
    <t>City National Corp.</t>
  </si>
  <si>
    <t>CYN</t>
  </si>
  <si>
    <t>CLARCOR Inc.</t>
  </si>
  <si>
    <t>CLC</t>
  </si>
  <si>
    <t>Clean Harbors</t>
  </si>
  <si>
    <t>CLH</t>
  </si>
  <si>
    <t>Clorox Co.</t>
  </si>
  <si>
    <t>CLX</t>
  </si>
  <si>
    <t>Cognex Corp.</t>
  </si>
  <si>
    <t>CGNX</t>
  </si>
  <si>
    <t>Cognizant Technology</t>
  </si>
  <si>
    <t>CTSH</t>
  </si>
  <si>
    <t>Columbia Sportswear</t>
  </si>
  <si>
    <t>COLM</t>
  </si>
  <si>
    <t>ConAgra Foods</t>
  </si>
  <si>
    <t>CAG</t>
  </si>
  <si>
    <t>CONSOL Energy</t>
  </si>
  <si>
    <t>CNX</t>
  </si>
  <si>
    <t>Convergys Corp.</t>
  </si>
  <si>
    <t>CVG</t>
  </si>
  <si>
    <t>Core Laboratories</t>
  </si>
  <si>
    <t>CLB</t>
  </si>
  <si>
    <t>Corinthian Colleges</t>
  </si>
  <si>
    <t>COCO</t>
  </si>
  <si>
    <t>CSX Corp.</t>
  </si>
  <si>
    <t>CSX</t>
  </si>
  <si>
    <t>Cullen/Frost Bankers</t>
  </si>
  <si>
    <t>CFR</t>
  </si>
  <si>
    <t>Curtiss-Wright</t>
  </si>
  <si>
    <t>CW</t>
  </si>
  <si>
    <t>Danaher Corp.</t>
  </si>
  <si>
    <t>DHR</t>
  </si>
  <si>
    <t>Deckers Outdoor</t>
  </si>
  <si>
    <t>DECK</t>
  </si>
  <si>
    <t>Dentsply Int'l</t>
  </si>
  <si>
    <t>XRAY</t>
  </si>
  <si>
    <t>Devon Energy</t>
  </si>
  <si>
    <t>DVN</t>
  </si>
  <si>
    <t>DeVry Inc.</t>
  </si>
  <si>
    <t>DV</t>
  </si>
  <si>
    <t>Digital River</t>
  </si>
  <si>
    <t>DRIV</t>
  </si>
  <si>
    <t>Dominion Resources</t>
  </si>
  <si>
    <t>D</t>
  </si>
  <si>
    <t>Donaldson Co.</t>
  </si>
  <si>
    <t>DCI</t>
  </si>
  <si>
    <t>DPL Inc.</t>
  </si>
  <si>
    <t>Drew Industries</t>
  </si>
  <si>
    <t>DW</t>
  </si>
  <si>
    <t>Edison Int'l</t>
  </si>
  <si>
    <t>Edwards Lifesciences</t>
  </si>
  <si>
    <t>EW</t>
  </si>
  <si>
    <t>El Paso Electric</t>
  </si>
  <si>
    <t>EE</t>
  </si>
  <si>
    <t>EMCOR Group</t>
  </si>
  <si>
    <t>EME</t>
  </si>
  <si>
    <t>EnCana Corp.</t>
  </si>
  <si>
    <t>ECA</t>
  </si>
  <si>
    <t>Endo Pharmac. Hldgs.</t>
  </si>
  <si>
    <t>ENDP</t>
  </si>
  <si>
    <t>Energy Transfer</t>
  </si>
  <si>
    <t>ETP</t>
  </si>
  <si>
    <t>ESV</t>
  </si>
  <si>
    <t>Equifax Inc.</t>
  </si>
  <si>
    <t>EFX</t>
  </si>
  <si>
    <t>EQT</t>
  </si>
  <si>
    <t>Erie Indemnity Co.</t>
  </si>
  <si>
    <t>ERIE</t>
  </si>
  <si>
    <t>F5 Networks</t>
  </si>
  <si>
    <t>FFIV</t>
  </si>
  <si>
    <t>Fair Isaac</t>
  </si>
  <si>
    <t>Federal Rlty. Inv. Trust</t>
  </si>
  <si>
    <t>FRT</t>
  </si>
  <si>
    <t>FedEx Corp.</t>
  </si>
  <si>
    <t>FDX</t>
  </si>
  <si>
    <t>Fiserv Inc.</t>
  </si>
  <si>
    <t>FISV</t>
  </si>
  <si>
    <t>FLIR Systems</t>
  </si>
  <si>
    <t>FLIR</t>
  </si>
  <si>
    <t>Foot Locker</t>
  </si>
  <si>
    <t>FL</t>
  </si>
  <si>
    <t>Forward Air</t>
  </si>
  <si>
    <t>FWRD</t>
  </si>
  <si>
    <t>Fossil Inc.</t>
  </si>
  <si>
    <t>FOSL</t>
  </si>
  <si>
    <t>FWLT</t>
  </si>
  <si>
    <t>Freep't-McMoRan C&amp;G</t>
  </si>
  <si>
    <t>FCX</t>
  </si>
  <si>
    <t>FTI Consulting</t>
  </si>
  <si>
    <t>FCN</t>
  </si>
  <si>
    <t>Gen-Probe</t>
  </si>
  <si>
    <t>GPRO</t>
  </si>
  <si>
    <t>Gildan Activewear</t>
  </si>
  <si>
    <t>GIL</t>
  </si>
  <si>
    <t>Global Sources</t>
  </si>
  <si>
    <t>GSOL</t>
  </si>
  <si>
    <t>Goldcorp Inc.</t>
  </si>
  <si>
    <t>GG</t>
  </si>
  <si>
    <t>Graco Inc.</t>
  </si>
  <si>
    <t>GGG</t>
  </si>
  <si>
    <t>G't Plains Energy</t>
  </si>
  <si>
    <t>Guess Inc.</t>
  </si>
  <si>
    <t>GES</t>
  </si>
  <si>
    <t>Haemonetics Corp.</t>
  </si>
  <si>
    <t>HAE</t>
  </si>
  <si>
    <t>Hancock Holding</t>
  </si>
  <si>
    <t>HBHC</t>
  </si>
  <si>
    <t>Hansen Natural Corp.</t>
  </si>
  <si>
    <t>HANS</t>
  </si>
  <si>
    <t>Harley-Davidson</t>
  </si>
  <si>
    <t>HOG</t>
  </si>
  <si>
    <t>Harman Int'l</t>
  </si>
  <si>
    <t>HAR</t>
  </si>
  <si>
    <t>Hasbro Inc.</t>
  </si>
  <si>
    <t>HAS</t>
  </si>
  <si>
    <t>Hawaiian Elec.</t>
  </si>
  <si>
    <t>HE</t>
  </si>
  <si>
    <t>HCP Inc.</t>
  </si>
  <si>
    <t>HCP</t>
  </si>
  <si>
    <t>Health Net</t>
  </si>
  <si>
    <t>HNT</t>
  </si>
  <si>
    <t>Heartland Express</t>
  </si>
  <si>
    <t>HTLD</t>
  </si>
  <si>
    <t>Helmerich &amp; Payne</t>
  </si>
  <si>
    <t>HP</t>
  </si>
  <si>
    <t>Henry (Jack) &amp; Assoc.</t>
  </si>
  <si>
    <t>JKHY</t>
  </si>
  <si>
    <t>Herbalife Ltd.</t>
  </si>
  <si>
    <t>HLF</t>
  </si>
  <si>
    <t>Hershey Co.</t>
  </si>
  <si>
    <t>HSY</t>
  </si>
  <si>
    <t>Hibbett Sports</t>
  </si>
  <si>
    <t>HIBB</t>
  </si>
  <si>
    <t>Holly Corp.</t>
  </si>
  <si>
    <t>HOC</t>
  </si>
  <si>
    <t>Honda Motor ADR</t>
  </si>
  <si>
    <t>HMC</t>
  </si>
  <si>
    <t>HUBG</t>
  </si>
  <si>
    <t>Hunt (J.B.)</t>
  </si>
  <si>
    <t>JBHT</t>
  </si>
  <si>
    <t>IHS Inc.</t>
  </si>
  <si>
    <t>IHS</t>
  </si>
  <si>
    <t>Imation Corp.</t>
  </si>
  <si>
    <t>IMN</t>
  </si>
  <si>
    <t>Immucor Inc.</t>
  </si>
  <si>
    <t>BLUD</t>
  </si>
  <si>
    <t>Integrys Energy</t>
  </si>
  <si>
    <t>TEG</t>
  </si>
  <si>
    <t>InterDigital Inc.</t>
  </si>
  <si>
    <t>IDCC</t>
  </si>
  <si>
    <t>Int'l Flavors &amp; Frag.</t>
  </si>
  <si>
    <t>IFF</t>
  </si>
  <si>
    <t>Investment Techn.</t>
  </si>
  <si>
    <t>ITG</t>
  </si>
  <si>
    <t>ITT Educational</t>
  </si>
  <si>
    <t>ESI</t>
  </si>
  <si>
    <t>Jones Lang LaSalle</t>
  </si>
  <si>
    <t>JLL</t>
  </si>
  <si>
    <t>Joseph A. Bank</t>
  </si>
  <si>
    <t>JOSB</t>
  </si>
  <si>
    <t>Joy Global</t>
  </si>
  <si>
    <t>JOYG</t>
  </si>
  <si>
    <t>JPMorgan Chase</t>
  </si>
  <si>
    <t>JPM</t>
  </si>
  <si>
    <t>Juniper Networks</t>
  </si>
  <si>
    <t>JNPR</t>
  </si>
  <si>
    <t>KBR Inc.</t>
  </si>
  <si>
    <t>KBR</t>
  </si>
  <si>
    <t>Kennametal Inc.</t>
  </si>
  <si>
    <t>KMT</t>
  </si>
  <si>
    <t>Kimball Int'l 'B'</t>
  </si>
  <si>
    <t>KBALB</t>
  </si>
  <si>
    <t>Kimco Realty</t>
  </si>
  <si>
    <t>KIM</t>
  </si>
  <si>
    <t>Kinetic Concepts</t>
  </si>
  <si>
    <t>KCI</t>
  </si>
  <si>
    <t>KLA-Tencor</t>
  </si>
  <si>
    <t>KLAC</t>
  </si>
  <si>
    <t>Knight Capital Group</t>
  </si>
  <si>
    <t>Gas</t>
  </si>
  <si>
    <t>72 percent coal generation ; net income from electric utility 70 percent</t>
  </si>
  <si>
    <t>Purchased power 62 percent, nuclear 20 percent, thermal 14 percent</t>
  </si>
  <si>
    <t>Regulated</t>
  </si>
  <si>
    <t>Purchased power 61 percent, nuclear 23 percent</t>
  </si>
  <si>
    <t>Generating sources: coal 51 percent, nuclear 18 percent, oil &amp; gas 26 percent</t>
  </si>
  <si>
    <t>34 percent thermal generation; 33 percent purchased power</t>
  </si>
  <si>
    <t>Generating sources: coal 55 percent, nuclear 15 percent, oil &amp; gas 22 percent</t>
  </si>
  <si>
    <t>Generating sources: coal 52 percent, gas 8 percent, purchased 38 percent</t>
  </si>
  <si>
    <t>Generating sources: approximately coal 57 percent, nuclear 39 percent, gas 4 percent</t>
  </si>
  <si>
    <t>A2/A3</t>
  </si>
  <si>
    <t>Empire District</t>
  </si>
  <si>
    <t>NextEra</t>
  </si>
  <si>
    <t>Acquiring Progress Energy</t>
  </si>
  <si>
    <t>Being acquired by Duke Energy</t>
  </si>
  <si>
    <t>Small size; Florida land development subsidiary</t>
  </si>
  <si>
    <t>Small size; regulated electric under 50 percent</t>
  </si>
  <si>
    <t>Small size</t>
  </si>
  <si>
    <t>Nearly half of net income from non-regulated; Formerly FPL Group (Florida Power &amp; Light)</t>
  </si>
  <si>
    <t>55 percent on net income from non-regulated, primarily a gas company</t>
  </si>
  <si>
    <t>Small size, primarily a gas company</t>
  </si>
  <si>
    <t>Argus</t>
  </si>
  <si>
    <t>Generating sources: coal 62 percent, gas 12 percent, purchased 16 percent</t>
  </si>
  <si>
    <t>Sources:  AUS Monthly ReportMarch  2011; Value Line, various recent editions; latest Corporate SEC 10K filings.</t>
  </si>
  <si>
    <t>2014/16</t>
  </si>
  <si>
    <t>2010 to</t>
  </si>
  <si>
    <t>(25% Wt.)</t>
  </si>
  <si>
    <t>30-day</t>
  </si>
  <si>
    <t>Stock Prices</t>
  </si>
  <si>
    <t>Alliant</t>
  </si>
  <si>
    <t>Edison</t>
  </si>
  <si>
    <t>PG&amp;E</t>
  </si>
  <si>
    <t>SCANA</t>
  </si>
  <si>
    <t>Southern</t>
  </si>
  <si>
    <t>Wisconsin</t>
  </si>
  <si>
    <t>Xcel</t>
  </si>
  <si>
    <t>Note:  Adjusted for cost of equity estimates less than 6% and greater than 11.00%</t>
  </si>
  <si>
    <t>Mean 1/</t>
  </si>
  <si>
    <t xml:space="preserve">1/ </t>
  </si>
  <si>
    <t>Adjusted mean excludes negative growth rates and the V.L. Calc. amounts</t>
  </si>
  <si>
    <t>Single-Stage Discounted Cash Flow Models--Historical Growth Rates</t>
  </si>
  <si>
    <t>Model Using Historical Growth Rates per Value Line--Adjusted</t>
  </si>
  <si>
    <t xml:space="preserve">Page 1 of 2 </t>
  </si>
  <si>
    <t xml:space="preserve">Page 2 of 2 </t>
  </si>
  <si>
    <t>(Argus)</t>
  </si>
  <si>
    <t>Growth (VL)</t>
  </si>
  <si>
    <t xml:space="preserve"> </t>
  </si>
  <si>
    <t>Dividend 25% and Earnings 75% Weighted Growth Rates, Then Forecast GDP:</t>
  </si>
  <si>
    <t>Earnings Growth Rates, Then Forecast GDP Growth Rate:</t>
  </si>
  <si>
    <t>DPU Exhibit  1.11</t>
  </si>
  <si>
    <t>Historical Period = 84 Years</t>
  </si>
  <si>
    <t>(30 Day  Prices)</t>
  </si>
  <si>
    <t xml:space="preserve">Sources: Zacks, Reuters, Argus, Value Line, Yahoo!Finance and Standard &amp; Poor's for Betas.  </t>
  </si>
  <si>
    <t>Federal Reserve for interest rates. Ibbotson &amp; Assoc. for historical data.</t>
  </si>
  <si>
    <t xml:space="preserve">Page 1 of 3 </t>
  </si>
  <si>
    <t xml:space="preserve">Page 2 of 3 </t>
  </si>
  <si>
    <t xml:space="preserve">Page 3 of 3 </t>
  </si>
  <si>
    <t>CAPM Models:</t>
  </si>
  <si>
    <t>Risk Premium Models:</t>
  </si>
  <si>
    <t>Reasonable Range:   9.85% to 10.15%</t>
  </si>
  <si>
    <t>Ratio, T-Bill to LIBOR</t>
  </si>
  <si>
    <t>www.federalreserve.gov/releases/h15/data/Monthly/H15_TB_M3.txt</t>
  </si>
  <si>
    <t>Dividend  Growth Rates, Then (Adjusted) Earnings Growth Rates</t>
  </si>
  <si>
    <t>Note: dividend growth rates used for dividend forecasts, ; terminal value based upon adjusted earnings growth rate.  Discounted using mid-year convention.</t>
  </si>
  <si>
    <t>Forecast Dividend Growth Rates, Then  Forecast GDP Growth:</t>
  </si>
  <si>
    <t>Note: dividend growth rates used for dividend forecasts; terminal value based upon forecast GDP  growth rate. Discounted  using mid-year convention.</t>
  </si>
  <si>
    <t>Source: Hadaway RMP Sch. 5, Page 1 of 3</t>
  </si>
  <si>
    <t>Note: Southern Company cost of equity dividend growth figure included since it is essentially 9.0%</t>
  </si>
  <si>
    <t>Adjustment: Less the 9.0% and greater than 11.0% excluded.</t>
  </si>
  <si>
    <t>Sources: last accessed May 9, 2011</t>
  </si>
  <si>
    <t>January 2006-April 2011</t>
  </si>
  <si>
    <t>January 2006- April 2011</t>
  </si>
  <si>
    <t>Source: Yahoo!Finance</t>
  </si>
  <si>
    <t xml:space="preserve">DPU Exhibit 4.2 </t>
  </si>
  <si>
    <t xml:space="preserve">DPU Exhibit 4.3 </t>
  </si>
  <si>
    <t xml:space="preserve">DPU Exhibit 4.4 </t>
  </si>
  <si>
    <t xml:space="preserve">DPU Exhibit 4.5 </t>
  </si>
  <si>
    <t xml:space="preserve">DPU Exhibit 4.6 </t>
  </si>
  <si>
    <t xml:space="preserve">DPU Exhibit 4.7 </t>
  </si>
  <si>
    <t xml:space="preserve">DPU Exhibit 4.8 </t>
  </si>
  <si>
    <t xml:space="preserve">DPU Exhibit 4.9  </t>
  </si>
  <si>
    <t xml:space="preserve">DPU Exhibit 4.10 </t>
  </si>
  <si>
    <t>DPU Exhibit  4.11</t>
  </si>
  <si>
    <t xml:space="preserve">DPU Exhibit 4.12 </t>
  </si>
  <si>
    <t xml:space="preserve">DPU Exhibit 4.13 </t>
  </si>
  <si>
    <t xml:space="preserve">DPU Exhibit 4.14 </t>
  </si>
  <si>
    <t xml:space="preserve">DPU Exhibit 4.15 </t>
  </si>
  <si>
    <t>Ratio, Aaa to Baa</t>
  </si>
  <si>
    <t>May 2009 to Present:</t>
  </si>
  <si>
    <t>Average Utility Bond Yield (percent)</t>
  </si>
  <si>
    <t>Regulatory "Gradualism" in Action?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</si>
</sst>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[$-409]dd\-mmm\-yy;@"/>
    <numFmt numFmtId="167" formatCode="0.00;[Red]0.00"/>
    <numFmt numFmtId="168" formatCode="&quot;$&quot;#,##0.0_);\(&quot;$&quot;#,##0.0\)"/>
    <numFmt numFmtId="169" formatCode="0.000%"/>
    <numFmt numFmtId="170" formatCode="#,##0.000000_);\(#,##0.000000\)"/>
    <numFmt numFmtId="171" formatCode="#,##0.0_);\(#,##0.0\)"/>
    <numFmt numFmtId="172" formatCode="0.0%"/>
    <numFmt numFmtId="173" formatCode="[$-409]mmm\-yy;@"/>
    <numFmt numFmtId="174" formatCode="_(* #,##0.000_);_(* \(#,##0.000\);_(* &quot;-&quot;??_);_(@_)"/>
    <numFmt numFmtId="175" formatCode="0.0_);\(0.0\)"/>
    <numFmt numFmtId="176" formatCode="mmm\-yyyy"/>
  </numFmts>
  <fonts count="6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u val="single"/>
      <sz val="11"/>
      <color indexed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.25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0.1"/>
      <color indexed="8"/>
      <name val="Times New Roman"/>
      <family val="0"/>
    </font>
    <font>
      <sz val="15.5"/>
      <color indexed="8"/>
      <name val="Times New Roman"/>
      <family val="0"/>
    </font>
    <font>
      <b/>
      <sz val="11"/>
      <color indexed="8"/>
      <name val="Times New Roman"/>
      <family val="0"/>
    </font>
    <font>
      <sz val="13.1"/>
      <color indexed="8"/>
      <name val="Times New Roman"/>
      <family val="0"/>
    </font>
    <font>
      <vertAlign val="superscript"/>
      <sz val="1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2" fillId="32" borderId="7" applyNumberFormat="0" applyFont="0" applyAlignment="0" applyProtection="0"/>
    <xf numFmtId="0" fontId="61" fillId="27" borderId="8" applyNumberFormat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0" fontId="0" fillId="0" borderId="1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1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Border="1" applyAlignment="1" quotePrefix="1">
      <alignment horizontal="left"/>
    </xf>
    <xf numFmtId="10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10" fontId="8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0" fontId="0" fillId="0" borderId="0" xfId="0" applyNumberFormat="1" applyFont="1" applyAlignment="1" quotePrefix="1">
      <alignment horizontal="left"/>
    </xf>
    <xf numFmtId="39" fontId="0" fillId="0" borderId="0" xfId="0" applyNumberFormat="1" applyAlignment="1">
      <alignment horizontal="centerContinuous"/>
    </xf>
    <xf numFmtId="0" fontId="0" fillId="0" borderId="0" xfId="0" applyAlignment="1">
      <alignment/>
    </xf>
    <xf numFmtId="165" fontId="6" fillId="0" borderId="0" xfId="0" applyNumberFormat="1" applyFont="1" applyAlignment="1" quotePrefix="1">
      <alignment horizontal="center"/>
    </xf>
    <xf numFmtId="39" fontId="6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 horizontal="center"/>
    </xf>
    <xf numFmtId="39" fontId="0" fillId="0" borderId="10" xfId="0" applyNumberFormat="1" applyFont="1" applyBorder="1" applyAlignment="1">
      <alignment/>
    </xf>
    <xf numFmtId="17" fontId="8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9" fontId="8" fillId="0" borderId="0" xfId="0" applyNumberFormat="1" applyFont="1" applyAlignment="1" quotePrefix="1">
      <alignment horizontal="left"/>
    </xf>
    <xf numFmtId="39" fontId="6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centerContinuous"/>
    </xf>
    <xf numFmtId="39" fontId="8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/>
    </xf>
    <xf numFmtId="39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9" fontId="2" fillId="0" borderId="0" xfId="0" applyNumberFormat="1" applyFont="1" applyAlignment="1">
      <alignment horizontal="right"/>
    </xf>
    <xf numFmtId="164" fontId="8" fillId="0" borderId="0" xfId="0" applyNumberFormat="1" applyFont="1" applyAlignment="1" quotePrefix="1">
      <alignment horizontal="centerContinuous"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 quotePrefix="1">
      <alignment horizontal="left"/>
    </xf>
    <xf numFmtId="39" fontId="0" fillId="0" borderId="0" xfId="0" applyNumberFormat="1" applyFont="1" applyAlignment="1" quotePrefix="1">
      <alignment horizontal="center"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 quotePrefix="1">
      <alignment horizontal="left"/>
    </xf>
    <xf numFmtId="39" fontId="9" fillId="0" borderId="0" xfId="0" applyNumberFormat="1" applyFont="1" applyAlignment="1">
      <alignment horizontal="left"/>
    </xf>
    <xf numFmtId="39" fontId="6" fillId="0" borderId="0" xfId="0" applyNumberFormat="1" applyFont="1" applyAlignment="1" quotePrefix="1">
      <alignment horizontal="center"/>
    </xf>
    <xf numFmtId="39" fontId="8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left"/>
    </xf>
    <xf numFmtId="39" fontId="0" fillId="0" borderId="0" xfId="0" applyNumberFormat="1" applyFont="1" applyBorder="1" applyAlignment="1">
      <alignment/>
    </xf>
    <xf numFmtId="39" fontId="6" fillId="0" borderId="0" xfId="0" applyNumberFormat="1" applyFont="1" applyBorder="1" applyAlignment="1" quotePrefix="1">
      <alignment horizontal="left"/>
    </xf>
    <xf numFmtId="39" fontId="0" fillId="0" borderId="0" xfId="0" applyNumberFormat="1" applyFont="1" applyBorder="1" applyAlignment="1">
      <alignment horizontal="left"/>
    </xf>
    <xf numFmtId="39" fontId="0" fillId="0" borderId="0" xfId="0" applyNumberFormat="1" applyFont="1" applyBorder="1" applyAlignment="1" quotePrefix="1">
      <alignment horizontal="left"/>
    </xf>
    <xf numFmtId="39" fontId="0" fillId="0" borderId="0" xfId="0" applyNumberFormat="1" applyFont="1" applyBorder="1" applyAlignment="1">
      <alignment horizontal="centerContinuous"/>
    </xf>
    <xf numFmtId="39" fontId="9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 horizontal="center"/>
    </xf>
    <xf numFmtId="39" fontId="6" fillId="0" borderId="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right"/>
    </xf>
    <xf numFmtId="0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9" fontId="7" fillId="0" borderId="0" xfId="0" applyNumberFormat="1" applyFont="1" applyAlignment="1">
      <alignment horizontal="centerContinuous"/>
    </xf>
    <xf numFmtId="168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Continuous"/>
    </xf>
    <xf numFmtId="168" fontId="6" fillId="0" borderId="0" xfId="0" applyNumberFormat="1" applyFont="1" applyAlignment="1">
      <alignment horizontal="centerContinuous"/>
    </xf>
    <xf numFmtId="9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Continuous"/>
    </xf>
    <xf numFmtId="168" fontId="0" fillId="0" borderId="10" xfId="0" applyNumberFormat="1" applyFont="1" applyBorder="1" applyAlignment="1">
      <alignment/>
    </xf>
    <xf numFmtId="10" fontId="0" fillId="0" borderId="0" xfId="0" applyNumberFormat="1" applyFont="1" applyAlignment="1">
      <alignment horizontal="right"/>
    </xf>
    <xf numFmtId="39" fontId="0" fillId="0" borderId="0" xfId="0" applyNumberFormat="1" applyFont="1" applyFill="1" applyAlignment="1">
      <alignment horizontal="center"/>
    </xf>
    <xf numFmtId="39" fontId="1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39" fontId="0" fillId="0" borderId="0" xfId="0" applyNumberFormat="1" applyFont="1" applyFill="1" applyAlignment="1" quotePrefix="1">
      <alignment horizontal="left"/>
    </xf>
    <xf numFmtId="168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 horizontal="left"/>
    </xf>
    <xf numFmtId="168" fontId="0" fillId="0" borderId="10" xfId="0" applyNumberFormat="1" applyFont="1" applyBorder="1" applyAlignment="1">
      <alignment/>
    </xf>
    <xf numFmtId="9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0" fontId="0" fillId="0" borderId="0" xfId="0" applyNumberFormat="1" applyFont="1" applyAlignment="1" quotePrefix="1">
      <alignment horizontal="center"/>
    </xf>
    <xf numFmtId="10" fontId="0" fillId="0" borderId="0" xfId="0" applyNumberFormat="1" applyFont="1" applyFill="1" applyAlignment="1">
      <alignment horizontal="right"/>
    </xf>
    <xf numFmtId="39" fontId="11" fillId="0" borderId="0" xfId="0" applyNumberFormat="1" applyFont="1" applyAlignment="1" quotePrefix="1">
      <alignment horizontal="left"/>
    </xf>
    <xf numFmtId="39" fontId="11" fillId="0" borderId="0" xfId="0" applyNumberFormat="1" applyFont="1" applyAlignment="1">
      <alignment/>
    </xf>
    <xf numFmtId="10" fontId="12" fillId="0" borderId="0" xfId="0" applyNumberFormat="1" applyFont="1" applyAlignment="1">
      <alignment horizontal="centerContinuous"/>
    </xf>
    <xf numFmtId="10" fontId="0" fillId="0" borderId="0" xfId="0" applyNumberFormat="1" applyFont="1" applyAlignment="1" quotePrefix="1">
      <alignment horizontal="right"/>
    </xf>
    <xf numFmtId="164" fontId="13" fillId="0" borderId="0" xfId="0" applyNumberFormat="1" applyFont="1" applyAlignment="1">
      <alignment horizontal="centerContinuous"/>
    </xf>
    <xf numFmtId="164" fontId="0" fillId="0" borderId="0" xfId="0" applyNumberFormat="1" applyFont="1" applyAlignment="1" quotePrefix="1">
      <alignment/>
    </xf>
    <xf numFmtId="39" fontId="5" fillId="0" borderId="0" xfId="0" applyNumberFormat="1" applyFont="1" applyAlignment="1">
      <alignment horizontal="centerContinuous"/>
    </xf>
    <xf numFmtId="3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39" fontId="4" fillId="0" borderId="0" xfId="0" applyNumberFormat="1" applyFont="1" applyAlignment="1">
      <alignment horizontal="centerContinuous" wrapText="1"/>
    </xf>
    <xf numFmtId="39" fontId="0" fillId="0" borderId="0" xfId="0" applyNumberFormat="1" applyFont="1" applyAlignment="1">
      <alignment horizontal="centerContinuous" wrapText="1"/>
    </xf>
    <xf numFmtId="39" fontId="4" fillId="0" borderId="0" xfId="0" applyNumberFormat="1" applyFont="1" applyAlignment="1" quotePrefix="1">
      <alignment horizontal="centerContinuous" wrapText="1"/>
    </xf>
    <xf numFmtId="9" fontId="4" fillId="0" borderId="0" xfId="0" applyNumberFormat="1" applyFont="1" applyAlignment="1" quotePrefix="1">
      <alignment horizontal="right"/>
    </xf>
    <xf numFmtId="9" fontId="0" fillId="0" borderId="0" xfId="0" applyNumberFormat="1" applyFont="1" applyAlignment="1">
      <alignment horizontal="right"/>
    </xf>
    <xf numFmtId="9" fontId="0" fillId="0" borderId="10" xfId="0" applyNumberFormat="1" applyFont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 wrapText="1"/>
    </xf>
    <xf numFmtId="39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0" fontId="8" fillId="0" borderId="0" xfId="0" applyNumberFormat="1" applyFont="1" applyAlignment="1">
      <alignment horizontal="left"/>
    </xf>
    <xf numFmtId="39" fontId="4" fillId="0" borderId="0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6" fillId="0" borderId="0" xfId="0" applyNumberFormat="1" applyFont="1" applyAlignment="1">
      <alignment horizontal="left"/>
    </xf>
    <xf numFmtId="39" fontId="10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12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"/>
    </xf>
    <xf numFmtId="172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0" fontId="15" fillId="0" borderId="0" xfId="54" applyFont="1" applyAlignment="1" applyProtection="1">
      <alignment/>
      <protection/>
    </xf>
    <xf numFmtId="0" fontId="0" fillId="0" borderId="0" xfId="0" applyFont="1" applyAlignment="1">
      <alignment horizontal="right" wrapText="1"/>
    </xf>
    <xf numFmtId="4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39" fontId="0" fillId="0" borderId="10" xfId="0" applyNumberFormat="1" applyFont="1" applyBorder="1" applyAlignment="1">
      <alignment wrapText="1"/>
    </xf>
    <xf numFmtId="39" fontId="4" fillId="0" borderId="0" xfId="0" applyNumberFormat="1" applyFont="1" applyAlignment="1">
      <alignment horizontal="right"/>
    </xf>
    <xf numFmtId="39" fontId="16" fillId="0" borderId="0" xfId="0" applyNumberFormat="1" applyFont="1" applyAlignment="1">
      <alignment horizontal="centerContinuous"/>
    </xf>
    <xf numFmtId="39" fontId="0" fillId="0" borderId="10" xfId="0" applyNumberFormat="1" applyFont="1" applyBorder="1" applyAlignment="1">
      <alignment horizontal="right" wrapText="1"/>
    </xf>
    <xf numFmtId="39" fontId="0" fillId="0" borderId="0" xfId="44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39" fontId="0" fillId="0" borderId="0" xfId="0" applyNumberFormat="1" applyFill="1" applyAlignment="1">
      <alignment/>
    </xf>
    <xf numFmtId="39" fontId="0" fillId="0" borderId="0" xfId="0" applyNumberFormat="1" applyAlignment="1" quotePrefix="1">
      <alignment horizontal="left"/>
    </xf>
    <xf numFmtId="39" fontId="0" fillId="0" borderId="0" xfId="0" applyNumberFormat="1" applyAlignment="1">
      <alignment horizontal="center"/>
    </xf>
    <xf numFmtId="9" fontId="6" fillId="0" borderId="0" xfId="0" applyNumberFormat="1" applyFont="1" applyAlignment="1">
      <alignment/>
    </xf>
    <xf numFmtId="39" fontId="0" fillId="0" borderId="0" xfId="0" applyNumberFormat="1" applyFill="1" applyAlignment="1">
      <alignment horizontal="left"/>
    </xf>
    <xf numFmtId="39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39" fontId="0" fillId="0" borderId="0" xfId="0" applyNumberFormat="1" applyAlignment="1">
      <alignment horizontal="left"/>
    </xf>
    <xf numFmtId="39" fontId="0" fillId="0" borderId="0" xfId="0" applyNumberFormat="1" applyFill="1" applyAlignment="1" quotePrefix="1">
      <alignment horizontal="left"/>
    </xf>
    <xf numFmtId="9" fontId="0" fillId="0" borderId="0" xfId="0" applyNumberFormat="1" applyAlignment="1">
      <alignment horizontal="center"/>
    </xf>
    <xf numFmtId="39" fontId="17" fillId="0" borderId="0" xfId="0" applyNumberFormat="1" applyFont="1" applyAlignment="1">
      <alignment horizontal="left"/>
    </xf>
    <xf numFmtId="10" fontId="0" fillId="0" borderId="0" xfId="0" applyNumberFormat="1" applyAlignment="1">
      <alignment horizontal="center"/>
    </xf>
    <xf numFmtId="39" fontId="6" fillId="0" borderId="0" xfId="0" applyNumberFormat="1" applyFont="1" applyFill="1" applyAlignment="1" quotePrefix="1">
      <alignment horizontal="left"/>
    </xf>
    <xf numFmtId="168" fontId="6" fillId="0" borderId="0" xfId="0" applyNumberFormat="1" applyFont="1" applyAlignment="1">
      <alignment/>
    </xf>
    <xf numFmtId="10" fontId="0" fillId="0" borderId="0" xfId="0" applyNumberFormat="1" applyAlignment="1" quotePrefix="1">
      <alignment horizontal="center"/>
    </xf>
    <xf numFmtId="15" fontId="0" fillId="0" borderId="0" xfId="0" applyNumberFormat="1" applyAlignment="1">
      <alignment/>
    </xf>
    <xf numFmtId="10" fontId="4" fillId="0" borderId="0" xfId="0" applyNumberFormat="1" applyFont="1" applyAlignment="1">
      <alignment horizontal="right"/>
    </xf>
    <xf numFmtId="10" fontId="0" fillId="0" borderId="0" xfId="0" applyNumberFormat="1" applyAlignment="1" quotePrefix="1">
      <alignment horizontal="lef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4" fillId="0" borderId="0" xfId="0" applyNumberFormat="1" applyFont="1" applyAlignment="1" quotePrefix="1">
      <alignment horizontal="centerContinuous" wrapText="1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Alignment="1">
      <alignment horizontal="center" wrapText="1"/>
    </xf>
    <xf numFmtId="0" fontId="57" fillId="0" borderId="0" xfId="54" applyAlignment="1" applyProtection="1">
      <alignment/>
      <protection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10" fontId="4" fillId="0" borderId="0" xfId="0" applyNumberFormat="1" applyFont="1" applyAlignment="1" quotePrefix="1">
      <alignment horizontal="right"/>
    </xf>
    <xf numFmtId="168" fontId="4" fillId="0" borderId="0" xfId="0" applyNumberFormat="1" applyFont="1" applyAlignment="1" quotePrefix="1">
      <alignment horizontal="righ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4" fontId="8" fillId="0" borderId="0" xfId="0" applyNumberFormat="1" applyFont="1" applyAlignment="1">
      <alignment horizontal="centerContinuous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Returns by Value Line Financial Strength</a:t>
            </a:r>
          </a:p>
        </c:rich>
      </c:tx>
      <c:layout>
        <c:manualLayout>
          <c:xMode val="factor"/>
          <c:yMode val="factor"/>
          <c:x val="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825"/>
          <c:w val="0.9245"/>
          <c:h val="0.65625"/>
        </c:manualLayout>
      </c:layout>
      <c:lineChart>
        <c:grouping val="standard"/>
        <c:varyColors val="0"/>
        <c:ser>
          <c:idx val="0"/>
          <c:order val="0"/>
          <c:tx>
            <c:v>Accepted Return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'Ex. 4.12'!$A$12:$A$20</c:f>
              <c:strCache/>
            </c:strRef>
          </c:cat>
          <c:val>
            <c:numRef>
              <c:f>'Ex. 4.12'!$D$12:$D$20</c:f>
              <c:numCache/>
            </c:numRef>
          </c:val>
          <c:smooth val="0"/>
        </c:ser>
        <c:ser>
          <c:idx val="3"/>
          <c:order val="1"/>
          <c:tx>
            <c:v>Regression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'Ex. 4.12'!$A$12:$A$20</c:f>
              <c:strCache/>
            </c:strRef>
          </c:cat>
          <c:val>
            <c:numRef>
              <c:f>'Ex. 4.12'!$G$12:$G$20</c:f>
              <c:numCache/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Financial Strength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688613"/>
        <c:crossesAt val="0"/>
        <c:auto val="1"/>
        <c:lblOffset val="100"/>
        <c:tickLblSkip val="1"/>
        <c:noMultiLvlLbl val="0"/>
      </c:catAx>
      <c:valAx>
        <c:axId val="17688613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Forecast Annual Return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70464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365"/>
          <c:w val="0.385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Authorized Returns And Bond Yields Through Time</a:t>
            </a:r>
          </a:p>
        </c:rich>
      </c:tx>
      <c:layout>
        <c:manualLayout>
          <c:xMode val="factor"/>
          <c:yMode val="factor"/>
          <c:x val="0.06225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3675"/>
          <c:w val="0.91575"/>
          <c:h val="0.87675"/>
        </c:manualLayout>
      </c:layout>
      <c:lineChart>
        <c:grouping val="standard"/>
        <c:varyColors val="0"/>
        <c:ser>
          <c:idx val="1"/>
          <c:order val="0"/>
          <c:tx>
            <c:v>Authorized Returns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'Ex 4.13'!$A$9:$A$39</c:f>
              <c:numCache/>
            </c:numRef>
          </c:cat>
          <c:val>
            <c:numRef>
              <c:f>'Ex 4.13'!$C$9:$C$39</c:f>
              <c:numCache/>
            </c:numRef>
          </c:val>
          <c:smooth val="0"/>
        </c:ser>
        <c:ser>
          <c:idx val="0"/>
          <c:order val="1"/>
          <c:tx>
            <c:v>Bond Yields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val>
            <c:numRef>
              <c:f>'Ex 4.13'!$B$9:$B$39</c:f>
              <c:numCache/>
            </c:numRef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3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491519"/>
        <c:crosses val="autoZero"/>
        <c:auto val="1"/>
        <c:lblOffset val="100"/>
        <c:tickLblSkip val="3"/>
        <c:noMultiLvlLbl val="0"/>
      </c:catAx>
      <c:valAx>
        <c:axId val="2349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Authorized Return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95"/>
          <c:y val="0.89275"/>
          <c:w val="0.73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39</xdr:row>
      <xdr:rowOff>95250</xdr:rowOff>
    </xdr:from>
    <xdr:to>
      <xdr:col>10</xdr:col>
      <xdr:colOff>581025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352425" y="6572250"/>
        <a:ext cx="6438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8</xdr:row>
      <xdr:rowOff>0</xdr:rowOff>
    </xdr:from>
    <xdr:to>
      <xdr:col>14</xdr:col>
      <xdr:colOff>476250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2057400" y="1962150"/>
        <a:ext cx="60483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wsjprimerate.us/libor/libor_rates_history.htm" TargetMode="External" /><Relationship Id="rId2" Type="http://schemas.openxmlformats.org/officeDocument/2006/relationships/hyperlink" Target="http://www.federalreserve.gov/releases/h15/data/Monthly/H15_TB_M3.txt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6" sqref="A6"/>
    </sheetView>
  </sheetViews>
  <sheetFormatPr defaultColWidth="9.33203125" defaultRowHeight="12.75"/>
  <cols>
    <col min="1" max="1" width="14.83203125" style="0" customWidth="1"/>
    <col min="2" max="2" width="10.83203125" style="0" customWidth="1"/>
    <col min="3" max="3" width="10.83203125" style="152" customWidth="1"/>
    <col min="4" max="4" width="10.83203125" style="0" customWidth="1"/>
  </cols>
  <sheetData>
    <row r="1" spans="1:2" ht="12.75">
      <c r="A1" s="4"/>
      <c r="B1" s="4"/>
    </row>
    <row r="2" spans="1:4" ht="12.75">
      <c r="A2" s="3"/>
      <c r="B2" s="4"/>
      <c r="C2" s="153"/>
      <c r="D2" s="207" t="s">
        <v>3772</v>
      </c>
    </row>
    <row r="3" spans="1:4" ht="12.75">
      <c r="A3" s="3"/>
      <c r="B3" s="4"/>
      <c r="C3" s="153"/>
      <c r="D3" s="119"/>
    </row>
    <row r="4" spans="1:4" ht="12.75">
      <c r="A4" s="3"/>
      <c r="B4" s="4"/>
      <c r="C4" s="153"/>
      <c r="D4" s="4"/>
    </row>
    <row r="5" spans="1:4" ht="15.75">
      <c r="A5" s="14" t="s">
        <v>771</v>
      </c>
      <c r="B5" s="118"/>
      <c r="C5" s="154"/>
      <c r="D5" s="118"/>
    </row>
    <row r="6" spans="1:4" ht="14.25">
      <c r="A6" s="120">
        <f>'Ex 4.4'!A5</f>
        <v>40674</v>
      </c>
      <c r="B6" s="6"/>
      <c r="C6" s="155"/>
      <c r="D6" s="6"/>
    </row>
    <row r="7" spans="1:4" ht="12.75">
      <c r="A7" s="3"/>
      <c r="B7" s="4"/>
      <c r="C7" s="153"/>
      <c r="D7" s="4"/>
    </row>
    <row r="8" spans="1:4" ht="12.75">
      <c r="A8" s="91"/>
      <c r="B8" s="4"/>
      <c r="C8" s="153"/>
      <c r="D8" s="4"/>
    </row>
    <row r="9" spans="1:4" ht="12.75">
      <c r="A9" s="3"/>
      <c r="B9" s="28"/>
      <c r="C9" s="156" t="s">
        <v>772</v>
      </c>
      <c r="D9" s="28" t="s">
        <v>773</v>
      </c>
    </row>
    <row r="10" spans="1:4" ht="12.75">
      <c r="A10" s="3"/>
      <c r="B10" s="28" t="s">
        <v>774</v>
      </c>
      <c r="C10" s="156" t="s">
        <v>775</v>
      </c>
      <c r="D10" s="28" t="s">
        <v>774</v>
      </c>
    </row>
    <row r="11" spans="1:4" ht="7.5" customHeight="1">
      <c r="A11" s="3"/>
      <c r="B11" s="10"/>
      <c r="C11" s="157"/>
      <c r="D11" s="10"/>
    </row>
    <row r="12" spans="1:4" ht="12.75">
      <c r="A12" s="3" t="s">
        <v>776</v>
      </c>
      <c r="B12" s="4">
        <v>0.1</v>
      </c>
      <c r="C12" s="153">
        <v>0.519</v>
      </c>
      <c r="D12" s="4">
        <f>C12*B12</f>
        <v>0.0519</v>
      </c>
    </row>
    <row r="13" spans="1:4" ht="12.75">
      <c r="A13" s="3" t="s">
        <v>623</v>
      </c>
      <c r="B13" s="4">
        <v>0.0543</v>
      </c>
      <c r="C13" s="153">
        <v>0.003</v>
      </c>
      <c r="D13" s="4">
        <f>C13*B13</f>
        <v>0.0001629</v>
      </c>
    </row>
    <row r="14" spans="1:4" ht="12.75">
      <c r="A14" s="3" t="s">
        <v>777</v>
      </c>
      <c r="B14" s="4">
        <v>0.0581</v>
      </c>
      <c r="C14" s="153">
        <v>0.478</v>
      </c>
      <c r="D14" s="4">
        <f>C14*B14</f>
        <v>0.0277718</v>
      </c>
    </row>
    <row r="15" spans="1:4" ht="7.5" customHeight="1">
      <c r="A15" s="3"/>
      <c r="B15" s="10"/>
      <c r="C15" s="157"/>
      <c r="D15" s="10"/>
    </row>
    <row r="16" spans="1:4" ht="12.75">
      <c r="A16" s="3" t="s">
        <v>778</v>
      </c>
      <c r="B16" s="4"/>
      <c r="C16" s="153">
        <f>SUM(C11:C15)</f>
        <v>1</v>
      </c>
      <c r="D16" s="4">
        <f>SUM(D11:D15)</f>
        <v>0.07983470000000001</v>
      </c>
    </row>
    <row r="17" spans="1:2" ht="12.75">
      <c r="A17" s="4"/>
      <c r="B17" s="4"/>
    </row>
  </sheetData>
  <sheetProtection/>
  <printOptions horizontalCentered="1"/>
  <pageMargins left="0.75" right="0.75" top="1.07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25.16015625" style="0" customWidth="1"/>
    <col min="2" max="2" width="12.83203125" style="31" customWidth="1"/>
    <col min="3" max="6" width="9.5" style="0" bestFit="1" customWidth="1"/>
    <col min="7" max="7" width="9.66015625" style="0" bestFit="1" customWidth="1"/>
    <col min="8" max="8" width="9.5" style="0" bestFit="1" customWidth="1"/>
  </cols>
  <sheetData>
    <row r="1" spans="1:8" ht="12.75">
      <c r="A1" s="3"/>
      <c r="B1" s="32"/>
      <c r="C1" s="3"/>
      <c r="D1" s="3"/>
      <c r="E1" s="3"/>
      <c r="F1" s="3"/>
      <c r="G1" s="3"/>
      <c r="H1" s="87" t="s">
        <v>3781</v>
      </c>
    </row>
    <row r="2" spans="1:8" ht="12.75">
      <c r="A2" s="3"/>
      <c r="B2" s="32"/>
      <c r="C2" s="3"/>
      <c r="D2" s="3"/>
      <c r="E2" s="3"/>
      <c r="F2" s="3"/>
      <c r="G2" s="3"/>
      <c r="H2" s="200" t="s">
        <v>3753</v>
      </c>
    </row>
    <row r="3" spans="1:8" ht="18.75">
      <c r="A3" s="60" t="str">
        <f>'Ex 4.4'!A3</f>
        <v>PacifiCorp</v>
      </c>
      <c r="B3" s="122"/>
      <c r="C3" s="5"/>
      <c r="D3" s="5"/>
      <c r="E3" s="5"/>
      <c r="F3" s="5"/>
      <c r="G3" s="5"/>
      <c r="H3" s="5"/>
    </row>
    <row r="4" spans="1:8" s="125" customFormat="1" ht="15.75" customHeight="1">
      <c r="A4" s="14" t="s">
        <v>693</v>
      </c>
      <c r="B4" s="123"/>
      <c r="C4" s="124"/>
      <c r="D4" s="124"/>
      <c r="E4" s="124"/>
      <c r="F4" s="124"/>
      <c r="G4" s="124"/>
      <c r="H4" s="124"/>
    </row>
    <row r="5" spans="1:8" s="125" customFormat="1" ht="15.75" customHeight="1">
      <c r="A5" s="53" t="s">
        <v>694</v>
      </c>
      <c r="B5" s="123"/>
      <c r="C5" s="124"/>
      <c r="D5" s="124"/>
      <c r="E5" s="124"/>
      <c r="F5" s="124"/>
      <c r="G5" s="124"/>
      <c r="H5" s="124"/>
    </row>
    <row r="6" spans="1:8" s="125" customFormat="1" ht="15.75" customHeight="1">
      <c r="A6" s="15">
        <f>'Ex 4.4'!A5</f>
        <v>40674</v>
      </c>
      <c r="B6" s="123"/>
      <c r="C6" s="124"/>
      <c r="D6" s="124"/>
      <c r="E6" s="124"/>
      <c r="F6" s="124"/>
      <c r="G6" s="124"/>
      <c r="H6" s="124"/>
    </row>
    <row r="7" spans="1:8" ht="12.75" customHeight="1">
      <c r="A7" s="13"/>
      <c r="B7" s="49"/>
      <c r="C7" s="7"/>
      <c r="D7" s="7"/>
      <c r="E7" s="7"/>
      <c r="F7" s="7"/>
      <c r="G7" s="7"/>
      <c r="H7" s="7"/>
    </row>
    <row r="8" spans="1:8" ht="12.75" customHeight="1">
      <c r="A8" s="54"/>
      <c r="B8" s="32"/>
      <c r="C8" s="3"/>
      <c r="D8" s="3"/>
      <c r="E8" s="3"/>
      <c r="F8" s="3"/>
      <c r="G8" s="3"/>
      <c r="H8" s="3"/>
    </row>
    <row r="9" spans="1:8" ht="15.75">
      <c r="A9" s="24" t="s">
        <v>695</v>
      </c>
      <c r="B9" s="32"/>
      <c r="C9" s="3"/>
      <c r="D9" s="3"/>
      <c r="E9" s="3"/>
      <c r="F9" s="3"/>
      <c r="G9" s="3"/>
      <c r="H9" s="3"/>
    </row>
    <row r="10" spans="1:8" ht="7.5" customHeight="1">
      <c r="A10" s="3"/>
      <c r="B10" s="32"/>
      <c r="C10" s="3"/>
      <c r="D10" s="3"/>
      <c r="E10" s="18"/>
      <c r="F10" s="18"/>
      <c r="G10" s="3"/>
      <c r="H10" s="3"/>
    </row>
    <row r="11" spans="1:8" ht="12.75">
      <c r="A11" s="18"/>
      <c r="B11" s="33"/>
      <c r="C11" s="18" t="s">
        <v>696</v>
      </c>
      <c r="D11" s="23" t="s">
        <v>697</v>
      </c>
      <c r="E11" s="18" t="s">
        <v>698</v>
      </c>
      <c r="F11" s="18" t="s">
        <v>698</v>
      </c>
      <c r="G11" s="18" t="s">
        <v>699</v>
      </c>
      <c r="H11" s="23" t="s">
        <v>700</v>
      </c>
    </row>
    <row r="12" spans="1:8" ht="12.75">
      <c r="A12" s="18" t="s">
        <v>624</v>
      </c>
      <c r="B12" s="33" t="s">
        <v>701</v>
      </c>
      <c r="C12" s="18" t="s">
        <v>699</v>
      </c>
      <c r="D12" s="18" t="s">
        <v>702</v>
      </c>
      <c r="E12" s="18" t="s">
        <v>699</v>
      </c>
      <c r="F12" s="18" t="s">
        <v>702</v>
      </c>
      <c r="G12" s="18" t="s">
        <v>703</v>
      </c>
      <c r="H12" s="18" t="s">
        <v>703</v>
      </c>
    </row>
    <row r="13" spans="1:8" ht="7.5" customHeight="1">
      <c r="A13" s="30"/>
      <c r="B13" s="52"/>
      <c r="C13" s="30"/>
      <c r="D13" s="30"/>
      <c r="E13" s="30"/>
      <c r="F13" s="30"/>
      <c r="G13" s="30"/>
      <c r="H13" s="30"/>
    </row>
    <row r="14" spans="1:8" ht="12.75">
      <c r="A14" s="32" t="str">
        <f>'Ex 4.6'!A13</f>
        <v>Alliant Energy</v>
      </c>
      <c r="B14" s="32">
        <f>'Ex 4.10'!B10</f>
        <v>0.7</v>
      </c>
      <c r="C14" s="4">
        <v>0.0006</v>
      </c>
      <c r="D14" s="4">
        <v>0.0425</v>
      </c>
      <c r="E14" s="4">
        <v>0.0705</v>
      </c>
      <c r="F14" s="4">
        <v>0.0501</v>
      </c>
      <c r="G14" s="4">
        <f>C14+B14*E14</f>
        <v>0.049949999999999994</v>
      </c>
      <c r="H14" s="4">
        <f>D14+B14*F14</f>
        <v>0.07757</v>
      </c>
    </row>
    <row r="15" spans="1:8" ht="12.75">
      <c r="A15" s="32" t="str">
        <f>'Ex 4.6'!A14</f>
        <v>DTE Energy Co.</v>
      </c>
      <c r="B15" s="32">
        <f>'Ex 4.10'!B11</f>
        <v>0.75</v>
      </c>
      <c r="C15" s="4">
        <f>C14</f>
        <v>0.0006</v>
      </c>
      <c r="D15" s="4">
        <f>D14</f>
        <v>0.0425</v>
      </c>
      <c r="E15" s="4">
        <f>E14</f>
        <v>0.0705</v>
      </c>
      <c r="F15" s="4">
        <f>F14</f>
        <v>0.0501</v>
      </c>
      <c r="G15" s="4">
        <f aca="true" t="shared" si="0" ref="G15:G22">C15+B15*E15</f>
        <v>0.053474999999999995</v>
      </c>
      <c r="H15" s="4">
        <f aca="true" t="shared" si="1" ref="H15:H22">D15+B15*F15</f>
        <v>0.08007500000000001</v>
      </c>
    </row>
    <row r="16" spans="1:8" ht="12.75">
      <c r="A16" s="32" t="str">
        <f>'Ex 4.6'!A15</f>
        <v>Edison International</v>
      </c>
      <c r="B16" s="32">
        <f>'Ex 4.10'!B12</f>
        <v>0.8</v>
      </c>
      <c r="C16" s="4">
        <f aca="true" t="shared" si="2" ref="C16:C22">C15</f>
        <v>0.0006</v>
      </c>
      <c r="D16" s="4">
        <f aca="true" t="shared" si="3" ref="D16:D22">D15</f>
        <v>0.0425</v>
      </c>
      <c r="E16" s="4">
        <f aca="true" t="shared" si="4" ref="E16:E22">E15</f>
        <v>0.0705</v>
      </c>
      <c r="F16" s="4">
        <f aca="true" t="shared" si="5" ref="F16:F22">F15</f>
        <v>0.0501</v>
      </c>
      <c r="G16" s="4">
        <f t="shared" si="0"/>
        <v>0.057</v>
      </c>
      <c r="H16" s="4">
        <f t="shared" si="1"/>
        <v>0.08258000000000001</v>
      </c>
    </row>
    <row r="17" spans="1:8" ht="12.75">
      <c r="A17" s="32" t="str">
        <f>'Ex 4.6'!A16</f>
        <v>Entergy</v>
      </c>
      <c r="B17" s="32">
        <f>'Ex 4.10'!B13</f>
        <v>0.7</v>
      </c>
      <c r="C17" s="4">
        <f t="shared" si="2"/>
        <v>0.0006</v>
      </c>
      <c r="D17" s="4">
        <f t="shared" si="3"/>
        <v>0.0425</v>
      </c>
      <c r="E17" s="4">
        <f t="shared" si="4"/>
        <v>0.0705</v>
      </c>
      <c r="F17" s="4">
        <f t="shared" si="5"/>
        <v>0.0501</v>
      </c>
      <c r="G17" s="4">
        <f t="shared" si="0"/>
        <v>0.049949999999999994</v>
      </c>
      <c r="H17" s="4">
        <f t="shared" si="1"/>
        <v>0.07757</v>
      </c>
    </row>
    <row r="18" spans="1:8" ht="12.75">
      <c r="A18" s="32" t="str">
        <f>'Ex 4.6'!A17</f>
        <v>PG &amp; E</v>
      </c>
      <c r="B18" s="32">
        <f>'Ex 4.10'!B14</f>
        <v>0.55</v>
      </c>
      <c r="C18" s="4">
        <f t="shared" si="2"/>
        <v>0.0006</v>
      </c>
      <c r="D18" s="4">
        <f t="shared" si="3"/>
        <v>0.0425</v>
      </c>
      <c r="E18" s="4">
        <f t="shared" si="4"/>
        <v>0.0705</v>
      </c>
      <c r="F18" s="4">
        <f t="shared" si="5"/>
        <v>0.0501</v>
      </c>
      <c r="G18" s="4">
        <f t="shared" si="0"/>
        <v>0.039375</v>
      </c>
      <c r="H18" s="4">
        <f t="shared" si="1"/>
        <v>0.070055</v>
      </c>
    </row>
    <row r="19" spans="1:8" ht="12.75">
      <c r="A19" s="32" t="str">
        <f>'Ex 4.6'!A18</f>
        <v>SCANA Corp.</v>
      </c>
      <c r="B19" s="32">
        <f>'Ex 4.10'!B15</f>
        <v>0.7</v>
      </c>
      <c r="C19" s="4">
        <f t="shared" si="2"/>
        <v>0.0006</v>
      </c>
      <c r="D19" s="4">
        <f t="shared" si="3"/>
        <v>0.0425</v>
      </c>
      <c r="E19" s="4">
        <f t="shared" si="4"/>
        <v>0.0705</v>
      </c>
      <c r="F19" s="4">
        <f t="shared" si="5"/>
        <v>0.0501</v>
      </c>
      <c r="G19" s="4">
        <f t="shared" si="0"/>
        <v>0.049949999999999994</v>
      </c>
      <c r="H19" s="4">
        <f t="shared" si="1"/>
        <v>0.07757</v>
      </c>
    </row>
    <row r="20" spans="1:8" ht="12.75">
      <c r="A20" s="32" t="str">
        <f>'Ex 4.6'!A19</f>
        <v>Southern Company</v>
      </c>
      <c r="B20" s="32">
        <f>'Ex 4.10'!B16</f>
        <v>0.55</v>
      </c>
      <c r="C20" s="4">
        <f t="shared" si="2"/>
        <v>0.0006</v>
      </c>
      <c r="D20" s="4">
        <f t="shared" si="3"/>
        <v>0.0425</v>
      </c>
      <c r="E20" s="4">
        <f t="shared" si="4"/>
        <v>0.0705</v>
      </c>
      <c r="F20" s="4">
        <f t="shared" si="5"/>
        <v>0.0501</v>
      </c>
      <c r="G20" s="4">
        <f t="shared" si="0"/>
        <v>0.039375</v>
      </c>
      <c r="H20" s="4">
        <f t="shared" si="1"/>
        <v>0.070055</v>
      </c>
    </row>
    <row r="21" spans="1:8" ht="12.75">
      <c r="A21" s="32" t="str">
        <f>'Ex 4.6'!A20</f>
        <v>Wisconsin Energy</v>
      </c>
      <c r="B21" s="32">
        <f>'Ex 4.10'!B17</f>
        <v>0.6</v>
      </c>
      <c r="C21" s="4">
        <f t="shared" si="2"/>
        <v>0.0006</v>
      </c>
      <c r="D21" s="4">
        <f t="shared" si="3"/>
        <v>0.0425</v>
      </c>
      <c r="E21" s="4">
        <f t="shared" si="4"/>
        <v>0.0705</v>
      </c>
      <c r="F21" s="4">
        <f t="shared" si="5"/>
        <v>0.0501</v>
      </c>
      <c r="G21" s="4">
        <f t="shared" si="0"/>
        <v>0.0429</v>
      </c>
      <c r="H21" s="4">
        <f t="shared" si="1"/>
        <v>0.07256</v>
      </c>
    </row>
    <row r="22" spans="1:8" ht="12.75">
      <c r="A22" s="32" t="str">
        <f>'Ex 4.6'!A21</f>
        <v>Xcel Energy</v>
      </c>
      <c r="B22" s="32">
        <f>'Ex 4.10'!B18</f>
        <v>0.65</v>
      </c>
      <c r="C22" s="4">
        <f t="shared" si="2"/>
        <v>0.0006</v>
      </c>
      <c r="D22" s="4">
        <f t="shared" si="3"/>
        <v>0.0425</v>
      </c>
      <c r="E22" s="4">
        <f t="shared" si="4"/>
        <v>0.0705</v>
      </c>
      <c r="F22" s="4">
        <f t="shared" si="5"/>
        <v>0.0501</v>
      </c>
      <c r="G22" s="4">
        <f t="shared" si="0"/>
        <v>0.046425</v>
      </c>
      <c r="H22" s="4">
        <f t="shared" si="1"/>
        <v>0.075065</v>
      </c>
    </row>
    <row r="23" spans="1:8" ht="7.5" customHeight="1">
      <c r="A23" s="3"/>
      <c r="B23" s="52"/>
      <c r="C23" s="10"/>
      <c r="D23" s="10"/>
      <c r="E23" s="10"/>
      <c r="F23" s="10"/>
      <c r="G23" s="10"/>
      <c r="H23" s="10"/>
    </row>
    <row r="24" spans="1:8" ht="12.75">
      <c r="A24" s="40" t="s">
        <v>637</v>
      </c>
      <c r="B24" s="32">
        <f>AVERAGE(B13:B23)</f>
        <v>0.6666666666666666</v>
      </c>
      <c r="C24" s="4"/>
      <c r="D24" s="4"/>
      <c r="E24" s="4"/>
      <c r="F24" s="4"/>
      <c r="G24" s="4">
        <f>AVERAGE(G13:G23)</f>
        <v>0.047599999999999996</v>
      </c>
      <c r="H24" s="4">
        <f>AVERAGE(H13:H23)</f>
        <v>0.07590000000000001</v>
      </c>
    </row>
    <row r="25" spans="1:8" ht="12.75">
      <c r="A25" s="40" t="s">
        <v>672</v>
      </c>
      <c r="B25" s="32">
        <f>STDEV(B13:B23)</f>
        <v>0.08660254037844423</v>
      </c>
      <c r="C25" s="4"/>
      <c r="D25" s="4"/>
      <c r="E25" s="4"/>
      <c r="F25" s="4"/>
      <c r="G25" s="4">
        <f>STDEV(G13:G23)</f>
        <v>0.006105479096680291</v>
      </c>
      <c r="H25" s="4">
        <f>STDEV(H13:H23)</f>
        <v>0.0043387872729600385</v>
      </c>
    </row>
    <row r="26" spans="1:8" ht="12.75">
      <c r="A26" s="40" t="s">
        <v>632</v>
      </c>
      <c r="B26" s="32">
        <f>MEDIAN(B13:B23)</f>
        <v>0.7</v>
      </c>
      <c r="C26" s="4"/>
      <c r="D26" s="4"/>
      <c r="E26" s="4"/>
      <c r="F26" s="4"/>
      <c r="G26" s="4">
        <f>MEDIAN(G13:G23)</f>
        <v>0.049949999999999994</v>
      </c>
      <c r="H26" s="4">
        <f>MEDIAN(H13:H23)</f>
        <v>0.07757</v>
      </c>
    </row>
    <row r="27" spans="1:8" ht="12.75">
      <c r="A27" s="40"/>
      <c r="B27" s="32"/>
      <c r="C27" s="4"/>
      <c r="D27" s="4"/>
      <c r="E27" s="4"/>
      <c r="F27" s="4"/>
      <c r="G27" s="4"/>
      <c r="H27" s="4"/>
    </row>
    <row r="28" spans="1:8" ht="15.75">
      <c r="A28" s="41" t="s">
        <v>704</v>
      </c>
      <c r="B28" s="32"/>
      <c r="C28" s="4"/>
      <c r="D28" s="4"/>
      <c r="E28" s="4"/>
      <c r="F28" s="4"/>
      <c r="G28" s="11">
        <f>G24</f>
        <v>0.047599999999999996</v>
      </c>
      <c r="H28" s="11">
        <f>H24</f>
        <v>0.07590000000000001</v>
      </c>
    </row>
    <row r="29" spans="1:8" ht="12.75">
      <c r="A29" s="3"/>
      <c r="B29" s="32"/>
      <c r="C29" s="3"/>
      <c r="D29" s="3"/>
      <c r="E29" s="3"/>
      <c r="F29" s="3"/>
      <c r="G29" s="3"/>
      <c r="H29" s="3"/>
    </row>
    <row r="30" spans="1:8" ht="12.75" customHeight="1">
      <c r="A30" s="13"/>
      <c r="B30" s="49"/>
      <c r="C30" s="7"/>
      <c r="D30" s="7"/>
      <c r="E30" s="7"/>
      <c r="F30" s="7"/>
      <c r="G30" s="7"/>
      <c r="H30" s="7"/>
    </row>
    <row r="31" spans="1:8" ht="12.75" customHeight="1">
      <c r="A31" s="54"/>
      <c r="B31" s="32"/>
      <c r="C31" s="3"/>
      <c r="D31" s="3"/>
      <c r="E31" s="3"/>
      <c r="F31" s="3"/>
      <c r="G31" s="3"/>
      <c r="H31" s="3"/>
    </row>
    <row r="32" spans="1:8" ht="15.75">
      <c r="A32" s="55" t="s">
        <v>705</v>
      </c>
      <c r="B32" s="32"/>
      <c r="C32" s="32"/>
      <c r="D32" s="32"/>
      <c r="E32" s="32"/>
      <c r="F32" s="32"/>
      <c r="G32" s="32"/>
      <c r="H32" s="32"/>
    </row>
    <row r="33" spans="1:8" ht="7.5" customHeight="1">
      <c r="A33" s="32"/>
      <c r="B33" s="32"/>
      <c r="C33" s="32"/>
      <c r="D33" s="32"/>
      <c r="E33" s="33"/>
      <c r="F33" s="33"/>
      <c r="G33" s="32"/>
      <c r="H33" s="32"/>
    </row>
    <row r="34" spans="1:8" ht="12.75">
      <c r="A34" s="33"/>
      <c r="B34" s="33"/>
      <c r="C34" s="33" t="s">
        <v>696</v>
      </c>
      <c r="D34" s="56" t="s">
        <v>697</v>
      </c>
      <c r="E34" s="33" t="s">
        <v>698</v>
      </c>
      <c r="F34" s="33" t="s">
        <v>698</v>
      </c>
      <c r="G34" s="33" t="s">
        <v>699</v>
      </c>
      <c r="H34" s="56" t="s">
        <v>700</v>
      </c>
    </row>
    <row r="35" spans="1:8" ht="12.75">
      <c r="A35" s="33" t="s">
        <v>624</v>
      </c>
      <c r="B35" s="33" t="s">
        <v>701</v>
      </c>
      <c r="C35" s="33" t="s">
        <v>699</v>
      </c>
      <c r="D35" s="33" t="s">
        <v>702</v>
      </c>
      <c r="E35" s="33" t="s">
        <v>699</v>
      </c>
      <c r="F35" s="33" t="s">
        <v>702</v>
      </c>
      <c r="G35" s="33" t="s">
        <v>703</v>
      </c>
      <c r="H35" s="33" t="s">
        <v>703</v>
      </c>
    </row>
    <row r="36" spans="1:8" ht="7.5" customHeight="1">
      <c r="A36" s="52"/>
      <c r="B36" s="52"/>
      <c r="C36" s="52"/>
      <c r="D36" s="52"/>
      <c r="E36" s="52"/>
      <c r="F36" s="52"/>
      <c r="G36" s="52"/>
      <c r="H36" s="52"/>
    </row>
    <row r="37" spans="1:8" ht="12.75">
      <c r="A37" s="32" t="str">
        <f>A14</f>
        <v>Alliant Energy</v>
      </c>
      <c r="B37" s="32">
        <f>B14</f>
        <v>0.7</v>
      </c>
      <c r="C37" s="4">
        <f>C14</f>
        <v>0.0006</v>
      </c>
      <c r="D37" s="4">
        <f>D14</f>
        <v>0.0425</v>
      </c>
      <c r="E37" s="4">
        <v>0.0589</v>
      </c>
      <c r="F37" s="4">
        <v>0.0442</v>
      </c>
      <c r="G37" s="4">
        <f aca="true" t="shared" si="6" ref="G37:G45">C37+B37*E37</f>
        <v>0.04183</v>
      </c>
      <c r="H37" s="4">
        <f aca="true" t="shared" si="7" ref="H37:H45">D37+B37*F37</f>
        <v>0.07344</v>
      </c>
    </row>
    <row r="38" spans="1:8" ht="12.75">
      <c r="A38" s="32" t="str">
        <f aca="true" t="shared" si="8" ref="A38:B45">A15</f>
        <v>DTE Energy Co.</v>
      </c>
      <c r="B38" s="32">
        <f t="shared" si="8"/>
        <v>0.75</v>
      </c>
      <c r="C38" s="4">
        <f>C37</f>
        <v>0.0006</v>
      </c>
      <c r="D38" s="4">
        <f>D37</f>
        <v>0.0425</v>
      </c>
      <c r="E38" s="4">
        <f>E37</f>
        <v>0.0589</v>
      </c>
      <c r="F38" s="4">
        <f>F37</f>
        <v>0.0442</v>
      </c>
      <c r="G38" s="4">
        <f t="shared" si="6"/>
        <v>0.044775</v>
      </c>
      <c r="H38" s="4">
        <f t="shared" si="7"/>
        <v>0.07565</v>
      </c>
    </row>
    <row r="39" spans="1:8" ht="12.75">
      <c r="A39" s="32" t="str">
        <f t="shared" si="8"/>
        <v>Edison International</v>
      </c>
      <c r="B39" s="32">
        <f t="shared" si="8"/>
        <v>0.8</v>
      </c>
      <c r="C39" s="4">
        <f aca="true" t="shared" si="9" ref="C39:C45">C38</f>
        <v>0.0006</v>
      </c>
      <c r="D39" s="4">
        <f aca="true" t="shared" si="10" ref="D39:D45">D38</f>
        <v>0.0425</v>
      </c>
      <c r="E39" s="4">
        <f aca="true" t="shared" si="11" ref="E39:E45">E38</f>
        <v>0.0589</v>
      </c>
      <c r="F39" s="4">
        <f aca="true" t="shared" si="12" ref="F39:F45">F38</f>
        <v>0.0442</v>
      </c>
      <c r="G39" s="4">
        <f t="shared" si="6"/>
        <v>0.047720000000000005</v>
      </c>
      <c r="H39" s="4">
        <f t="shared" si="7"/>
        <v>0.07786000000000001</v>
      </c>
    </row>
    <row r="40" spans="1:8" ht="12.75">
      <c r="A40" s="32" t="str">
        <f t="shared" si="8"/>
        <v>Entergy</v>
      </c>
      <c r="B40" s="32">
        <f t="shared" si="8"/>
        <v>0.7</v>
      </c>
      <c r="C40" s="4">
        <f t="shared" si="9"/>
        <v>0.0006</v>
      </c>
      <c r="D40" s="4">
        <f t="shared" si="10"/>
        <v>0.0425</v>
      </c>
      <c r="E40" s="4">
        <f t="shared" si="11"/>
        <v>0.0589</v>
      </c>
      <c r="F40" s="4">
        <f t="shared" si="12"/>
        <v>0.0442</v>
      </c>
      <c r="G40" s="4">
        <f t="shared" si="6"/>
        <v>0.04183</v>
      </c>
      <c r="H40" s="4">
        <f t="shared" si="7"/>
        <v>0.07344</v>
      </c>
    </row>
    <row r="41" spans="1:8" ht="12.75">
      <c r="A41" s="32" t="str">
        <f t="shared" si="8"/>
        <v>PG &amp; E</v>
      </c>
      <c r="B41" s="32">
        <f t="shared" si="8"/>
        <v>0.55</v>
      </c>
      <c r="C41" s="4">
        <f t="shared" si="9"/>
        <v>0.0006</v>
      </c>
      <c r="D41" s="4">
        <f t="shared" si="10"/>
        <v>0.0425</v>
      </c>
      <c r="E41" s="4">
        <f t="shared" si="11"/>
        <v>0.0589</v>
      </c>
      <c r="F41" s="4">
        <f t="shared" si="12"/>
        <v>0.0442</v>
      </c>
      <c r="G41" s="4">
        <f t="shared" si="6"/>
        <v>0.032995000000000003</v>
      </c>
      <c r="H41" s="4">
        <f t="shared" si="7"/>
        <v>0.06681000000000001</v>
      </c>
    </row>
    <row r="42" spans="1:8" ht="12.75">
      <c r="A42" s="32" t="str">
        <f t="shared" si="8"/>
        <v>SCANA Corp.</v>
      </c>
      <c r="B42" s="32">
        <f t="shared" si="8"/>
        <v>0.7</v>
      </c>
      <c r="C42" s="4">
        <f t="shared" si="9"/>
        <v>0.0006</v>
      </c>
      <c r="D42" s="4">
        <f t="shared" si="10"/>
        <v>0.0425</v>
      </c>
      <c r="E42" s="4">
        <f t="shared" si="11"/>
        <v>0.0589</v>
      </c>
      <c r="F42" s="4">
        <f t="shared" si="12"/>
        <v>0.0442</v>
      </c>
      <c r="G42" s="4">
        <f t="shared" si="6"/>
        <v>0.04183</v>
      </c>
      <c r="H42" s="4">
        <f t="shared" si="7"/>
        <v>0.07344</v>
      </c>
    </row>
    <row r="43" spans="1:8" ht="12.75">
      <c r="A43" s="32" t="str">
        <f t="shared" si="8"/>
        <v>Southern Company</v>
      </c>
      <c r="B43" s="32">
        <f t="shared" si="8"/>
        <v>0.55</v>
      </c>
      <c r="C43" s="4">
        <f t="shared" si="9"/>
        <v>0.0006</v>
      </c>
      <c r="D43" s="4">
        <f t="shared" si="10"/>
        <v>0.0425</v>
      </c>
      <c r="E43" s="4">
        <f t="shared" si="11"/>
        <v>0.0589</v>
      </c>
      <c r="F43" s="4">
        <f t="shared" si="12"/>
        <v>0.0442</v>
      </c>
      <c r="G43" s="4">
        <f t="shared" si="6"/>
        <v>0.032995000000000003</v>
      </c>
      <c r="H43" s="4">
        <f t="shared" si="7"/>
        <v>0.06681000000000001</v>
      </c>
    </row>
    <row r="44" spans="1:8" ht="12.75">
      <c r="A44" s="32" t="str">
        <f t="shared" si="8"/>
        <v>Wisconsin Energy</v>
      </c>
      <c r="B44" s="32">
        <f t="shared" si="8"/>
        <v>0.6</v>
      </c>
      <c r="C44" s="4">
        <f t="shared" si="9"/>
        <v>0.0006</v>
      </c>
      <c r="D44" s="4">
        <f t="shared" si="10"/>
        <v>0.0425</v>
      </c>
      <c r="E44" s="4">
        <f t="shared" si="11"/>
        <v>0.0589</v>
      </c>
      <c r="F44" s="4">
        <f t="shared" si="12"/>
        <v>0.0442</v>
      </c>
      <c r="G44" s="4">
        <f t="shared" si="6"/>
        <v>0.03594</v>
      </c>
      <c r="H44" s="4">
        <f t="shared" si="7"/>
        <v>0.06902</v>
      </c>
    </row>
    <row r="45" spans="1:8" ht="12.75">
      <c r="A45" s="32" t="str">
        <f t="shared" si="8"/>
        <v>Xcel Energy</v>
      </c>
      <c r="B45" s="32">
        <f t="shared" si="8"/>
        <v>0.65</v>
      </c>
      <c r="C45" s="4">
        <f t="shared" si="9"/>
        <v>0.0006</v>
      </c>
      <c r="D45" s="4">
        <f t="shared" si="10"/>
        <v>0.0425</v>
      </c>
      <c r="E45" s="4">
        <f t="shared" si="11"/>
        <v>0.0589</v>
      </c>
      <c r="F45" s="4">
        <f t="shared" si="12"/>
        <v>0.0442</v>
      </c>
      <c r="G45" s="4">
        <f t="shared" si="6"/>
        <v>0.038885</v>
      </c>
      <c r="H45" s="4">
        <f t="shared" si="7"/>
        <v>0.07123</v>
      </c>
    </row>
    <row r="46" spans="1:8" ht="7.5" customHeight="1">
      <c r="A46" s="32"/>
      <c r="B46" s="52"/>
      <c r="C46" s="10"/>
      <c r="D46" s="10"/>
      <c r="E46" s="10"/>
      <c r="F46" s="10"/>
      <c r="G46" s="10"/>
      <c r="H46" s="10"/>
    </row>
    <row r="47" spans="1:8" ht="12.75">
      <c r="A47" s="57" t="s">
        <v>637</v>
      </c>
      <c r="B47" s="32">
        <f>AVERAGE(B36:B46)</f>
        <v>0.6666666666666666</v>
      </c>
      <c r="C47" s="4"/>
      <c r="D47" s="4"/>
      <c r="E47" s="4"/>
      <c r="F47" s="4"/>
      <c r="G47" s="4">
        <f>AVERAGE(G36:G46)</f>
        <v>0.03986666666666666</v>
      </c>
      <c r="H47" s="4">
        <f>AVERAGE(H36:H46)</f>
        <v>0.07196666666666668</v>
      </c>
    </row>
    <row r="48" spans="1:8" ht="12.75">
      <c r="A48" s="57" t="s">
        <v>672</v>
      </c>
      <c r="B48" s="32">
        <f>STDEV(B36:B46)</f>
        <v>0.08660254037844423</v>
      </c>
      <c r="C48" s="4"/>
      <c r="D48" s="4"/>
      <c r="E48" s="4"/>
      <c r="F48" s="4"/>
      <c r="G48" s="4">
        <f>STDEV(G36:G46)</f>
        <v>0.005100889628290344</v>
      </c>
      <c r="H48" s="4">
        <f>STDEV(H36:H46)</f>
        <v>0.0038278322847272186</v>
      </c>
    </row>
    <row r="49" spans="1:8" ht="12.75">
      <c r="A49" s="57" t="s">
        <v>632</v>
      </c>
      <c r="B49" s="32">
        <f>MEDIAN(B36:B46)</f>
        <v>0.7</v>
      </c>
      <c r="C49" s="4"/>
      <c r="D49" s="4"/>
      <c r="E49" s="4"/>
      <c r="F49" s="4"/>
      <c r="G49" s="4">
        <f>MEDIAN(G36:G46)</f>
        <v>0.04183</v>
      </c>
      <c r="H49" s="4">
        <f>MEDIAN(H36:H46)</f>
        <v>0.07344</v>
      </c>
    </row>
    <row r="50" spans="1:8" ht="12.75">
      <c r="A50" s="57"/>
      <c r="B50" s="32"/>
      <c r="C50" s="4"/>
      <c r="D50" s="4"/>
      <c r="E50" s="4"/>
      <c r="F50" s="4"/>
      <c r="G50" s="4"/>
      <c r="H50" s="4"/>
    </row>
    <row r="51" spans="1:8" ht="15.75">
      <c r="A51" s="58" t="s">
        <v>704</v>
      </c>
      <c r="B51" s="32"/>
      <c r="C51" s="4"/>
      <c r="D51" s="4"/>
      <c r="E51" s="4"/>
      <c r="F51" s="4"/>
      <c r="G51" s="11">
        <f>G47</f>
        <v>0.03986666666666666</v>
      </c>
      <c r="H51" s="11">
        <f>H47</f>
        <v>0.07196666666666668</v>
      </c>
    </row>
    <row r="52" spans="1:8" ht="12.75">
      <c r="A52" s="3"/>
      <c r="B52" s="32"/>
      <c r="C52" s="3"/>
      <c r="D52" s="3"/>
      <c r="E52" s="3"/>
      <c r="F52" s="3"/>
      <c r="G52" s="3"/>
      <c r="H52" s="87" t="s">
        <v>3748</v>
      </c>
    </row>
    <row r="53" spans="1:8" ht="12.75" customHeight="1">
      <c r="A53" s="13"/>
      <c r="B53" s="45"/>
      <c r="C53" s="2"/>
      <c r="D53" s="2"/>
      <c r="E53" s="2"/>
      <c r="F53" s="2"/>
      <c r="G53" s="2"/>
      <c r="H53" s="200" t="s">
        <v>3754</v>
      </c>
    </row>
    <row r="54" ht="12.75" customHeight="1">
      <c r="A54" s="54"/>
    </row>
    <row r="55" ht="15.75">
      <c r="A55" s="25" t="s">
        <v>707</v>
      </c>
    </row>
    <row r="56" spans="5:6" ht="7.5" customHeight="1">
      <c r="E56" s="18"/>
      <c r="F56" s="18"/>
    </row>
    <row r="57" spans="1:8" ht="12.75">
      <c r="A57" s="18"/>
      <c r="B57" s="33"/>
      <c r="C57" s="18" t="s">
        <v>696</v>
      </c>
      <c r="D57" s="23" t="s">
        <v>697</v>
      </c>
      <c r="E57" s="18" t="s">
        <v>698</v>
      </c>
      <c r="F57" s="18" t="s">
        <v>698</v>
      </c>
      <c r="G57" s="18" t="s">
        <v>699</v>
      </c>
      <c r="H57" s="23" t="s">
        <v>700</v>
      </c>
    </row>
    <row r="58" spans="1:8" ht="12.75">
      <c r="A58" s="18" t="s">
        <v>624</v>
      </c>
      <c r="B58" s="33" t="s">
        <v>701</v>
      </c>
      <c r="C58" s="18" t="s">
        <v>699</v>
      </c>
      <c r="D58" s="18" t="s">
        <v>702</v>
      </c>
      <c r="E58" s="18" t="s">
        <v>699</v>
      </c>
      <c r="F58" s="18" t="s">
        <v>702</v>
      </c>
      <c r="G58" s="18" t="s">
        <v>703</v>
      </c>
      <c r="H58" s="18" t="s">
        <v>703</v>
      </c>
    </row>
    <row r="59" spans="1:8" ht="7.5" customHeight="1">
      <c r="A59" s="30"/>
      <c r="B59" s="52"/>
      <c r="C59" s="30"/>
      <c r="D59" s="30"/>
      <c r="E59" s="30"/>
      <c r="F59" s="30"/>
      <c r="G59" s="30"/>
      <c r="H59" s="30"/>
    </row>
    <row r="60" spans="1:8" ht="12.75">
      <c r="A60" s="32" t="str">
        <f>A14</f>
        <v>Alliant Energy</v>
      </c>
      <c r="B60" s="32">
        <f>B14</f>
        <v>0.7</v>
      </c>
      <c r="C60" s="4">
        <f>C14</f>
        <v>0.0006</v>
      </c>
      <c r="D60" s="4">
        <v>0.0425</v>
      </c>
      <c r="E60" s="4">
        <v>0.0822</v>
      </c>
      <c r="F60" s="4">
        <v>0.0672</v>
      </c>
      <c r="G60" s="4">
        <f aca="true" t="shared" si="13" ref="G60:G68">C60+B60*E60</f>
        <v>0.05814</v>
      </c>
      <c r="H60" s="4">
        <f aca="true" t="shared" si="14" ref="H60:H68">D60+B60*F60</f>
        <v>0.08954</v>
      </c>
    </row>
    <row r="61" spans="1:8" ht="12.75">
      <c r="A61" s="32" t="str">
        <f aca="true" t="shared" si="15" ref="A61:B68">A15</f>
        <v>DTE Energy Co.</v>
      </c>
      <c r="B61" s="32">
        <f t="shared" si="15"/>
        <v>0.75</v>
      </c>
      <c r="C61" s="4">
        <f>C60</f>
        <v>0.0006</v>
      </c>
      <c r="D61" s="4">
        <f>D60</f>
        <v>0.0425</v>
      </c>
      <c r="E61" s="4">
        <f>E60</f>
        <v>0.0822</v>
      </c>
      <c r="F61" s="4">
        <f>F60</f>
        <v>0.0672</v>
      </c>
      <c r="G61" s="4">
        <f t="shared" si="13"/>
        <v>0.06225</v>
      </c>
      <c r="H61" s="4">
        <f t="shared" si="14"/>
        <v>0.09290000000000001</v>
      </c>
    </row>
    <row r="62" spans="1:8" ht="12.75">
      <c r="A62" s="32" t="str">
        <f t="shared" si="15"/>
        <v>Edison International</v>
      </c>
      <c r="B62" s="32">
        <f t="shared" si="15"/>
        <v>0.8</v>
      </c>
      <c r="C62" s="4">
        <f aca="true" t="shared" si="16" ref="C62:C68">C61</f>
        <v>0.0006</v>
      </c>
      <c r="D62" s="4">
        <f aca="true" t="shared" si="17" ref="D62:D68">D61</f>
        <v>0.0425</v>
      </c>
      <c r="E62" s="4">
        <f aca="true" t="shared" si="18" ref="E62:E68">E61</f>
        <v>0.0822</v>
      </c>
      <c r="F62" s="4">
        <f aca="true" t="shared" si="19" ref="F62:F68">F61</f>
        <v>0.0672</v>
      </c>
      <c r="G62" s="4">
        <f t="shared" si="13"/>
        <v>0.06636</v>
      </c>
      <c r="H62" s="4">
        <f t="shared" si="14"/>
        <v>0.09626000000000001</v>
      </c>
    </row>
    <row r="63" spans="1:8" ht="12.75">
      <c r="A63" s="32" t="str">
        <f t="shared" si="15"/>
        <v>Entergy</v>
      </c>
      <c r="B63" s="32">
        <f t="shared" si="15"/>
        <v>0.7</v>
      </c>
      <c r="C63" s="4">
        <f t="shared" si="16"/>
        <v>0.0006</v>
      </c>
      <c r="D63" s="4">
        <f t="shared" si="17"/>
        <v>0.0425</v>
      </c>
      <c r="E63" s="4">
        <f t="shared" si="18"/>
        <v>0.0822</v>
      </c>
      <c r="F63" s="4">
        <f t="shared" si="19"/>
        <v>0.0672</v>
      </c>
      <c r="G63" s="4">
        <f t="shared" si="13"/>
        <v>0.05814</v>
      </c>
      <c r="H63" s="4">
        <f t="shared" si="14"/>
        <v>0.08954</v>
      </c>
    </row>
    <row r="64" spans="1:8" ht="12.75">
      <c r="A64" s="32" t="str">
        <f t="shared" si="15"/>
        <v>PG &amp; E</v>
      </c>
      <c r="B64" s="32">
        <f t="shared" si="15"/>
        <v>0.55</v>
      </c>
      <c r="C64" s="4">
        <f t="shared" si="16"/>
        <v>0.0006</v>
      </c>
      <c r="D64" s="4">
        <f t="shared" si="17"/>
        <v>0.0425</v>
      </c>
      <c r="E64" s="4">
        <f t="shared" si="18"/>
        <v>0.0822</v>
      </c>
      <c r="F64" s="4">
        <f t="shared" si="19"/>
        <v>0.0672</v>
      </c>
      <c r="G64" s="4">
        <f t="shared" si="13"/>
        <v>0.045810000000000003</v>
      </c>
      <c r="H64" s="4">
        <f t="shared" si="14"/>
        <v>0.07946</v>
      </c>
    </row>
    <row r="65" spans="1:8" ht="12.75">
      <c r="A65" s="32" t="str">
        <f t="shared" si="15"/>
        <v>SCANA Corp.</v>
      </c>
      <c r="B65" s="32">
        <f t="shared" si="15"/>
        <v>0.7</v>
      </c>
      <c r="C65" s="4">
        <f t="shared" si="16"/>
        <v>0.0006</v>
      </c>
      <c r="D65" s="4">
        <f t="shared" si="17"/>
        <v>0.0425</v>
      </c>
      <c r="E65" s="4">
        <f t="shared" si="18"/>
        <v>0.0822</v>
      </c>
      <c r="F65" s="4">
        <f t="shared" si="19"/>
        <v>0.0672</v>
      </c>
      <c r="G65" s="4">
        <f t="shared" si="13"/>
        <v>0.05814</v>
      </c>
      <c r="H65" s="4">
        <f t="shared" si="14"/>
        <v>0.08954</v>
      </c>
    </row>
    <row r="66" spans="1:8" ht="12.75">
      <c r="A66" s="32" t="str">
        <f t="shared" si="15"/>
        <v>Southern Company</v>
      </c>
      <c r="B66" s="32">
        <f t="shared" si="15"/>
        <v>0.55</v>
      </c>
      <c r="C66" s="4">
        <f t="shared" si="16"/>
        <v>0.0006</v>
      </c>
      <c r="D66" s="4">
        <f t="shared" si="17"/>
        <v>0.0425</v>
      </c>
      <c r="E66" s="4">
        <f t="shared" si="18"/>
        <v>0.0822</v>
      </c>
      <c r="F66" s="4">
        <f t="shared" si="19"/>
        <v>0.0672</v>
      </c>
      <c r="G66" s="4">
        <f t="shared" si="13"/>
        <v>0.045810000000000003</v>
      </c>
      <c r="H66" s="4">
        <f t="shared" si="14"/>
        <v>0.07946</v>
      </c>
    </row>
    <row r="67" spans="1:8" ht="12.75">
      <c r="A67" s="32" t="str">
        <f t="shared" si="15"/>
        <v>Wisconsin Energy</v>
      </c>
      <c r="B67" s="32">
        <f t="shared" si="15"/>
        <v>0.6</v>
      </c>
      <c r="C67" s="4">
        <f t="shared" si="16"/>
        <v>0.0006</v>
      </c>
      <c r="D67" s="4">
        <f t="shared" si="17"/>
        <v>0.0425</v>
      </c>
      <c r="E67" s="4">
        <f t="shared" si="18"/>
        <v>0.0822</v>
      </c>
      <c r="F67" s="4">
        <f t="shared" si="19"/>
        <v>0.0672</v>
      </c>
      <c r="G67" s="4">
        <f t="shared" si="13"/>
        <v>0.04992</v>
      </c>
      <c r="H67" s="4">
        <f t="shared" si="14"/>
        <v>0.08282</v>
      </c>
    </row>
    <row r="68" spans="1:8" ht="12.75">
      <c r="A68" s="32" t="str">
        <f t="shared" si="15"/>
        <v>Xcel Energy</v>
      </c>
      <c r="B68" s="32">
        <f t="shared" si="15"/>
        <v>0.65</v>
      </c>
      <c r="C68" s="4">
        <f t="shared" si="16"/>
        <v>0.0006</v>
      </c>
      <c r="D68" s="4">
        <f t="shared" si="17"/>
        <v>0.0425</v>
      </c>
      <c r="E68" s="4">
        <f t="shared" si="18"/>
        <v>0.0822</v>
      </c>
      <c r="F68" s="4">
        <f t="shared" si="19"/>
        <v>0.0672</v>
      </c>
      <c r="G68" s="4">
        <f t="shared" si="13"/>
        <v>0.05403</v>
      </c>
      <c r="H68" s="4">
        <f t="shared" si="14"/>
        <v>0.08618</v>
      </c>
    </row>
    <row r="69" spans="1:8" ht="7.5" customHeight="1">
      <c r="A69" s="3"/>
      <c r="B69" s="52"/>
      <c r="C69" s="10"/>
      <c r="D69" s="10"/>
      <c r="E69" s="10"/>
      <c r="F69" s="10"/>
      <c r="G69" s="10"/>
      <c r="H69" s="10"/>
    </row>
    <row r="70" spans="1:8" ht="12.75">
      <c r="A70" s="40" t="s">
        <v>637</v>
      </c>
      <c r="B70" s="32">
        <f>AVERAGE(B57:B69)</f>
        <v>0.6666666666666666</v>
      </c>
      <c r="C70" s="4"/>
      <c r="D70" s="4"/>
      <c r="E70" s="4"/>
      <c r="F70" s="4"/>
      <c r="G70" s="4">
        <f>AVERAGE(G57:G69)</f>
        <v>0.05540000000000001</v>
      </c>
      <c r="H70" s="4">
        <f>AVERAGE(H57:H69)</f>
        <v>0.08729999999999999</v>
      </c>
    </row>
    <row r="71" spans="1:8" ht="12.75">
      <c r="A71" s="40" t="s">
        <v>672</v>
      </c>
      <c r="B71" s="32">
        <f>STDEV(B57:B69)</f>
        <v>0.08660254037844423</v>
      </c>
      <c r="C71" s="4"/>
      <c r="D71" s="4"/>
      <c r="E71" s="4"/>
      <c r="F71" s="4"/>
      <c r="G71" s="4">
        <f>STDEV(G57:G69)</f>
        <v>0.007118728819108085</v>
      </c>
      <c r="H71" s="4">
        <f>STDEV(H57:H69)</f>
        <v>0.005819690713431429</v>
      </c>
    </row>
    <row r="72" spans="1:8" ht="12.75">
      <c r="A72" s="40" t="s">
        <v>632</v>
      </c>
      <c r="B72" s="32">
        <f>MEDIAN(B57:B69)</f>
        <v>0.7</v>
      </c>
      <c r="C72" s="4"/>
      <c r="D72" s="4"/>
      <c r="E72" s="4"/>
      <c r="F72" s="4"/>
      <c r="G72" s="4">
        <f>MEDIAN(G57:G69)</f>
        <v>0.05814</v>
      </c>
      <c r="H72" s="4">
        <f>MEDIAN(H57:H69)</f>
        <v>0.08954</v>
      </c>
    </row>
    <row r="73" spans="1:8" ht="12.75">
      <c r="A73" s="40"/>
      <c r="B73" s="32"/>
      <c r="C73" s="4"/>
      <c r="D73" s="4"/>
      <c r="E73" s="4"/>
      <c r="F73" s="4"/>
      <c r="G73" s="4"/>
      <c r="H73" s="4"/>
    </row>
    <row r="74" spans="1:8" ht="15.75">
      <c r="A74" s="41" t="s">
        <v>704</v>
      </c>
      <c r="B74" s="32"/>
      <c r="C74" s="4"/>
      <c r="D74" s="4"/>
      <c r="E74" s="4"/>
      <c r="F74" s="4"/>
      <c r="G74" s="11">
        <f>G70</f>
        <v>0.05540000000000001</v>
      </c>
      <c r="H74" s="11">
        <f>H70</f>
        <v>0.08729999999999999</v>
      </c>
    </row>
    <row r="75" spans="1:8" ht="12.75">
      <c r="A75" s="3"/>
      <c r="B75" s="32"/>
      <c r="C75" s="3"/>
      <c r="D75" s="3"/>
      <c r="E75" s="3"/>
      <c r="F75" s="3"/>
      <c r="G75" s="3"/>
      <c r="H75" s="3"/>
    </row>
    <row r="76" spans="1:8" ht="12.75" customHeight="1">
      <c r="A76" s="13"/>
      <c r="B76" s="45"/>
      <c r="C76" s="2"/>
      <c r="D76" s="2"/>
      <c r="E76" s="2"/>
      <c r="F76" s="2"/>
      <c r="G76" s="2"/>
      <c r="H76" s="2"/>
    </row>
    <row r="77" ht="12.75" customHeight="1">
      <c r="A77" s="54"/>
    </row>
    <row r="78" spans="1:8" ht="12.75">
      <c r="A78" s="56" t="s">
        <v>708</v>
      </c>
      <c r="B78" s="32"/>
      <c r="C78" s="32"/>
      <c r="D78" s="32"/>
      <c r="E78" s="32"/>
      <c r="F78" s="32"/>
      <c r="G78" s="32"/>
      <c r="H78" s="32"/>
    </row>
    <row r="79" spans="1:8" ht="7.5" customHeight="1">
      <c r="A79" s="32"/>
      <c r="B79" s="32"/>
      <c r="C79" s="32"/>
      <c r="D79" s="32"/>
      <c r="E79" s="33"/>
      <c r="F79" s="33"/>
      <c r="G79" s="32"/>
      <c r="H79" s="32"/>
    </row>
    <row r="80" spans="1:8" ht="12.75">
      <c r="A80" s="33"/>
      <c r="B80" s="33"/>
      <c r="C80" s="33" t="s">
        <v>696</v>
      </c>
      <c r="D80" s="56" t="s">
        <v>697</v>
      </c>
      <c r="E80" s="33" t="s">
        <v>698</v>
      </c>
      <c r="F80" s="33" t="s">
        <v>698</v>
      </c>
      <c r="G80" s="33" t="s">
        <v>699</v>
      </c>
      <c r="H80" s="56" t="s">
        <v>700</v>
      </c>
    </row>
    <row r="81" spans="1:8" ht="12.75">
      <c r="A81" s="33" t="s">
        <v>624</v>
      </c>
      <c r="B81" s="33" t="s">
        <v>701</v>
      </c>
      <c r="C81" s="33" t="s">
        <v>699</v>
      </c>
      <c r="D81" s="33" t="s">
        <v>702</v>
      </c>
      <c r="E81" s="33" t="s">
        <v>699</v>
      </c>
      <c r="F81" s="33" t="s">
        <v>702</v>
      </c>
      <c r="G81" s="33" t="s">
        <v>703</v>
      </c>
      <c r="H81" s="33" t="s">
        <v>703</v>
      </c>
    </row>
    <row r="82" spans="1:8" ht="7.5" customHeight="1">
      <c r="A82" s="52"/>
      <c r="B82" s="52"/>
      <c r="C82" s="52"/>
      <c r="D82" s="52"/>
      <c r="E82" s="52"/>
      <c r="F82" s="52"/>
      <c r="G82" s="52"/>
      <c r="H82" s="52"/>
    </row>
    <row r="83" spans="1:8" ht="12.75">
      <c r="A83" s="32" t="str">
        <f>A14</f>
        <v>Alliant Energy</v>
      </c>
      <c r="B83" s="32">
        <f>B14</f>
        <v>0.7</v>
      </c>
      <c r="C83" s="4">
        <f>C14</f>
        <v>0.0006</v>
      </c>
      <c r="D83" s="4">
        <f>D14</f>
        <v>0.0425</v>
      </c>
      <c r="E83" s="4">
        <v>0.062</v>
      </c>
      <c r="F83" s="4">
        <v>0.0441</v>
      </c>
      <c r="G83" s="4">
        <f aca="true" t="shared" si="20" ref="G83:G91">C83+B83*E83</f>
        <v>0.044</v>
      </c>
      <c r="H83" s="4">
        <f aca="true" t="shared" si="21" ref="H83:H91">D83+B83*F83</f>
        <v>0.07337</v>
      </c>
    </row>
    <row r="84" spans="1:8" ht="12.75">
      <c r="A84" s="32" t="str">
        <f aca="true" t="shared" si="22" ref="A84:A91">A15</f>
        <v>DTE Energy Co.</v>
      </c>
      <c r="B84" s="32">
        <f aca="true" t="shared" si="23" ref="B84:B91">B15</f>
        <v>0.75</v>
      </c>
      <c r="C84" s="4">
        <f>C83</f>
        <v>0.0006</v>
      </c>
      <c r="D84" s="4">
        <f>D83</f>
        <v>0.0425</v>
      </c>
      <c r="E84" s="4">
        <f>E83</f>
        <v>0.062</v>
      </c>
      <c r="F84" s="4">
        <f>F83</f>
        <v>0.0441</v>
      </c>
      <c r="G84" s="4">
        <f t="shared" si="20"/>
        <v>0.0471</v>
      </c>
      <c r="H84" s="4">
        <f t="shared" si="21"/>
        <v>0.075575</v>
      </c>
    </row>
    <row r="85" spans="1:8" ht="12.75">
      <c r="A85" s="32" t="str">
        <f t="shared" si="22"/>
        <v>Edison International</v>
      </c>
      <c r="B85" s="32">
        <f t="shared" si="23"/>
        <v>0.8</v>
      </c>
      <c r="C85" s="4">
        <f aca="true" t="shared" si="24" ref="C85:C91">C84</f>
        <v>0.0006</v>
      </c>
      <c r="D85" s="4">
        <f aca="true" t="shared" si="25" ref="D85:D91">D84</f>
        <v>0.0425</v>
      </c>
      <c r="E85" s="4">
        <f aca="true" t="shared" si="26" ref="E85:E91">E84</f>
        <v>0.062</v>
      </c>
      <c r="F85" s="4">
        <f aca="true" t="shared" si="27" ref="F85:F91">F84</f>
        <v>0.0441</v>
      </c>
      <c r="G85" s="4">
        <f t="shared" si="20"/>
        <v>0.05020000000000001</v>
      </c>
      <c r="H85" s="4">
        <f t="shared" si="21"/>
        <v>0.07778</v>
      </c>
    </row>
    <row r="86" spans="1:8" ht="12.75">
      <c r="A86" s="32" t="str">
        <f t="shared" si="22"/>
        <v>Entergy</v>
      </c>
      <c r="B86" s="32">
        <f t="shared" si="23"/>
        <v>0.7</v>
      </c>
      <c r="C86" s="4">
        <f t="shared" si="24"/>
        <v>0.0006</v>
      </c>
      <c r="D86" s="4">
        <f t="shared" si="25"/>
        <v>0.0425</v>
      </c>
      <c r="E86" s="4">
        <f t="shared" si="26"/>
        <v>0.062</v>
      </c>
      <c r="F86" s="4">
        <f t="shared" si="27"/>
        <v>0.0441</v>
      </c>
      <c r="G86" s="4">
        <f t="shared" si="20"/>
        <v>0.044</v>
      </c>
      <c r="H86" s="4">
        <f t="shared" si="21"/>
        <v>0.07337</v>
      </c>
    </row>
    <row r="87" spans="1:8" ht="12.75">
      <c r="A87" s="32" t="str">
        <f t="shared" si="22"/>
        <v>PG &amp; E</v>
      </c>
      <c r="B87" s="32">
        <f t="shared" si="23"/>
        <v>0.55</v>
      </c>
      <c r="C87" s="4">
        <f t="shared" si="24"/>
        <v>0.0006</v>
      </c>
      <c r="D87" s="4">
        <f t="shared" si="25"/>
        <v>0.0425</v>
      </c>
      <c r="E87" s="4">
        <f t="shared" si="26"/>
        <v>0.062</v>
      </c>
      <c r="F87" s="4">
        <f t="shared" si="27"/>
        <v>0.0441</v>
      </c>
      <c r="G87" s="4">
        <f t="shared" si="20"/>
        <v>0.03470000000000001</v>
      </c>
      <c r="H87" s="4">
        <f t="shared" si="21"/>
        <v>0.06675500000000001</v>
      </c>
    </row>
    <row r="88" spans="1:8" ht="12.75">
      <c r="A88" s="32" t="str">
        <f t="shared" si="22"/>
        <v>SCANA Corp.</v>
      </c>
      <c r="B88" s="32">
        <f t="shared" si="23"/>
        <v>0.7</v>
      </c>
      <c r="C88" s="4">
        <f t="shared" si="24"/>
        <v>0.0006</v>
      </c>
      <c r="D88" s="4">
        <f t="shared" si="25"/>
        <v>0.0425</v>
      </c>
      <c r="E88" s="4">
        <f t="shared" si="26"/>
        <v>0.062</v>
      </c>
      <c r="F88" s="4">
        <f t="shared" si="27"/>
        <v>0.0441</v>
      </c>
      <c r="G88" s="4">
        <f t="shared" si="20"/>
        <v>0.044</v>
      </c>
      <c r="H88" s="4">
        <f t="shared" si="21"/>
        <v>0.07337</v>
      </c>
    </row>
    <row r="89" spans="1:8" ht="12.75">
      <c r="A89" s="32" t="str">
        <f t="shared" si="22"/>
        <v>Southern Company</v>
      </c>
      <c r="B89" s="32">
        <f t="shared" si="23"/>
        <v>0.55</v>
      </c>
      <c r="C89" s="4">
        <f t="shared" si="24"/>
        <v>0.0006</v>
      </c>
      <c r="D89" s="4">
        <f t="shared" si="25"/>
        <v>0.0425</v>
      </c>
      <c r="E89" s="4">
        <f t="shared" si="26"/>
        <v>0.062</v>
      </c>
      <c r="F89" s="4">
        <f t="shared" si="27"/>
        <v>0.0441</v>
      </c>
      <c r="G89" s="4">
        <f t="shared" si="20"/>
        <v>0.03470000000000001</v>
      </c>
      <c r="H89" s="4">
        <f t="shared" si="21"/>
        <v>0.06675500000000001</v>
      </c>
    </row>
    <row r="90" spans="1:8" ht="12.75">
      <c r="A90" s="32" t="str">
        <f t="shared" si="22"/>
        <v>Wisconsin Energy</v>
      </c>
      <c r="B90" s="32">
        <f t="shared" si="23"/>
        <v>0.6</v>
      </c>
      <c r="C90" s="4">
        <f t="shared" si="24"/>
        <v>0.0006</v>
      </c>
      <c r="D90" s="4">
        <f t="shared" si="25"/>
        <v>0.0425</v>
      </c>
      <c r="E90" s="4">
        <f t="shared" si="26"/>
        <v>0.062</v>
      </c>
      <c r="F90" s="4">
        <f t="shared" si="27"/>
        <v>0.0441</v>
      </c>
      <c r="G90" s="4">
        <f t="shared" si="20"/>
        <v>0.0378</v>
      </c>
      <c r="H90" s="4">
        <f t="shared" si="21"/>
        <v>0.06896000000000001</v>
      </c>
    </row>
    <row r="91" spans="1:8" ht="12.75">
      <c r="A91" s="32" t="str">
        <f t="shared" si="22"/>
        <v>Xcel Energy</v>
      </c>
      <c r="B91" s="32">
        <f t="shared" si="23"/>
        <v>0.65</v>
      </c>
      <c r="C91" s="4">
        <f t="shared" si="24"/>
        <v>0.0006</v>
      </c>
      <c r="D91" s="4">
        <f t="shared" si="25"/>
        <v>0.0425</v>
      </c>
      <c r="E91" s="4">
        <f t="shared" si="26"/>
        <v>0.062</v>
      </c>
      <c r="F91" s="4">
        <f t="shared" si="27"/>
        <v>0.0441</v>
      </c>
      <c r="G91" s="4">
        <f t="shared" si="20"/>
        <v>0.040900000000000006</v>
      </c>
      <c r="H91" s="4">
        <f t="shared" si="21"/>
        <v>0.071165</v>
      </c>
    </row>
    <row r="92" spans="1:8" ht="7.5" customHeight="1">
      <c r="A92" s="32"/>
      <c r="B92" s="52"/>
      <c r="C92" s="10"/>
      <c r="D92" s="10"/>
      <c r="E92" s="10"/>
      <c r="F92" s="10"/>
      <c r="G92" s="10"/>
      <c r="H92" s="10"/>
    </row>
    <row r="93" spans="1:8" ht="12.75">
      <c r="A93" s="57" t="s">
        <v>637</v>
      </c>
      <c r="B93" s="32">
        <f>AVERAGE(B80:B92)</f>
        <v>0.6666666666666666</v>
      </c>
      <c r="C93" s="4"/>
      <c r="D93" s="4"/>
      <c r="E93" s="4"/>
      <c r="F93" s="4"/>
      <c r="G93" s="4">
        <f>AVERAGE(G80:G92)</f>
        <v>0.041933333333333336</v>
      </c>
      <c r="H93" s="4">
        <f>AVERAGE(H80:H92)</f>
        <v>0.0719</v>
      </c>
    </row>
    <row r="94" spans="1:8" ht="12.75">
      <c r="A94" s="57" t="s">
        <v>672</v>
      </c>
      <c r="B94" s="32">
        <f>STDEV(B80:B92)</f>
        <v>0.08660254037844423</v>
      </c>
      <c r="C94" s="4"/>
      <c r="D94" s="4"/>
      <c r="E94" s="4"/>
      <c r="F94" s="4"/>
      <c r="G94" s="4">
        <f>STDEV(G80:G92)</f>
        <v>0.005369357503463518</v>
      </c>
      <c r="H94" s="4">
        <f>STDEV(H80:H92)</f>
        <v>0.003819172030689372</v>
      </c>
    </row>
    <row r="95" spans="1:8" ht="12.75">
      <c r="A95" s="57" t="s">
        <v>632</v>
      </c>
      <c r="B95" s="32">
        <f>MEDIAN(B80:B92)</f>
        <v>0.7</v>
      </c>
      <c r="C95" s="4"/>
      <c r="D95" s="4"/>
      <c r="E95" s="4"/>
      <c r="F95" s="4"/>
      <c r="G95" s="4">
        <f>MEDIAN(G80:G92)</f>
        <v>0.044</v>
      </c>
      <c r="H95" s="4">
        <f>MEDIAN(H80:H92)</f>
        <v>0.07337</v>
      </c>
    </row>
    <row r="96" spans="1:8" ht="12.75">
      <c r="A96" s="57"/>
      <c r="B96" s="32"/>
      <c r="C96" s="4"/>
      <c r="D96" s="4"/>
      <c r="E96" s="4"/>
      <c r="F96" s="4"/>
      <c r="G96" s="4"/>
      <c r="H96" s="4"/>
    </row>
    <row r="97" spans="1:8" ht="12.75">
      <c r="A97" s="59" t="s">
        <v>704</v>
      </c>
      <c r="B97" s="32"/>
      <c r="C97" s="4"/>
      <c r="D97" s="4"/>
      <c r="E97" s="4"/>
      <c r="F97" s="4"/>
      <c r="G97" s="11">
        <f>G93</f>
        <v>0.041933333333333336</v>
      </c>
      <c r="H97" s="11">
        <f>H93</f>
        <v>0.0719</v>
      </c>
    </row>
    <row r="98" spans="8:9" ht="12.75">
      <c r="H98" s="87" t="s">
        <v>3748</v>
      </c>
      <c r="I98" s="87"/>
    </row>
    <row r="99" spans="1:9" ht="12.75" customHeight="1">
      <c r="A99" s="13"/>
      <c r="B99" s="45"/>
      <c r="C99" s="2"/>
      <c r="D99" s="2"/>
      <c r="E99" s="2"/>
      <c r="F99" s="2"/>
      <c r="G99" s="2"/>
      <c r="H99" s="200" t="s">
        <v>3755</v>
      </c>
      <c r="I99" s="200"/>
    </row>
    <row r="100" ht="12.75" customHeight="1">
      <c r="A100" s="54"/>
    </row>
    <row r="101" spans="1:8" ht="12.75">
      <c r="A101" s="56" t="s">
        <v>709</v>
      </c>
      <c r="B101" s="62"/>
      <c r="C101" s="62"/>
      <c r="D101" s="62"/>
      <c r="E101" s="62"/>
      <c r="F101" s="62"/>
      <c r="G101" s="62"/>
      <c r="H101" s="62"/>
    </row>
    <row r="102" spans="1:8" ht="7.5" customHeight="1">
      <c r="A102" s="62"/>
      <c r="B102" s="62"/>
      <c r="C102" s="62"/>
      <c r="D102" s="62"/>
      <c r="E102" s="33"/>
      <c r="F102" s="33"/>
      <c r="G102" s="62"/>
      <c r="H102" s="62"/>
    </row>
    <row r="103" spans="1:8" ht="12.75">
      <c r="A103" s="33"/>
      <c r="B103" s="48" t="s">
        <v>710</v>
      </c>
      <c r="C103" s="33" t="s">
        <v>696</v>
      </c>
      <c r="D103" s="56" t="s">
        <v>697</v>
      </c>
      <c r="E103" s="33" t="s">
        <v>698</v>
      </c>
      <c r="F103" s="33" t="s">
        <v>698</v>
      </c>
      <c r="G103" s="33" t="s">
        <v>699</v>
      </c>
      <c r="H103" s="56" t="s">
        <v>700</v>
      </c>
    </row>
    <row r="104" spans="1:8" ht="12.75">
      <c r="A104" s="33" t="s">
        <v>624</v>
      </c>
      <c r="B104" s="48" t="s">
        <v>711</v>
      </c>
      <c r="C104" s="33" t="s">
        <v>699</v>
      </c>
      <c r="D104" s="33" t="s">
        <v>702</v>
      </c>
      <c r="E104" s="33" t="s">
        <v>699</v>
      </c>
      <c r="F104" s="33" t="s">
        <v>702</v>
      </c>
      <c r="G104" s="33" t="s">
        <v>703</v>
      </c>
      <c r="H104" s="33" t="s">
        <v>703</v>
      </c>
    </row>
    <row r="105" spans="1:8" ht="7.5" customHeight="1">
      <c r="A105" s="63"/>
      <c r="B105" s="63"/>
      <c r="C105" s="63"/>
      <c r="D105" s="63"/>
      <c r="E105" s="63"/>
      <c r="F105" s="63"/>
      <c r="G105" s="63"/>
      <c r="H105" s="63"/>
    </row>
    <row r="106" spans="1:8" ht="12.75">
      <c r="A106" s="32" t="str">
        <f aca="true" t="shared" si="28" ref="A106:A114">A14</f>
        <v>Alliant Energy</v>
      </c>
      <c r="B106" s="32">
        <f>'Ex 4.10'!G10</f>
        <v>0.54</v>
      </c>
      <c r="C106" s="4">
        <f>C14</f>
        <v>0.0006</v>
      </c>
      <c r="D106" s="4">
        <f>D14</f>
        <v>0.0425</v>
      </c>
      <c r="E106" s="4">
        <f>E60</f>
        <v>0.0822</v>
      </c>
      <c r="F106" s="4">
        <f>F60</f>
        <v>0.0672</v>
      </c>
      <c r="G106" s="4">
        <f>C106+B106*E106</f>
        <v>0.04498800000000001</v>
      </c>
      <c r="H106" s="4">
        <f>D106+B106*F106</f>
        <v>0.078788</v>
      </c>
    </row>
    <row r="107" spans="1:8" ht="12.75">
      <c r="A107" s="32" t="str">
        <f t="shared" si="28"/>
        <v>DTE Energy Co.</v>
      </c>
      <c r="B107" s="32">
        <f>'Ex 4.10'!G11</f>
        <v>0.6566666666666667</v>
      </c>
      <c r="C107" s="4">
        <f>C106</f>
        <v>0.0006</v>
      </c>
      <c r="D107" s="4">
        <f>D106</f>
        <v>0.0425</v>
      </c>
      <c r="E107" s="4">
        <f>E106</f>
        <v>0.0822</v>
      </c>
      <c r="F107" s="4">
        <f>F106</f>
        <v>0.0672</v>
      </c>
      <c r="G107" s="4">
        <f aca="true" t="shared" si="29" ref="G107:G114">C107+B107*E107</f>
        <v>0.05457800000000001</v>
      </c>
      <c r="H107" s="4">
        <f aca="true" t="shared" si="30" ref="H107:H114">D107+B107*F107</f>
        <v>0.08662800000000001</v>
      </c>
    </row>
    <row r="108" spans="1:8" ht="12.75">
      <c r="A108" s="32" t="str">
        <f t="shared" si="28"/>
        <v>Edison International</v>
      </c>
      <c r="B108" s="32">
        <f>'Ex 4.10'!G12</f>
        <v>0.6866666666666665</v>
      </c>
      <c r="C108" s="4">
        <f aca="true" t="shared" si="31" ref="C108:C114">C107</f>
        <v>0.0006</v>
      </c>
      <c r="D108" s="4">
        <f aca="true" t="shared" si="32" ref="D108:D114">D107</f>
        <v>0.0425</v>
      </c>
      <c r="E108" s="4">
        <f aca="true" t="shared" si="33" ref="E108:E114">E107</f>
        <v>0.0822</v>
      </c>
      <c r="F108" s="4">
        <f aca="true" t="shared" si="34" ref="F108:F114">F107</f>
        <v>0.0672</v>
      </c>
      <c r="G108" s="4">
        <f t="shared" si="29"/>
        <v>0.05704399999999999</v>
      </c>
      <c r="H108" s="4">
        <f t="shared" si="30"/>
        <v>0.088644</v>
      </c>
    </row>
    <row r="109" spans="1:8" ht="12.75">
      <c r="A109" s="32" t="str">
        <f t="shared" si="28"/>
        <v>Entergy</v>
      </c>
      <c r="B109" s="32">
        <f>'Ex 4.10'!G13</f>
        <v>0.6</v>
      </c>
      <c r="C109" s="4">
        <f t="shared" si="31"/>
        <v>0.0006</v>
      </c>
      <c r="D109" s="4">
        <f t="shared" si="32"/>
        <v>0.0425</v>
      </c>
      <c r="E109" s="4">
        <f t="shared" si="33"/>
        <v>0.0822</v>
      </c>
      <c r="F109" s="4">
        <f t="shared" si="34"/>
        <v>0.0672</v>
      </c>
      <c r="G109" s="4">
        <f t="shared" si="29"/>
        <v>0.04992</v>
      </c>
      <c r="H109" s="4">
        <f t="shared" si="30"/>
        <v>0.08282</v>
      </c>
    </row>
    <row r="110" spans="1:8" ht="12.75">
      <c r="A110" s="32" t="str">
        <f t="shared" si="28"/>
        <v>PG &amp; E</v>
      </c>
      <c r="B110" s="32">
        <f>'Ex 4.10'!G14</f>
        <v>0.3466666666666667</v>
      </c>
      <c r="C110" s="4">
        <f t="shared" si="31"/>
        <v>0.0006</v>
      </c>
      <c r="D110" s="4">
        <f t="shared" si="32"/>
        <v>0.0425</v>
      </c>
      <c r="E110" s="4">
        <f t="shared" si="33"/>
        <v>0.0822</v>
      </c>
      <c r="F110" s="4">
        <f t="shared" si="34"/>
        <v>0.0672</v>
      </c>
      <c r="G110" s="4">
        <f t="shared" si="29"/>
        <v>0.029096</v>
      </c>
      <c r="H110" s="4">
        <f t="shared" si="30"/>
        <v>0.06579600000000001</v>
      </c>
    </row>
    <row r="111" spans="1:8" ht="12.75">
      <c r="A111" s="32" t="str">
        <f t="shared" si="28"/>
        <v>SCANA Corp.</v>
      </c>
      <c r="B111" s="32">
        <f>'Ex 4.10'!G15</f>
        <v>0.58</v>
      </c>
      <c r="C111" s="4">
        <f t="shared" si="31"/>
        <v>0.0006</v>
      </c>
      <c r="D111" s="4">
        <f t="shared" si="32"/>
        <v>0.0425</v>
      </c>
      <c r="E111" s="4">
        <f t="shared" si="33"/>
        <v>0.0822</v>
      </c>
      <c r="F111" s="4">
        <f t="shared" si="34"/>
        <v>0.0672</v>
      </c>
      <c r="G111" s="4">
        <f t="shared" si="29"/>
        <v>0.048276</v>
      </c>
      <c r="H111" s="4">
        <f t="shared" si="30"/>
        <v>0.08147599999999999</v>
      </c>
    </row>
    <row r="112" spans="1:8" ht="12.75">
      <c r="A112" s="32" t="str">
        <f t="shared" si="28"/>
        <v>Southern Company</v>
      </c>
      <c r="B112" s="32">
        <f>'Ex 4.10'!G16</f>
        <v>0.3466666666666667</v>
      </c>
      <c r="C112" s="4">
        <f t="shared" si="31"/>
        <v>0.0006</v>
      </c>
      <c r="D112" s="4">
        <f t="shared" si="32"/>
        <v>0.0425</v>
      </c>
      <c r="E112" s="4">
        <f t="shared" si="33"/>
        <v>0.0822</v>
      </c>
      <c r="F112" s="4">
        <f t="shared" si="34"/>
        <v>0.0672</v>
      </c>
      <c r="G112" s="4">
        <f t="shared" si="29"/>
        <v>0.029096</v>
      </c>
      <c r="H112" s="4">
        <f t="shared" si="30"/>
        <v>0.06579600000000001</v>
      </c>
    </row>
    <row r="113" spans="1:8" ht="12.75">
      <c r="A113" s="32" t="str">
        <f t="shared" si="28"/>
        <v>Wisconsin Energy</v>
      </c>
      <c r="B113" s="32">
        <f>'Ex 4.10'!G17</f>
        <v>0.3466666666666667</v>
      </c>
      <c r="C113" s="4">
        <f t="shared" si="31"/>
        <v>0.0006</v>
      </c>
      <c r="D113" s="4">
        <f t="shared" si="32"/>
        <v>0.0425</v>
      </c>
      <c r="E113" s="4">
        <f t="shared" si="33"/>
        <v>0.0822</v>
      </c>
      <c r="F113" s="4">
        <f t="shared" si="34"/>
        <v>0.0672</v>
      </c>
      <c r="G113" s="4">
        <f t="shared" si="29"/>
        <v>0.029096</v>
      </c>
      <c r="H113" s="4">
        <f t="shared" si="30"/>
        <v>0.06579600000000001</v>
      </c>
    </row>
    <row r="114" spans="1:8" ht="12.75">
      <c r="A114" s="32" t="str">
        <f t="shared" si="28"/>
        <v>Xcel Energy</v>
      </c>
      <c r="B114" s="32">
        <f>'Ex 4.10'!G18</f>
        <v>0.42</v>
      </c>
      <c r="C114" s="4">
        <f t="shared" si="31"/>
        <v>0.0006</v>
      </c>
      <c r="D114" s="4">
        <f t="shared" si="32"/>
        <v>0.0425</v>
      </c>
      <c r="E114" s="4">
        <f t="shared" si="33"/>
        <v>0.0822</v>
      </c>
      <c r="F114" s="4">
        <f t="shared" si="34"/>
        <v>0.0672</v>
      </c>
      <c r="G114" s="4">
        <f t="shared" si="29"/>
        <v>0.035124</v>
      </c>
      <c r="H114" s="4">
        <f t="shared" si="30"/>
        <v>0.070724</v>
      </c>
    </row>
    <row r="115" spans="1:8" ht="7.5" customHeight="1">
      <c r="A115" s="62"/>
      <c r="B115" s="63"/>
      <c r="C115" s="64"/>
      <c r="D115" s="64"/>
      <c r="E115" s="64"/>
      <c r="F115" s="64"/>
      <c r="G115" s="64"/>
      <c r="H115" s="64"/>
    </row>
    <row r="116" spans="1:8" ht="12.75">
      <c r="A116" s="65" t="s">
        <v>637</v>
      </c>
      <c r="B116" s="32">
        <f>AVERAGE(B103:B115)</f>
        <v>0.5025925925925926</v>
      </c>
      <c r="C116" s="4"/>
      <c r="D116" s="4"/>
      <c r="E116" s="4"/>
      <c r="F116" s="4"/>
      <c r="G116" s="4">
        <f>AVERAGE(G103:G115)</f>
        <v>0.04191311111111111</v>
      </c>
      <c r="H116" s="4">
        <f>AVERAGE(H103:H115)</f>
        <v>0.07627422222222222</v>
      </c>
    </row>
    <row r="117" spans="1:8" ht="12.75">
      <c r="A117" s="65" t="s">
        <v>672</v>
      </c>
      <c r="B117" s="32">
        <f>STDEV(B103:B115)</f>
        <v>0.1388622196617305</v>
      </c>
      <c r="C117" s="4"/>
      <c r="D117" s="4"/>
      <c r="E117" s="4"/>
      <c r="F117" s="4"/>
      <c r="G117" s="4">
        <f>STDEV(G103:G115)</f>
        <v>0.011414474456194253</v>
      </c>
      <c r="H117" s="4">
        <f>STDEV(H103:H115)</f>
        <v>0.009331541161268388</v>
      </c>
    </row>
    <row r="118" spans="1:8" ht="12.75">
      <c r="A118" s="65" t="s">
        <v>632</v>
      </c>
      <c r="B118" s="32">
        <f>MEDIAN(B103:B115)</f>
        <v>0.54</v>
      </c>
      <c r="C118" s="4"/>
      <c r="D118" s="4"/>
      <c r="E118" s="4"/>
      <c r="F118" s="4"/>
      <c r="G118" s="4">
        <f>MEDIAN(G103:G115)</f>
        <v>0.04498800000000001</v>
      </c>
      <c r="H118" s="4">
        <f>MEDIAN(H103:H115)</f>
        <v>0.078788</v>
      </c>
    </row>
    <row r="119" spans="1:8" ht="12.75">
      <c r="A119" s="65"/>
      <c r="B119" s="32"/>
      <c r="C119" s="4"/>
      <c r="D119" s="4"/>
      <c r="E119" s="4"/>
      <c r="F119" s="4"/>
      <c r="G119" s="4"/>
      <c r="H119" s="4"/>
    </row>
    <row r="120" spans="1:8" ht="12.75">
      <c r="A120" s="59" t="s">
        <v>704</v>
      </c>
      <c r="B120" s="32"/>
      <c r="C120" s="4"/>
      <c r="D120" s="4"/>
      <c r="E120" s="4"/>
      <c r="F120" s="4"/>
      <c r="G120" s="11">
        <f>G116</f>
        <v>0.04191311111111111</v>
      </c>
      <c r="H120" s="11">
        <f>H116</f>
        <v>0.07627422222222222</v>
      </c>
    </row>
    <row r="121" spans="1:8" ht="12.75">
      <c r="A121" s="116" t="s">
        <v>3751</v>
      </c>
      <c r="B121" s="117"/>
      <c r="C121" s="117"/>
      <c r="D121" s="117"/>
      <c r="E121" s="117"/>
      <c r="F121" s="117"/>
      <c r="G121" s="117"/>
      <c r="H121" s="62"/>
    </row>
    <row r="122" spans="1:8" ht="12.75">
      <c r="A122" s="117"/>
      <c r="B122" s="117" t="s">
        <v>3752</v>
      </c>
      <c r="C122" s="117"/>
      <c r="D122" s="117"/>
      <c r="E122" s="117"/>
      <c r="F122" s="117"/>
      <c r="G122" s="117"/>
      <c r="H122" s="62"/>
    </row>
    <row r="123" ht="12.75">
      <c r="H123" s="62"/>
    </row>
    <row r="124" ht="12.75">
      <c r="H124" s="62"/>
    </row>
  </sheetData>
  <sheetProtection/>
  <printOptions horizontalCentered="1"/>
  <pageMargins left="0.75" right="0.75" top="1" bottom="1" header="0.5" footer="0.5"/>
  <pageSetup horizontalDpi="600" verticalDpi="600" orientation="portrait" scale="99" r:id="rId1"/>
  <rowBreaks count="1" manualBreakCount="1">
    <brk id="9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K39" sqref="K39"/>
    </sheetView>
  </sheetViews>
  <sheetFormatPr defaultColWidth="9.33203125" defaultRowHeight="12.75"/>
  <cols>
    <col min="1" max="1" width="14.16015625" style="3" customWidth="1"/>
    <col min="2" max="3" width="9.33203125" style="3" customWidth="1"/>
    <col min="4" max="11" width="10.83203125" style="3" customWidth="1"/>
    <col min="12" max="18" width="9.33203125" style="3" customWidth="1"/>
    <col min="19" max="19" width="11.66015625" style="3" customWidth="1"/>
    <col min="20" max="24" width="9.33203125" style="3" customWidth="1"/>
  </cols>
  <sheetData>
    <row r="1" ht="12.75">
      <c r="K1" s="171" t="s">
        <v>3782</v>
      </c>
    </row>
    <row r="2" ht="12.75">
      <c r="K2" s="3" t="s">
        <v>837</v>
      </c>
    </row>
    <row r="3" spans="1:14" ht="18.75">
      <c r="A3" s="60" t="str">
        <f>'Ex 4.4'!A3</f>
        <v>PacifiCorp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50"/>
      <c r="M3" s="50"/>
      <c r="N3" s="50"/>
    </row>
    <row r="4" spans="1:14" ht="15.75">
      <c r="A4" s="14" t="s">
        <v>712</v>
      </c>
      <c r="B4" s="7"/>
      <c r="C4" s="7"/>
      <c r="D4" s="7"/>
      <c r="E4" s="7"/>
      <c r="F4" s="7"/>
      <c r="G4" s="7"/>
      <c r="H4" s="7"/>
      <c r="I4" s="7"/>
      <c r="J4" s="7"/>
      <c r="K4" s="7"/>
      <c r="L4" s="50"/>
      <c r="M4" s="50"/>
      <c r="N4" s="50"/>
    </row>
    <row r="5" spans="1:14" ht="15.75">
      <c r="A5" s="66">
        <f>'Ex 4.4'!A5</f>
        <v>40674</v>
      </c>
      <c r="B5" s="7"/>
      <c r="C5" s="7"/>
      <c r="D5" s="7"/>
      <c r="E5" s="7"/>
      <c r="F5" s="7"/>
      <c r="G5" s="7"/>
      <c r="H5" s="7"/>
      <c r="I5" s="7"/>
      <c r="J5" s="7"/>
      <c r="K5" s="7"/>
      <c r="L5" s="50"/>
      <c r="M5" s="50"/>
      <c r="N5" s="50"/>
    </row>
    <row r="6" spans="1:12" ht="12.75">
      <c r="A6" s="12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32"/>
      <c r="B8" s="69" t="s">
        <v>713</v>
      </c>
      <c r="C8" s="51"/>
      <c r="D8" s="51"/>
      <c r="E8" s="51"/>
      <c r="F8" s="51"/>
      <c r="G8" s="51"/>
      <c r="H8" s="51"/>
      <c r="I8" s="51" t="s">
        <v>714</v>
      </c>
      <c r="J8" s="51" t="s">
        <v>714</v>
      </c>
      <c r="K8" s="51" t="s">
        <v>715</v>
      </c>
      <c r="L8" s="32"/>
      <c r="M8" s="32"/>
    </row>
    <row r="9" spans="1:13" ht="12.75">
      <c r="A9" s="32" t="s">
        <v>716</v>
      </c>
      <c r="B9" s="51" t="s">
        <v>717</v>
      </c>
      <c r="C9" s="51"/>
      <c r="D9" s="51" t="s">
        <v>1544</v>
      </c>
      <c r="E9" s="51" t="s">
        <v>857</v>
      </c>
      <c r="F9" s="51" t="s">
        <v>631</v>
      </c>
      <c r="G9" s="51" t="s">
        <v>718</v>
      </c>
      <c r="H9" s="51" t="s">
        <v>718</v>
      </c>
      <c r="I9" s="51" t="s">
        <v>719</v>
      </c>
      <c r="J9" s="51" t="s">
        <v>719</v>
      </c>
      <c r="K9" s="51" t="s">
        <v>720</v>
      </c>
      <c r="L9" s="32"/>
      <c r="M9" s="32"/>
    </row>
    <row r="10" spans="1:13" ht="12.75">
      <c r="A10" s="32" t="s">
        <v>721</v>
      </c>
      <c r="B10" s="51" t="s">
        <v>654</v>
      </c>
      <c r="C10" s="51" t="s">
        <v>722</v>
      </c>
      <c r="D10" s="51" t="s">
        <v>1545</v>
      </c>
      <c r="E10" s="51" t="s">
        <v>632</v>
      </c>
      <c r="F10" s="51" t="s">
        <v>723</v>
      </c>
      <c r="G10" s="51" t="s">
        <v>724</v>
      </c>
      <c r="H10" s="51" t="s">
        <v>723</v>
      </c>
      <c r="I10" s="51" t="s">
        <v>725</v>
      </c>
      <c r="J10" s="51" t="s">
        <v>723</v>
      </c>
      <c r="K10" s="51" t="s">
        <v>1115</v>
      </c>
      <c r="L10" s="32"/>
      <c r="M10" s="32"/>
    </row>
    <row r="11" spans="1:13" ht="7.5" customHeight="1">
      <c r="A11" s="52"/>
      <c r="B11" s="52"/>
      <c r="C11" s="70"/>
      <c r="D11" s="52"/>
      <c r="E11" s="52"/>
      <c r="F11" s="52"/>
      <c r="G11" s="52"/>
      <c r="H11" s="52"/>
      <c r="I11" s="52"/>
      <c r="J11" s="52"/>
      <c r="K11" s="52"/>
      <c r="L11" s="32"/>
      <c r="M11" s="32"/>
    </row>
    <row r="12" spans="1:24" ht="12.75">
      <c r="A12" s="32" t="s">
        <v>726</v>
      </c>
      <c r="B12" s="32">
        <v>9</v>
      </c>
      <c r="C12" s="71">
        <f>'VL Data'!K1761</f>
        <v>50</v>
      </c>
      <c r="D12" s="32">
        <f>'VL Data'!F67</f>
        <v>13</v>
      </c>
      <c r="E12" s="32">
        <f>'VL Data'!I1761</f>
        <v>14</v>
      </c>
      <c r="F12" s="32">
        <f>D12/$D$23</f>
        <v>0.8722134837554917</v>
      </c>
      <c r="G12" s="32">
        <f>Q28</f>
        <v>12.693169979794753</v>
      </c>
      <c r="H12" s="32">
        <f>G12/$G$23</f>
        <v>0.8441500547957457</v>
      </c>
      <c r="I12" s="32">
        <f>'VL Data'!F63</f>
        <v>5.686536761219462</v>
      </c>
      <c r="J12" s="32">
        <f>I12/$I$23</f>
        <v>0.6989713425137127</v>
      </c>
      <c r="K12" s="32">
        <f>J12*$D$23</f>
        <v>10.417893809155474</v>
      </c>
      <c r="L12" s="32"/>
      <c r="M12" s="32"/>
      <c r="P12" s="32">
        <f>B12</f>
        <v>9</v>
      </c>
      <c r="Q12" s="32">
        <f>P12^0.5</f>
        <v>3</v>
      </c>
      <c r="S12" t="s">
        <v>747</v>
      </c>
      <c r="T12"/>
      <c r="U12"/>
      <c r="V12"/>
      <c r="W12"/>
      <c r="X12"/>
    </row>
    <row r="13" spans="1:24" ht="13.5" thickBot="1">
      <c r="A13" s="32" t="s">
        <v>727</v>
      </c>
      <c r="B13" s="32">
        <v>8</v>
      </c>
      <c r="C13" s="71">
        <f>'VL Data'!K1762</f>
        <v>61</v>
      </c>
      <c r="D13" s="32">
        <f>'VL Data'!H1762</f>
        <v>12.868852459016393</v>
      </c>
      <c r="E13" s="32">
        <f>'VL Data'!I1762</f>
        <v>12</v>
      </c>
      <c r="F13" s="32">
        <f aca="true" t="shared" si="0" ref="F13:F20">D13/$D$23</f>
        <v>0.8634143565549318</v>
      </c>
      <c r="G13" s="32">
        <f aca="true" t="shared" si="1" ref="G13:G20">Q29</f>
        <v>12.88913698659644</v>
      </c>
      <c r="H13" s="32">
        <f aca="true" t="shared" si="2" ref="H13:H20">G13/$G$23</f>
        <v>0.8571826983192414</v>
      </c>
      <c r="I13" s="32">
        <f>'VL Data'!F142</f>
        <v>5.288547726932358</v>
      </c>
      <c r="J13" s="32">
        <f aca="true" t="shared" si="3" ref="J13:J20">I13/$I$23</f>
        <v>0.6500517731374063</v>
      </c>
      <c r="K13" s="32">
        <f aca="true" t="shared" si="4" ref="K13:K20">J13*$D$23</f>
        <v>9.688766807869328</v>
      </c>
      <c r="L13" s="32"/>
      <c r="M13" s="32"/>
      <c r="P13" s="32">
        <f aca="true" t="shared" si="5" ref="P13:P20">B13</f>
        <v>8</v>
      </c>
      <c r="Q13" s="32">
        <f aca="true" t="shared" si="6" ref="Q13:Q20">P13^0.5</f>
        <v>2.8284271247461903</v>
      </c>
      <c r="S13"/>
      <c r="T13"/>
      <c r="U13"/>
      <c r="V13"/>
      <c r="W13"/>
      <c r="X13"/>
    </row>
    <row r="14" spans="1:24" ht="12.75">
      <c r="A14" s="32" t="s">
        <v>728</v>
      </c>
      <c r="B14" s="32">
        <v>7</v>
      </c>
      <c r="C14" s="71">
        <f>'VL Data'!K1763</f>
        <v>164</v>
      </c>
      <c r="D14" s="32">
        <f>'VL Data'!H1763</f>
        <v>13.25</v>
      </c>
      <c r="E14" s="32">
        <f>'VL Data'!I1763</f>
        <v>12.5</v>
      </c>
      <c r="F14" s="32">
        <f t="shared" si="0"/>
        <v>0.8889868199815588</v>
      </c>
      <c r="G14" s="32">
        <f t="shared" si="1"/>
        <v>13.270104058373782</v>
      </c>
      <c r="H14" s="32">
        <f t="shared" si="2"/>
        <v>0.8825186368616337</v>
      </c>
      <c r="I14" s="32">
        <f>'VL Data'!F376</f>
        <v>6.863626724644499</v>
      </c>
      <c r="J14" s="32">
        <f t="shared" si="3"/>
        <v>0.8436555653618876</v>
      </c>
      <c r="K14" s="32">
        <f t="shared" si="4"/>
        <v>12.574355423263638</v>
      </c>
      <c r="L14" s="32"/>
      <c r="M14" s="32"/>
      <c r="P14" s="32">
        <f t="shared" si="5"/>
        <v>7</v>
      </c>
      <c r="Q14" s="32">
        <f t="shared" si="6"/>
        <v>2.6457513110645907</v>
      </c>
      <c r="S14" s="178" t="s">
        <v>748</v>
      </c>
      <c r="T14" s="178"/>
      <c r="U14"/>
      <c r="V14"/>
      <c r="W14"/>
      <c r="X14"/>
    </row>
    <row r="15" spans="1:24" ht="12.75">
      <c r="A15" s="32" t="s">
        <v>729</v>
      </c>
      <c r="B15" s="32">
        <v>6</v>
      </c>
      <c r="C15" s="71">
        <f>'VL Data'!K1764</f>
        <v>249</v>
      </c>
      <c r="D15" s="32">
        <f>'VL Data'!H1764</f>
        <v>13.409638554216867</v>
      </c>
      <c r="E15" s="32">
        <f>'VL Data'!I1764</f>
        <v>13</v>
      </c>
      <c r="F15" s="32">
        <f t="shared" si="0"/>
        <v>0.8996975045596499</v>
      </c>
      <c r="G15" s="32">
        <f t="shared" si="1"/>
        <v>13.877440527770936</v>
      </c>
      <c r="H15" s="32">
        <f t="shared" si="2"/>
        <v>0.9229091078580168</v>
      </c>
      <c r="I15" s="32">
        <f>'VL Data'!F741</f>
        <v>6.735612095700956</v>
      </c>
      <c r="J15" s="32">
        <f t="shared" si="3"/>
        <v>0.8279204068970236</v>
      </c>
      <c r="K15" s="32">
        <f t="shared" si="4"/>
        <v>12.33982905574812</v>
      </c>
      <c r="L15" s="32"/>
      <c r="M15" s="32"/>
      <c r="P15" s="32">
        <f t="shared" si="5"/>
        <v>6</v>
      </c>
      <c r="Q15" s="32">
        <f t="shared" si="6"/>
        <v>2.449489742783178</v>
      </c>
      <c r="S15" s="126" t="s">
        <v>749</v>
      </c>
      <c r="T15" s="126">
        <v>0.9962221680179123</v>
      </c>
      <c r="U15"/>
      <c r="V15"/>
      <c r="W15"/>
      <c r="X15"/>
    </row>
    <row r="16" spans="1:24" ht="12.75">
      <c r="A16" s="32" t="s">
        <v>730</v>
      </c>
      <c r="B16" s="32">
        <v>5</v>
      </c>
      <c r="C16" s="71">
        <f>'VL Data'!K1765</f>
        <v>327</v>
      </c>
      <c r="D16" s="32">
        <f>'VL Data'!H1765</f>
        <v>14.46177370030581</v>
      </c>
      <c r="E16" s="32">
        <f>'VL Data'!I1765</f>
        <v>14</v>
      </c>
      <c r="F16" s="32">
        <f t="shared" si="0"/>
        <v>0.9702887708020984</v>
      </c>
      <c r="G16" s="32">
        <f t="shared" si="1"/>
        <v>14.770704689283768</v>
      </c>
      <c r="H16" s="32">
        <f t="shared" si="2"/>
        <v>0.9823149924470079</v>
      </c>
      <c r="I16" s="32">
        <f>'VL Data'!F1190</f>
        <v>7.539228153490276</v>
      </c>
      <c r="J16" s="32">
        <f t="shared" si="3"/>
        <v>0.9266983834343848</v>
      </c>
      <c r="K16" s="32">
        <f t="shared" si="4"/>
        <v>13.812076067404812</v>
      </c>
      <c r="L16" s="32"/>
      <c r="M16" s="32"/>
      <c r="P16" s="32">
        <f t="shared" si="5"/>
        <v>5</v>
      </c>
      <c r="Q16" s="32">
        <f t="shared" si="6"/>
        <v>2.23606797749979</v>
      </c>
      <c r="S16" s="126" t="s">
        <v>750</v>
      </c>
      <c r="T16" s="126">
        <v>0.9924586080503094</v>
      </c>
      <c r="U16"/>
      <c r="V16"/>
      <c r="W16"/>
      <c r="X16"/>
    </row>
    <row r="17" spans="1:24" ht="12.75">
      <c r="A17" s="32" t="s">
        <v>731</v>
      </c>
      <c r="B17" s="32">
        <v>4</v>
      </c>
      <c r="C17" s="71">
        <f>'VL Data'!K1766</f>
        <v>241</v>
      </c>
      <c r="D17" s="32">
        <f>'VL Data'!H1766</f>
        <v>15.987551867219917</v>
      </c>
      <c r="E17" s="32">
        <f>'VL Data'!I1766</f>
        <v>15</v>
      </c>
      <c r="F17" s="32">
        <f t="shared" si="0"/>
        <v>1.0726583316022693</v>
      </c>
      <c r="G17" s="32">
        <f t="shared" si="1"/>
        <v>16.04130596373605</v>
      </c>
      <c r="H17" s="32">
        <f t="shared" si="2"/>
        <v>1.0668154078010754</v>
      </c>
      <c r="I17" s="32">
        <f>'VL Data'!F1525</f>
        <v>9.288720855577163</v>
      </c>
      <c r="J17" s="32">
        <f t="shared" si="3"/>
        <v>1.1417405635949116</v>
      </c>
      <c r="K17" s="32">
        <f t="shared" si="4"/>
        <v>17.017195449474038</v>
      </c>
      <c r="L17" s="32"/>
      <c r="M17" s="32"/>
      <c r="P17" s="32">
        <f t="shared" si="5"/>
        <v>4</v>
      </c>
      <c r="Q17" s="32">
        <f t="shared" si="6"/>
        <v>2</v>
      </c>
      <c r="S17" s="126" t="s">
        <v>751</v>
      </c>
      <c r="T17" s="126">
        <v>0.9899448107337459</v>
      </c>
      <c r="U17"/>
      <c r="V17"/>
      <c r="W17"/>
      <c r="X17"/>
    </row>
    <row r="18" spans="1:24" ht="12.75">
      <c r="A18" s="32" t="s">
        <v>732</v>
      </c>
      <c r="B18" s="32">
        <v>3</v>
      </c>
      <c r="C18" s="71">
        <f>'VL Data'!K1767</f>
        <v>80</v>
      </c>
      <c r="D18" s="32">
        <f>'VL Data'!H1767</f>
        <v>18.5625</v>
      </c>
      <c r="E18" s="32">
        <f>'VL Data'!I1767</f>
        <v>17</v>
      </c>
      <c r="F18" s="32">
        <f t="shared" si="0"/>
        <v>1.2454202147854858</v>
      </c>
      <c r="G18" s="32">
        <f t="shared" si="1"/>
        <v>17.843120382542715</v>
      </c>
      <c r="H18" s="32">
        <f t="shared" si="2"/>
        <v>1.1866437676819068</v>
      </c>
      <c r="I18" s="32">
        <f>'VL Data'!F1633</f>
        <v>9.467365204570816</v>
      </c>
      <c r="J18" s="32">
        <f t="shared" si="3"/>
        <v>1.1636989691573518</v>
      </c>
      <c r="K18" s="32">
        <f t="shared" si="4"/>
        <v>17.3444768749831</v>
      </c>
      <c r="L18" s="32"/>
      <c r="M18" s="32"/>
      <c r="P18" s="32">
        <f t="shared" si="5"/>
        <v>3</v>
      </c>
      <c r="Q18" s="32">
        <f t="shared" si="6"/>
        <v>1.7320508075688772</v>
      </c>
      <c r="S18" s="126" t="s">
        <v>752</v>
      </c>
      <c r="T18" s="126">
        <v>0.40999760385692463</v>
      </c>
      <c r="U18"/>
      <c r="V18"/>
      <c r="W18"/>
      <c r="X18"/>
    </row>
    <row r="19" spans="1:24" ht="13.5" thickBot="1">
      <c r="A19" s="32" t="s">
        <v>733</v>
      </c>
      <c r="B19" s="32">
        <v>2</v>
      </c>
      <c r="C19" s="71">
        <f>'VL Data'!K1768</f>
        <v>43</v>
      </c>
      <c r="D19" s="32">
        <f>'VL Data'!H1768</f>
        <v>20.58139534883721</v>
      </c>
      <c r="E19" s="32">
        <f>'VL Data'!I1768</f>
        <v>19</v>
      </c>
      <c r="F19" s="32">
        <f t="shared" si="0"/>
        <v>1.3808746567506442</v>
      </c>
      <c r="G19" s="32">
        <f t="shared" si="1"/>
        <v>20.476182588860325</v>
      </c>
      <c r="H19" s="32">
        <f t="shared" si="2"/>
        <v>1.3617536582200274</v>
      </c>
      <c r="I19" s="32">
        <f>'VL Data'!F1710</f>
        <v>12.565922323735487</v>
      </c>
      <c r="J19" s="32">
        <f t="shared" si="3"/>
        <v>1.5445639350198959</v>
      </c>
      <c r="K19" s="32">
        <f t="shared" si="4"/>
        <v>23.02111986253987</v>
      </c>
      <c r="L19" s="32"/>
      <c r="M19" s="32"/>
      <c r="P19" s="32">
        <f t="shared" si="5"/>
        <v>2</v>
      </c>
      <c r="Q19" s="32">
        <f t="shared" si="6"/>
        <v>1.4142135623730951</v>
      </c>
      <c r="S19" s="127" t="s">
        <v>753</v>
      </c>
      <c r="T19" s="127">
        <v>9</v>
      </c>
      <c r="U19"/>
      <c r="V19"/>
      <c r="W19"/>
      <c r="X19"/>
    </row>
    <row r="20" spans="1:24" ht="12.75">
      <c r="A20" s="72" t="s">
        <v>734</v>
      </c>
      <c r="B20" s="32">
        <v>1</v>
      </c>
      <c r="C20" s="71">
        <f>'VL Data'!K1769</f>
        <v>22</v>
      </c>
      <c r="D20" s="32">
        <f>'VL Data'!H1769</f>
        <v>24.454545454545453</v>
      </c>
      <c r="E20" s="32">
        <f>'VL Data'!I1769</f>
        <v>21.5</v>
      </c>
      <c r="F20" s="32">
        <f t="shared" si="0"/>
        <v>1.6407372526589319</v>
      </c>
      <c r="G20" s="32">
        <f t="shared" si="1"/>
        <v>24.71509220718292</v>
      </c>
      <c r="H20" s="32">
        <f t="shared" si="2"/>
        <v>1.6436592651154842</v>
      </c>
      <c r="I20" s="32">
        <f>'VL Data'!F1750</f>
        <v>29.65217720342346</v>
      </c>
      <c r="J20" s="32">
        <f t="shared" si="3"/>
        <v>3.6447530331074067</v>
      </c>
      <c r="K20" s="32">
        <f t="shared" si="4"/>
        <v>54.32361493241815</v>
      </c>
      <c r="L20" s="32"/>
      <c r="M20" s="32"/>
      <c r="P20" s="32">
        <f t="shared" si="5"/>
        <v>1</v>
      </c>
      <c r="Q20" s="32">
        <f t="shared" si="6"/>
        <v>1</v>
      </c>
      <c r="S20"/>
      <c r="T20"/>
      <c r="U20"/>
      <c r="V20"/>
      <c r="W20"/>
      <c r="X20"/>
    </row>
    <row r="21" spans="1:24" ht="7.5" customHeight="1" thickBot="1">
      <c r="A21" s="57"/>
      <c r="B21" s="32"/>
      <c r="C21" s="71"/>
      <c r="D21" s="32"/>
      <c r="E21" s="32"/>
      <c r="F21" s="32"/>
      <c r="G21" s="32"/>
      <c r="H21" s="32"/>
      <c r="I21" s="32"/>
      <c r="J21" s="32"/>
      <c r="K21" s="32"/>
      <c r="L21" s="32"/>
      <c r="M21" s="32"/>
      <c r="S21" t="s">
        <v>754</v>
      </c>
      <c r="T21"/>
      <c r="U21"/>
      <c r="V21"/>
      <c r="W21"/>
      <c r="X21"/>
    </row>
    <row r="22" spans="1:24" ht="12.75">
      <c r="A22" s="32" t="s">
        <v>735</v>
      </c>
      <c r="B22" s="32"/>
      <c r="C22" s="71">
        <f>SUM(C11:C21)</f>
        <v>1237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S22" s="177"/>
      <c r="T22" s="177" t="s">
        <v>757</v>
      </c>
      <c r="U22" s="177" t="s">
        <v>758</v>
      </c>
      <c r="V22" s="177" t="s">
        <v>759</v>
      </c>
      <c r="W22" s="177" t="s">
        <v>760</v>
      </c>
      <c r="X22" s="177" t="s">
        <v>761</v>
      </c>
    </row>
    <row r="23" spans="1:24" ht="12.75">
      <c r="A23" s="32" t="s">
        <v>736</v>
      </c>
      <c r="B23" s="32">
        <f>(B12*$C$12+B13*$C$13+B14*$C$14+B15*$C$15+B16*$C$16+B17*$C$17+B18*$C$18+B19*$C$19+B20*$C$20)/$C$22</f>
        <v>5.276475343573161</v>
      </c>
      <c r="C23" s="71"/>
      <c r="D23" s="32">
        <f>(D12*$C$12+D13*$C$13+D14*$C$14+D15*$C$15+D16*$C$16+D17*$C$17+D18*$C$18+D19*$C$19+D20*$C$20)/$C$22</f>
        <v>14.904607922392886</v>
      </c>
      <c r="E23" s="32">
        <f>(E12*$C$12+E13*$C$13+E14*$C$14+E15*$C$15+E16*$C$16+E17*$C$17+E18*$C$18+E19*$C$19+E20*$C$20)/$C$22</f>
        <v>14.197251414713016</v>
      </c>
      <c r="F23" s="32"/>
      <c r="G23" s="32">
        <f>(G12*$C$12+G13*$C$13+G14*$C$14+G15*$C$15+G16*$C$16+G17*$C$17+G18*$C$18+G19*$C$19+G20*$C$20)/$C$22</f>
        <v>15.036627561276472</v>
      </c>
      <c r="H23" s="32"/>
      <c r="I23" s="32">
        <f>(I12*$C$12+I13*$C$13+I14*$C$14+I15*$C$15+I16*$C$16+I17*$C$17+I18*$C$18+I19*$C$19+I20*$C$20)/$C$22</f>
        <v>8.135579265337192</v>
      </c>
      <c r="J23" s="32"/>
      <c r="K23" s="32"/>
      <c r="L23" s="32"/>
      <c r="M23" s="32"/>
      <c r="S23" s="126" t="s">
        <v>718</v>
      </c>
      <c r="T23" s="126">
        <v>2</v>
      </c>
      <c r="U23" s="126">
        <v>132.7317368826727</v>
      </c>
      <c r="V23" s="126">
        <v>66.36586844133635</v>
      </c>
      <c r="W23" s="126">
        <v>394.80454589991774</v>
      </c>
      <c r="X23" s="126">
        <v>4.288985115374049E-07</v>
      </c>
    </row>
    <row r="24" spans="1:24" ht="12.75">
      <c r="A24" s="5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S24" s="126" t="s">
        <v>755</v>
      </c>
      <c r="T24" s="126">
        <v>6</v>
      </c>
      <c r="U24" s="126">
        <v>1.0085882110105182</v>
      </c>
      <c r="V24" s="126">
        <v>0.1680980351684197</v>
      </c>
      <c r="W24" s="126"/>
      <c r="X24" s="126"/>
    </row>
    <row r="25" spans="1:24" ht="13.5" thickBot="1">
      <c r="A25" s="72" t="s">
        <v>1546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S25" s="127" t="s">
        <v>735</v>
      </c>
      <c r="T25" s="127">
        <v>8</v>
      </c>
      <c r="U25" s="127">
        <v>133.7403250936832</v>
      </c>
      <c r="V25" s="127"/>
      <c r="W25" s="127"/>
      <c r="X25" s="127"/>
    </row>
    <row r="26" spans="1:24" ht="13.5" thickBot="1">
      <c r="A26" s="57"/>
      <c r="B26" s="32" t="s">
        <v>737</v>
      </c>
      <c r="C26" s="32"/>
      <c r="D26" s="4">
        <f>T17</f>
        <v>0.9899448107337459</v>
      </c>
      <c r="E26" s="32"/>
      <c r="F26" s="32"/>
      <c r="G26" s="32"/>
      <c r="H26" s="32"/>
      <c r="I26" s="32"/>
      <c r="J26" s="32"/>
      <c r="K26" s="32"/>
      <c r="L26" s="32"/>
      <c r="M26" s="32"/>
      <c r="S26"/>
      <c r="T26"/>
      <c r="U26"/>
      <c r="V26"/>
      <c r="W26"/>
      <c r="X26"/>
    </row>
    <row r="27" spans="1:2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S27" s="177"/>
      <c r="T27" s="177" t="s">
        <v>762</v>
      </c>
      <c r="U27" s="177" t="s">
        <v>752</v>
      </c>
      <c r="V27" s="177" t="s">
        <v>763</v>
      </c>
      <c r="W27" s="177" t="s">
        <v>764</v>
      </c>
      <c r="X27" s="177" t="s">
        <v>765</v>
      </c>
      <c r="Y27" s="177" t="s">
        <v>766</v>
      </c>
      <c r="Z27" s="177" t="s">
        <v>767</v>
      </c>
      <c r="AA27" s="177" t="s">
        <v>768</v>
      </c>
    </row>
    <row r="28" spans="1:27" ht="12.75">
      <c r="A28" s="72" t="s">
        <v>738</v>
      </c>
      <c r="B28" s="32"/>
      <c r="C28" s="32"/>
      <c r="D28" s="32">
        <f>D14-(D14-D13)*($N28-$B$16)</f>
        <v>12.741803278688524</v>
      </c>
      <c r="E28" s="32">
        <f aca="true" t="shared" si="7" ref="E28:K28">E14-(E14-E13)*($N28-$B$16)</f>
        <v>11.833333333333334</v>
      </c>
      <c r="F28" s="32">
        <f t="shared" si="7"/>
        <v>0.8548902020793895</v>
      </c>
      <c r="G28" s="32">
        <f>Q37</f>
        <v>13.646648983873497</v>
      </c>
      <c r="H28" s="32">
        <f>G28/G23</f>
        <v>0.9075604837761255</v>
      </c>
      <c r="I28" s="32">
        <f t="shared" si="7"/>
        <v>4.763521394361645</v>
      </c>
      <c r="J28" s="32">
        <f t="shared" si="7"/>
        <v>0.5855171757292459</v>
      </c>
      <c r="K28" s="32">
        <f t="shared" si="7"/>
        <v>8.726903936071226</v>
      </c>
      <c r="L28" s="32"/>
      <c r="M28" s="32"/>
      <c r="N28" s="32">
        <f>'Ex 4.4'!X22</f>
        <v>6.333333333333333</v>
      </c>
      <c r="P28" s="32" t="str">
        <f>A12</f>
        <v>A++</v>
      </c>
      <c r="Q28" s="3">
        <f>$T$28+$T$29*P12+$T$30*Q12</f>
        <v>12.693169979794753</v>
      </c>
      <c r="S28" s="126" t="s">
        <v>756</v>
      </c>
      <c r="T28" s="126">
        <v>38.714528710135376</v>
      </c>
      <c r="U28" s="126">
        <v>1.4512281570390155</v>
      </c>
      <c r="V28" s="126">
        <v>26.677079356788248</v>
      </c>
      <c r="W28" s="126">
        <v>1.831900736043509E-07</v>
      </c>
      <c r="X28" s="126">
        <v>35.16350134079994</v>
      </c>
      <c r="Y28" s="126">
        <v>42.26555607947081</v>
      </c>
      <c r="Z28" s="126">
        <v>35.16350134079994</v>
      </c>
      <c r="AA28" s="126">
        <v>42.26555607947081</v>
      </c>
    </row>
    <row r="29" spans="1:27" ht="12.75">
      <c r="A29" s="72" t="s">
        <v>739</v>
      </c>
      <c r="B29" s="32"/>
      <c r="C29" s="32"/>
      <c r="D29" s="51" t="s">
        <v>821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P29" s="32" t="str">
        <f aca="true" t="shared" si="8" ref="P29:P36">A13</f>
        <v>A+ </v>
      </c>
      <c r="Q29" s="3">
        <f aca="true" t="shared" si="9" ref="Q29:Q36">$T$28+$T$29*P13+$T$30*Q13</f>
        <v>12.88913698659644</v>
      </c>
      <c r="S29" s="126" t="s">
        <v>769</v>
      </c>
      <c r="T29" s="126">
        <v>2.662825129752791</v>
      </c>
      <c r="U29" s="126">
        <v>0.3713363155739351</v>
      </c>
      <c r="V29" s="126">
        <v>7.170925702855497</v>
      </c>
      <c r="W29" s="126">
        <v>0.0003714181859098445</v>
      </c>
      <c r="X29" s="126">
        <v>1.7541979001642642</v>
      </c>
      <c r="Y29" s="126">
        <v>3.5714523593413174</v>
      </c>
      <c r="Z29" s="126">
        <v>1.7541979001642642</v>
      </c>
      <c r="AA29" s="126">
        <v>3.5714523593413174</v>
      </c>
    </row>
    <row r="30" spans="1:27" ht="26.25" thickBot="1">
      <c r="A30" s="32"/>
      <c r="B30" s="32"/>
      <c r="C30" s="32"/>
      <c r="D30" s="32"/>
      <c r="E30" s="128" t="s">
        <v>740</v>
      </c>
      <c r="F30" s="129"/>
      <c r="G30" s="130" t="s">
        <v>741</v>
      </c>
      <c r="H30" s="129"/>
      <c r="I30" s="201" t="s">
        <v>3749</v>
      </c>
      <c r="J30" s="129"/>
      <c r="M30" s="32"/>
      <c r="P30" s="32" t="str">
        <f t="shared" si="8"/>
        <v>A</v>
      </c>
      <c r="Q30" s="3">
        <f t="shared" si="9"/>
        <v>13.270104058373782</v>
      </c>
      <c r="S30" s="127" t="s">
        <v>858</v>
      </c>
      <c r="T30" s="127">
        <v>-16.662261632705246</v>
      </c>
      <c r="U30" s="127">
        <v>1.5188283087421508</v>
      </c>
      <c r="V30" s="127">
        <v>-10.970470814113574</v>
      </c>
      <c r="W30" s="127">
        <v>3.407648881723634E-05</v>
      </c>
      <c r="X30" s="127">
        <v>-20.37870061406373</v>
      </c>
      <c r="Y30" s="127">
        <v>-12.945822651346761</v>
      </c>
      <c r="Z30" s="127">
        <v>-20.37870061406373</v>
      </c>
      <c r="AA30" s="127">
        <v>-12.945822651346761</v>
      </c>
    </row>
    <row r="31" spans="1:24" ht="12.75">
      <c r="A31" s="32"/>
      <c r="B31" s="32"/>
      <c r="C31" s="32"/>
      <c r="D31" s="32"/>
      <c r="E31" s="51"/>
      <c r="F31" s="51" t="s">
        <v>700</v>
      </c>
      <c r="G31" s="51"/>
      <c r="H31" s="51" t="s">
        <v>700</v>
      </c>
      <c r="I31" s="51"/>
      <c r="J31" s="51" t="s">
        <v>700</v>
      </c>
      <c r="M31" s="32"/>
      <c r="P31" s="32" t="str">
        <f t="shared" si="8"/>
        <v>B++</v>
      </c>
      <c r="Q31" s="3">
        <f t="shared" si="9"/>
        <v>13.877440527770936</v>
      </c>
      <c r="S31"/>
      <c r="T31"/>
      <c r="U31"/>
      <c r="V31"/>
      <c r="W31"/>
      <c r="X31"/>
    </row>
    <row r="32" spans="1:24" ht="12.75">
      <c r="A32" s="32"/>
      <c r="B32" s="32"/>
      <c r="C32" s="32"/>
      <c r="D32" s="32"/>
      <c r="E32" s="51" t="s">
        <v>699</v>
      </c>
      <c r="F32" s="51" t="s">
        <v>742</v>
      </c>
      <c r="G32" s="51" t="s">
        <v>699</v>
      </c>
      <c r="H32" s="51" t="s">
        <v>742</v>
      </c>
      <c r="I32" s="51" t="s">
        <v>699</v>
      </c>
      <c r="J32" s="51" t="s">
        <v>742</v>
      </c>
      <c r="M32" s="32"/>
      <c r="P32" s="32" t="str">
        <f t="shared" si="8"/>
        <v>B+ </v>
      </c>
      <c r="Q32" s="3">
        <f t="shared" si="9"/>
        <v>14.770704689283768</v>
      </c>
      <c r="S32"/>
      <c r="T32"/>
      <c r="U32"/>
      <c r="V32"/>
      <c r="W32"/>
      <c r="X32"/>
    </row>
    <row r="33" spans="1:24" ht="7.5" customHeight="1">
      <c r="A33" s="32"/>
      <c r="B33" s="32"/>
      <c r="C33" s="32"/>
      <c r="D33" s="32"/>
      <c r="E33" s="52"/>
      <c r="F33" s="52"/>
      <c r="G33" s="52"/>
      <c r="H33" s="52"/>
      <c r="I33" s="52"/>
      <c r="J33" s="52"/>
      <c r="M33" s="32"/>
      <c r="P33" s="32" t="str">
        <f t="shared" si="8"/>
        <v>B</v>
      </c>
      <c r="Q33" s="3">
        <f t="shared" si="9"/>
        <v>16.04130596373605</v>
      </c>
      <c r="S33"/>
      <c r="T33"/>
      <c r="U33"/>
      <c r="V33"/>
      <c r="W33"/>
      <c r="X33"/>
    </row>
    <row r="34" spans="1:17" ht="12.75">
      <c r="A34" s="32" t="s">
        <v>743</v>
      </c>
      <c r="B34" s="32"/>
      <c r="C34" s="32"/>
      <c r="D34" s="32"/>
      <c r="E34" s="4">
        <f>'Ex 4.11'!C14+'Ex 4.11'!E14</f>
        <v>0.0711</v>
      </c>
      <c r="F34" s="4">
        <f>'Ex 4.11'!D14+'Ex 4.11'!F14</f>
        <v>0.0926</v>
      </c>
      <c r="G34" s="4">
        <f>'Ex 4.11'!C37+'Ex 4.11'!E37</f>
        <v>0.059500000000000004</v>
      </c>
      <c r="H34" s="4">
        <f>+'Ex 4.11'!D37+'Ex 4.11'!F37</f>
        <v>0.0867</v>
      </c>
      <c r="I34" s="4">
        <f>'Ex 4.11'!C60+'Ex 4.11'!E60</f>
        <v>0.0828</v>
      </c>
      <c r="J34" s="4">
        <f>+'Ex 4.11'!D60+'Ex 4.11'!F60</f>
        <v>0.10969999999999999</v>
      </c>
      <c r="M34" s="32"/>
      <c r="P34" s="32" t="str">
        <f t="shared" si="8"/>
        <v>C++</v>
      </c>
      <c r="Q34" s="3">
        <f t="shared" si="9"/>
        <v>17.843120382542715</v>
      </c>
    </row>
    <row r="35" spans="1:17" ht="12.75">
      <c r="A35" s="56" t="s">
        <v>744</v>
      </c>
      <c r="B35" s="33"/>
      <c r="C35" s="33"/>
      <c r="D35" s="33"/>
      <c r="E35" s="11">
        <f aca="true" t="shared" si="10" ref="E35:J35">E34*$H$28</f>
        <v>0.06452755039648252</v>
      </c>
      <c r="F35" s="11">
        <f t="shared" si="10"/>
        <v>0.08404010079766923</v>
      </c>
      <c r="G35" s="11">
        <f t="shared" si="10"/>
        <v>0.05399984878467947</v>
      </c>
      <c r="H35" s="11">
        <f t="shared" si="10"/>
        <v>0.07868549394339008</v>
      </c>
      <c r="I35" s="11">
        <f t="shared" si="10"/>
        <v>0.07514600805666319</v>
      </c>
      <c r="J35" s="11">
        <f t="shared" si="10"/>
        <v>0.09955938507024097</v>
      </c>
      <c r="M35" s="32"/>
      <c r="P35" s="32" t="str">
        <f t="shared" si="8"/>
        <v>C+ </v>
      </c>
      <c r="Q35" s="3">
        <f t="shared" si="9"/>
        <v>20.476182588860325</v>
      </c>
    </row>
    <row r="36" spans="13:17" ht="12.75">
      <c r="M36" s="32"/>
      <c r="P36" s="32" t="str">
        <f t="shared" si="8"/>
        <v>C</v>
      </c>
      <c r="Q36" s="3">
        <f t="shared" si="9"/>
        <v>24.71509220718292</v>
      </c>
    </row>
    <row r="37" spans="16:17" ht="12.75">
      <c r="P37" s="32">
        <f>+N28</f>
        <v>6.333333333333333</v>
      </c>
      <c r="Q37" s="3">
        <f>$T$28+$T$29*P37+$T$30*P37^0.5</f>
        <v>13.646648983873497</v>
      </c>
    </row>
    <row r="38" ht="12.75">
      <c r="K38" s="171" t="s">
        <v>3782</v>
      </c>
    </row>
    <row r="39" ht="12.75">
      <c r="K39" s="3" t="s">
        <v>838</v>
      </c>
    </row>
  </sheetData>
  <sheetProtection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4">
      <selection activeCell="C13" sqref="C13"/>
    </sheetView>
  </sheetViews>
  <sheetFormatPr defaultColWidth="9.33203125" defaultRowHeight="12.75"/>
  <cols>
    <col min="2" max="2" width="12.5" style="0" customWidth="1"/>
    <col min="3" max="3" width="11" style="0" customWidth="1"/>
    <col min="13" max="13" width="7.33203125" style="0" customWidth="1"/>
  </cols>
  <sheetData>
    <row r="1" spans="12:15" ht="12.75">
      <c r="L1" s="87"/>
      <c r="O1" s="87" t="s">
        <v>3783</v>
      </c>
    </row>
    <row r="2" ht="12.75">
      <c r="L2" s="38"/>
    </row>
    <row r="3" spans="1:15" ht="18.75">
      <c r="A3" s="212" t="s">
        <v>633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.75">
      <c r="A4" s="210" t="s">
        <v>746</v>
      </c>
      <c r="B4" s="21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.75">
      <c r="A5" s="210" t="s">
        <v>3789</v>
      </c>
      <c r="B5" s="210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ht="15.75">
      <c r="A6" s="211">
        <f>'Ex 4.4'!A5</f>
        <v>40674</v>
      </c>
      <c r="B6" s="211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ht="12.75" customHeight="1"/>
    <row r="8" spans="1:3" ht="50.25" customHeight="1">
      <c r="A8" s="39" t="s">
        <v>770</v>
      </c>
      <c r="B8" s="88" t="s">
        <v>3788</v>
      </c>
      <c r="C8" s="88" t="s">
        <v>745</v>
      </c>
    </row>
    <row r="9" spans="1:3" ht="12.75">
      <c r="A9" s="3">
        <v>1980</v>
      </c>
      <c r="B9" s="32">
        <v>13.15</v>
      </c>
      <c r="C9" s="89">
        <v>14.23</v>
      </c>
    </row>
    <row r="10" spans="1:3" ht="12.75">
      <c r="A10" s="3">
        <v>1981</v>
      </c>
      <c r="B10" s="32">
        <v>15.62</v>
      </c>
      <c r="C10" s="89">
        <v>15.22</v>
      </c>
    </row>
    <row r="11" spans="1:3" ht="12.75">
      <c r="A11" s="3">
        <v>1982</v>
      </c>
      <c r="B11" s="32">
        <v>15.33</v>
      </c>
      <c r="C11" s="89">
        <v>15.78</v>
      </c>
    </row>
    <row r="12" spans="1:3" ht="12.75">
      <c r="A12" s="3">
        <v>1983</v>
      </c>
      <c r="B12" s="32">
        <v>13.31</v>
      </c>
      <c r="C12" s="89">
        <v>15.36</v>
      </c>
    </row>
    <row r="13" spans="1:3" ht="12.75">
      <c r="A13" s="3">
        <v>1984</v>
      </c>
      <c r="B13" s="32">
        <v>14.03</v>
      </c>
      <c r="C13" s="89">
        <v>15.32</v>
      </c>
    </row>
    <row r="14" spans="1:3" ht="12.75">
      <c r="A14" s="3">
        <v>1985</v>
      </c>
      <c r="B14" s="32">
        <v>12.29</v>
      </c>
      <c r="C14" s="89">
        <v>15.2</v>
      </c>
    </row>
    <row r="15" spans="1:3" ht="12.75">
      <c r="A15" s="3">
        <v>1986</v>
      </c>
      <c r="B15" s="32">
        <v>9.46</v>
      </c>
      <c r="C15" s="89">
        <v>13.93</v>
      </c>
    </row>
    <row r="16" spans="1:3" ht="12.75">
      <c r="A16" s="3">
        <v>1987</v>
      </c>
      <c r="B16" s="32">
        <v>9.98</v>
      </c>
      <c r="C16" s="89">
        <v>12.99</v>
      </c>
    </row>
    <row r="17" spans="1:3" ht="12.75">
      <c r="A17" s="3">
        <v>1988</v>
      </c>
      <c r="B17" s="32">
        <v>10.45</v>
      </c>
      <c r="C17" s="89">
        <v>12.79</v>
      </c>
    </row>
    <row r="18" spans="1:3" ht="12.75">
      <c r="A18" s="3">
        <v>1989</v>
      </c>
      <c r="B18" s="32">
        <v>9.66</v>
      </c>
      <c r="C18" s="89">
        <v>12.97</v>
      </c>
    </row>
    <row r="19" spans="1:3" ht="12.75">
      <c r="A19" s="3">
        <v>1990</v>
      </c>
      <c r="B19" s="32">
        <v>9.76</v>
      </c>
      <c r="C19" s="89">
        <v>12.7</v>
      </c>
    </row>
    <row r="20" spans="1:3" ht="12.75">
      <c r="A20" s="3">
        <v>1991</v>
      </c>
      <c r="B20" s="32">
        <v>9.21</v>
      </c>
      <c r="C20" s="89">
        <v>12.55</v>
      </c>
    </row>
    <row r="21" spans="1:3" ht="12.75">
      <c r="A21" s="3">
        <v>1992</v>
      </c>
      <c r="B21" s="32">
        <v>8.57</v>
      </c>
      <c r="C21" s="89">
        <v>12.09</v>
      </c>
    </row>
    <row r="22" spans="1:3" ht="12.75">
      <c r="A22" s="3">
        <v>1993</v>
      </c>
      <c r="B22" s="32">
        <v>7.56</v>
      </c>
      <c r="C22" s="89">
        <v>11.41</v>
      </c>
    </row>
    <row r="23" spans="1:3" ht="12.75">
      <c r="A23" s="3">
        <v>1994</v>
      </c>
      <c r="B23" s="32">
        <v>8.3</v>
      </c>
      <c r="C23" s="89">
        <v>11.34</v>
      </c>
    </row>
    <row r="24" spans="1:3" ht="12.75">
      <c r="A24" s="3">
        <v>1995</v>
      </c>
      <c r="B24" s="32">
        <v>7.91</v>
      </c>
      <c r="C24" s="89">
        <v>11.55</v>
      </c>
    </row>
    <row r="25" spans="1:3" ht="12.75">
      <c r="A25" s="3">
        <v>1996</v>
      </c>
      <c r="B25" s="32">
        <v>7.74</v>
      </c>
      <c r="C25" s="89">
        <v>11.39</v>
      </c>
    </row>
    <row r="26" spans="1:3" ht="12.75">
      <c r="A26" s="3">
        <v>1997</v>
      </c>
      <c r="B26" s="32">
        <v>7.63</v>
      </c>
      <c r="C26" s="89">
        <v>11.4</v>
      </c>
    </row>
    <row r="27" spans="1:3" ht="12.75">
      <c r="A27" s="3">
        <v>1998</v>
      </c>
      <c r="B27" s="32">
        <v>7</v>
      </c>
      <c r="C27" s="89">
        <v>11.66</v>
      </c>
    </row>
    <row r="28" spans="1:3" ht="12.75">
      <c r="A28" s="3">
        <v>1999</v>
      </c>
      <c r="B28" s="32">
        <v>7.55</v>
      </c>
      <c r="C28" s="89">
        <v>10.77</v>
      </c>
    </row>
    <row r="29" spans="1:3" ht="12.75">
      <c r="A29" s="3">
        <v>2000</v>
      </c>
      <c r="B29" s="32">
        <v>8.14</v>
      </c>
      <c r="C29" s="89">
        <v>11.43</v>
      </c>
    </row>
    <row r="30" spans="1:3" ht="12.75">
      <c r="A30" s="3">
        <v>2001</v>
      </c>
      <c r="B30" s="32">
        <v>7.72</v>
      </c>
      <c r="C30" s="89">
        <v>11.09</v>
      </c>
    </row>
    <row r="31" spans="1:3" ht="12.75">
      <c r="A31" s="3">
        <v>2002</v>
      </c>
      <c r="B31" s="32">
        <v>7.53</v>
      </c>
      <c r="C31" s="89">
        <v>11.16</v>
      </c>
    </row>
    <row r="32" spans="1:3" ht="12.75">
      <c r="A32" s="3">
        <v>2003</v>
      </c>
      <c r="B32" s="32">
        <v>6.61</v>
      </c>
      <c r="C32" s="89">
        <v>10.97</v>
      </c>
    </row>
    <row r="33" spans="1:3" ht="12.75">
      <c r="A33" s="3">
        <v>2004</v>
      </c>
      <c r="B33" s="32">
        <v>6.2</v>
      </c>
      <c r="C33" s="89">
        <v>10.75</v>
      </c>
    </row>
    <row r="34" spans="1:3" ht="12.75">
      <c r="A34" s="3">
        <v>2005</v>
      </c>
      <c r="B34" s="32">
        <v>5.67</v>
      </c>
      <c r="C34" s="89">
        <v>10.54</v>
      </c>
    </row>
    <row r="35" spans="1:3" ht="12.75">
      <c r="A35" s="3">
        <v>2006</v>
      </c>
      <c r="B35" s="32">
        <v>6.08</v>
      </c>
      <c r="C35" s="89">
        <v>10.36</v>
      </c>
    </row>
    <row r="36" spans="1:3" ht="12.75">
      <c r="A36" s="3">
        <v>2007</v>
      </c>
      <c r="B36" s="32">
        <v>6.11</v>
      </c>
      <c r="C36" s="89">
        <v>10.36</v>
      </c>
    </row>
    <row r="37" spans="1:3" ht="12.75">
      <c r="A37" s="3">
        <v>2008</v>
      </c>
      <c r="B37" s="32">
        <v>6.65</v>
      </c>
      <c r="C37" s="89">
        <v>10.46</v>
      </c>
    </row>
    <row r="38" spans="1:3" ht="12.75">
      <c r="A38" s="3">
        <v>2009</v>
      </c>
      <c r="B38" s="32">
        <v>6.28</v>
      </c>
      <c r="C38" s="89">
        <v>10.48</v>
      </c>
    </row>
    <row r="39" spans="1:3" ht="12.75">
      <c r="A39" s="3">
        <v>2010</v>
      </c>
      <c r="B39" s="205">
        <v>5.55</v>
      </c>
      <c r="C39" s="89">
        <v>10.34</v>
      </c>
    </row>
    <row r="40" spans="2:3" ht="12.75">
      <c r="B40" s="31"/>
      <c r="C40" s="31"/>
    </row>
    <row r="41" spans="1:4" ht="12.75">
      <c r="A41" s="137" t="s">
        <v>3765</v>
      </c>
      <c r="B41" s="137"/>
      <c r="C41" s="90"/>
      <c r="D41" s="90"/>
    </row>
  </sheetData>
  <sheetProtection/>
  <mergeCells count="1">
    <mergeCell ref="A3:O3"/>
  </mergeCells>
  <printOptions horizontalCentered="1"/>
  <pageMargins left="0.75" right="0.75" top="1" bottom="1" header="0.5" footer="0.5"/>
  <pageSetup fitToHeight="1" fitToWidth="1" horizontalDpi="600" verticalDpi="600" orientation="landscape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">
      <selection activeCell="H92" sqref="H92"/>
    </sheetView>
  </sheetViews>
  <sheetFormatPr defaultColWidth="9.33203125" defaultRowHeight="12.75"/>
  <cols>
    <col min="1" max="1" width="12.83203125" style="3" customWidth="1"/>
    <col min="2" max="3" width="12.83203125" style="32" customWidth="1"/>
    <col min="4" max="4" width="12.83203125" style="3" customWidth="1"/>
    <col min="5" max="5" width="12.83203125" style="32" customWidth="1"/>
    <col min="6" max="8" width="9.33203125" style="3" customWidth="1"/>
  </cols>
  <sheetData>
    <row r="1" ht="12.75">
      <c r="E1" s="167" t="s">
        <v>3784</v>
      </c>
    </row>
    <row r="2" spans="1:5" ht="22.5">
      <c r="A2" s="168" t="str">
        <f>'Ex 4.4'!A3</f>
        <v>PacifiCorp</v>
      </c>
      <c r="B2" s="49"/>
      <c r="C2" s="49"/>
      <c r="D2" s="7"/>
      <c r="E2" s="49"/>
    </row>
    <row r="3" spans="1:5" ht="15.75">
      <c r="A3" s="14" t="s">
        <v>1235</v>
      </c>
      <c r="B3" s="49"/>
      <c r="C3" s="49"/>
      <c r="D3" s="7"/>
      <c r="E3" s="49"/>
    </row>
    <row r="4" spans="1:5" ht="15.75">
      <c r="A4" s="14" t="s">
        <v>3770</v>
      </c>
      <c r="B4" s="49"/>
      <c r="C4" s="49"/>
      <c r="D4" s="7"/>
      <c r="E4" s="49"/>
    </row>
    <row r="5" spans="1:5" ht="15.75">
      <c r="A5" s="15"/>
      <c r="B5" s="49"/>
      <c r="C5" s="49"/>
      <c r="D5" s="7"/>
      <c r="E5" s="49"/>
    </row>
    <row r="7" spans="1:5" ht="25.5">
      <c r="A7" s="161" t="s">
        <v>1232</v>
      </c>
      <c r="B7" s="139" t="s">
        <v>1236</v>
      </c>
      <c r="C7" s="139" t="s">
        <v>1237</v>
      </c>
      <c r="D7" s="39" t="s">
        <v>1231</v>
      </c>
      <c r="E7" s="203" t="s">
        <v>3786</v>
      </c>
    </row>
    <row r="8" spans="1:5" ht="12.75">
      <c r="A8" s="164"/>
      <c r="B8" s="169" t="s">
        <v>1233</v>
      </c>
      <c r="C8" s="169" t="s">
        <v>1233</v>
      </c>
      <c r="D8" s="165" t="s">
        <v>1233</v>
      </c>
      <c r="E8" s="166"/>
    </row>
    <row r="9" spans="1:5" ht="12.75" hidden="1">
      <c r="A9" s="158">
        <v>38001</v>
      </c>
      <c r="B9" s="170">
        <v>5.54</v>
      </c>
      <c r="C9" s="170">
        <v>6.44</v>
      </c>
      <c r="D9" s="162">
        <f>C9-B9</f>
        <v>0.9000000000000004</v>
      </c>
      <c r="E9" s="32">
        <f>C9/B9</f>
        <v>1.1624548736462095</v>
      </c>
    </row>
    <row r="10" spans="1:5" ht="12.75" hidden="1">
      <c r="A10" s="158">
        <f aca="true" t="shared" si="0" ref="A10:A73">+A9+30.416666</f>
        <v>38031.416666</v>
      </c>
      <c r="B10" s="170">
        <v>5.5</v>
      </c>
      <c r="C10" s="170">
        <v>6.27</v>
      </c>
      <c r="D10" s="162">
        <f aca="true" t="shared" si="1" ref="D10:D73">C10-B10</f>
        <v>0.7699999999999996</v>
      </c>
      <c r="E10" s="32">
        <f aca="true" t="shared" si="2" ref="E10:E73">C10/B10</f>
        <v>1.14</v>
      </c>
    </row>
    <row r="11" spans="1:5" ht="12.75" hidden="1">
      <c r="A11" s="158">
        <f t="shared" si="0"/>
        <v>38061.833331999995</v>
      </c>
      <c r="B11" s="170">
        <v>5.33</v>
      </c>
      <c r="C11" s="170">
        <v>6.11</v>
      </c>
      <c r="D11" s="162">
        <f t="shared" si="1"/>
        <v>0.7800000000000002</v>
      </c>
      <c r="E11" s="32">
        <f t="shared" si="2"/>
        <v>1.1463414634146343</v>
      </c>
    </row>
    <row r="12" spans="1:5" ht="12.75" hidden="1">
      <c r="A12" s="158">
        <f t="shared" si="0"/>
        <v>38092.24999799999</v>
      </c>
      <c r="B12" s="170">
        <v>5.73</v>
      </c>
      <c r="C12" s="170">
        <v>6.46</v>
      </c>
      <c r="D12" s="162">
        <f t="shared" si="1"/>
        <v>0.7299999999999995</v>
      </c>
      <c r="E12" s="32">
        <f t="shared" si="2"/>
        <v>1.1273996509598603</v>
      </c>
    </row>
    <row r="13" spans="1:5" ht="12.75" hidden="1">
      <c r="A13" s="158">
        <f t="shared" si="0"/>
        <v>38122.66666399999</v>
      </c>
      <c r="B13" s="170">
        <v>6.04</v>
      </c>
      <c r="C13" s="170">
        <v>6.75</v>
      </c>
      <c r="D13" s="162">
        <f t="shared" si="1"/>
        <v>0.71</v>
      </c>
      <c r="E13" s="32">
        <f t="shared" si="2"/>
        <v>1.1175496688741722</v>
      </c>
    </row>
    <row r="14" spans="1:5" ht="12.75" hidden="1">
      <c r="A14" s="158">
        <f t="shared" si="0"/>
        <v>38153.08332999999</v>
      </c>
      <c r="B14" s="170">
        <v>6.01</v>
      </c>
      <c r="C14" s="170">
        <v>6.78</v>
      </c>
      <c r="D14" s="162">
        <f t="shared" si="1"/>
        <v>0.7700000000000005</v>
      </c>
      <c r="E14" s="32">
        <f t="shared" si="2"/>
        <v>1.1281198003327788</v>
      </c>
    </row>
    <row r="15" spans="1:5" ht="12.75" hidden="1">
      <c r="A15" s="158">
        <f t="shared" si="0"/>
        <v>38183.499995999984</v>
      </c>
      <c r="B15" s="170">
        <v>5.82</v>
      </c>
      <c r="C15" s="170">
        <v>6.62</v>
      </c>
      <c r="D15" s="162">
        <f t="shared" si="1"/>
        <v>0.7999999999999998</v>
      </c>
      <c r="E15" s="32">
        <f t="shared" si="2"/>
        <v>1.1374570446735395</v>
      </c>
    </row>
    <row r="16" spans="1:5" ht="12.75" hidden="1">
      <c r="A16" s="158">
        <f t="shared" si="0"/>
        <v>38213.91666199998</v>
      </c>
      <c r="B16" s="170">
        <v>5.65</v>
      </c>
      <c r="C16" s="170">
        <v>6.46</v>
      </c>
      <c r="D16" s="162">
        <f t="shared" si="1"/>
        <v>0.8099999999999996</v>
      </c>
      <c r="E16" s="32">
        <f t="shared" si="2"/>
        <v>1.143362831858407</v>
      </c>
    </row>
    <row r="17" spans="1:5" ht="12.75" hidden="1">
      <c r="A17" s="158">
        <f t="shared" si="0"/>
        <v>38244.33332799998</v>
      </c>
      <c r="B17" s="170">
        <v>5.46</v>
      </c>
      <c r="C17" s="170">
        <v>6.27</v>
      </c>
      <c r="D17" s="162">
        <f t="shared" si="1"/>
        <v>0.8099999999999996</v>
      </c>
      <c r="E17" s="32">
        <f t="shared" si="2"/>
        <v>1.1483516483516483</v>
      </c>
    </row>
    <row r="18" spans="1:5" ht="12.75" hidden="1">
      <c r="A18" s="158">
        <f t="shared" si="0"/>
        <v>38274.749993999976</v>
      </c>
      <c r="B18" s="170">
        <v>5.47</v>
      </c>
      <c r="C18" s="170">
        <v>6.21</v>
      </c>
      <c r="D18" s="162">
        <f t="shared" si="1"/>
        <v>0.7400000000000002</v>
      </c>
      <c r="E18" s="32">
        <f t="shared" si="2"/>
        <v>1.1352833638025595</v>
      </c>
    </row>
    <row r="19" spans="1:5" ht="12.75" hidden="1">
      <c r="A19" s="158">
        <f t="shared" si="0"/>
        <v>38305.16665999997</v>
      </c>
      <c r="B19" s="170">
        <v>5.52</v>
      </c>
      <c r="C19" s="170">
        <v>6.2</v>
      </c>
      <c r="D19" s="162">
        <f t="shared" si="1"/>
        <v>0.6800000000000006</v>
      </c>
      <c r="E19" s="32">
        <f t="shared" si="2"/>
        <v>1.1231884057971016</v>
      </c>
    </row>
    <row r="20" spans="1:5" ht="12.75" hidden="1">
      <c r="A20" s="158">
        <f t="shared" si="0"/>
        <v>38335.58332599997</v>
      </c>
      <c r="B20" s="170">
        <v>5.47</v>
      </c>
      <c r="C20" s="170">
        <v>6.15</v>
      </c>
      <c r="D20" s="162">
        <f t="shared" si="1"/>
        <v>0.6800000000000006</v>
      </c>
      <c r="E20" s="32">
        <f t="shared" si="2"/>
        <v>1.1243144424131628</v>
      </c>
    </row>
    <row r="21" spans="1:5" ht="12.75" hidden="1">
      <c r="A21" s="158">
        <f t="shared" si="0"/>
        <v>38365.99999199997</v>
      </c>
      <c r="B21" s="170">
        <v>5.36</v>
      </c>
      <c r="C21" s="170">
        <v>6.02</v>
      </c>
      <c r="D21" s="162">
        <f t="shared" si="1"/>
        <v>0.6599999999999993</v>
      </c>
      <c r="E21" s="32">
        <f t="shared" si="2"/>
        <v>1.1231343283582087</v>
      </c>
    </row>
    <row r="22" spans="1:5" ht="12.75" hidden="1">
      <c r="A22" s="158">
        <f t="shared" si="0"/>
        <v>38396.416657999966</v>
      </c>
      <c r="B22" s="170">
        <v>5.2</v>
      </c>
      <c r="C22" s="170">
        <v>5.82</v>
      </c>
      <c r="D22" s="162">
        <f t="shared" si="1"/>
        <v>0.6200000000000001</v>
      </c>
      <c r="E22" s="32">
        <f t="shared" si="2"/>
        <v>1.1192307692307693</v>
      </c>
    </row>
    <row r="23" spans="1:5" ht="12.75" hidden="1">
      <c r="A23" s="158">
        <f t="shared" si="0"/>
        <v>38426.83332399996</v>
      </c>
      <c r="B23" s="170">
        <v>5.4</v>
      </c>
      <c r="C23" s="170">
        <v>6.06</v>
      </c>
      <c r="D23" s="162">
        <f t="shared" si="1"/>
        <v>0.6599999999999993</v>
      </c>
      <c r="E23" s="32">
        <f t="shared" si="2"/>
        <v>1.122222222222222</v>
      </c>
    </row>
    <row r="24" spans="1:5" ht="12.75" hidden="1">
      <c r="A24" s="158">
        <f t="shared" si="0"/>
        <v>38457.24998999996</v>
      </c>
      <c r="B24" s="170">
        <v>5.33</v>
      </c>
      <c r="C24" s="170">
        <v>6.05</v>
      </c>
      <c r="D24" s="162">
        <f t="shared" si="1"/>
        <v>0.7199999999999998</v>
      </c>
      <c r="E24" s="32">
        <f t="shared" si="2"/>
        <v>1.1350844277673546</v>
      </c>
    </row>
    <row r="25" spans="1:5" ht="12.75" hidden="1">
      <c r="A25" s="158">
        <f t="shared" si="0"/>
        <v>38487.66665599996</v>
      </c>
      <c r="B25" s="170">
        <v>5.15</v>
      </c>
      <c r="C25" s="170">
        <v>6.01</v>
      </c>
      <c r="D25" s="162">
        <f t="shared" si="1"/>
        <v>0.8599999999999994</v>
      </c>
      <c r="E25" s="32">
        <f t="shared" si="2"/>
        <v>1.1669902912621357</v>
      </c>
    </row>
    <row r="26" spans="1:5" ht="12.75" hidden="1">
      <c r="A26" s="158">
        <f t="shared" si="0"/>
        <v>38518.083321999955</v>
      </c>
      <c r="B26" s="170">
        <v>4.96</v>
      </c>
      <c r="C26" s="170">
        <v>5.86</v>
      </c>
      <c r="D26" s="162">
        <f t="shared" si="1"/>
        <v>0.9000000000000004</v>
      </c>
      <c r="E26" s="32">
        <f t="shared" si="2"/>
        <v>1.181451612903226</v>
      </c>
    </row>
    <row r="27" spans="1:5" ht="12.75" hidden="1">
      <c r="A27" s="158">
        <f t="shared" si="0"/>
        <v>38548.49998799995</v>
      </c>
      <c r="B27" s="170">
        <v>5.06</v>
      </c>
      <c r="C27" s="170">
        <v>5.95</v>
      </c>
      <c r="D27" s="162">
        <f t="shared" si="1"/>
        <v>0.8900000000000006</v>
      </c>
      <c r="E27" s="32">
        <f t="shared" si="2"/>
        <v>1.1758893280632412</v>
      </c>
    </row>
    <row r="28" spans="1:5" ht="12.75" hidden="1">
      <c r="A28" s="158">
        <f t="shared" si="0"/>
        <v>38578.91665399995</v>
      </c>
      <c r="B28" s="170">
        <v>5.09</v>
      </c>
      <c r="C28" s="170">
        <v>5.96</v>
      </c>
      <c r="D28" s="162">
        <f t="shared" si="1"/>
        <v>0.8700000000000001</v>
      </c>
      <c r="E28" s="32">
        <f t="shared" si="2"/>
        <v>1.1709233791748528</v>
      </c>
    </row>
    <row r="29" spans="1:5" ht="12.75" hidden="1">
      <c r="A29" s="158">
        <f t="shared" si="0"/>
        <v>38609.33331999995</v>
      </c>
      <c r="B29" s="170">
        <v>5.13</v>
      </c>
      <c r="C29" s="170">
        <v>6.03</v>
      </c>
      <c r="D29" s="162">
        <f t="shared" si="1"/>
        <v>0.9000000000000004</v>
      </c>
      <c r="E29" s="32">
        <f t="shared" si="2"/>
        <v>1.1754385964912282</v>
      </c>
    </row>
    <row r="30" spans="1:5" ht="12.75" hidden="1">
      <c r="A30" s="158">
        <f t="shared" si="0"/>
        <v>38639.749985999944</v>
      </c>
      <c r="B30" s="170">
        <v>5.35</v>
      </c>
      <c r="C30" s="170">
        <v>6.3</v>
      </c>
      <c r="D30" s="162">
        <f t="shared" si="1"/>
        <v>0.9500000000000002</v>
      </c>
      <c r="E30" s="32">
        <f t="shared" si="2"/>
        <v>1.177570093457944</v>
      </c>
    </row>
    <row r="31" spans="1:5" ht="12.75" hidden="1">
      <c r="A31" s="158">
        <f t="shared" si="0"/>
        <v>38670.16665199994</v>
      </c>
      <c r="B31" s="170">
        <v>5.42</v>
      </c>
      <c r="C31" s="170">
        <v>6.39</v>
      </c>
      <c r="D31" s="162">
        <f t="shared" si="1"/>
        <v>0.9699999999999998</v>
      </c>
      <c r="E31" s="32">
        <f t="shared" si="2"/>
        <v>1.1789667896678966</v>
      </c>
    </row>
    <row r="32" spans="1:5" ht="12.75" hidden="1">
      <c r="A32" s="158">
        <f t="shared" si="0"/>
        <v>38700.58331799994</v>
      </c>
      <c r="B32" s="170">
        <v>5.37</v>
      </c>
      <c r="C32" s="170">
        <v>6.32</v>
      </c>
      <c r="D32" s="162">
        <f t="shared" si="1"/>
        <v>0.9500000000000002</v>
      </c>
      <c r="E32" s="32">
        <f t="shared" si="2"/>
        <v>1.1769087523277468</v>
      </c>
    </row>
    <row r="33" spans="1:5" ht="12.75">
      <c r="A33" s="158">
        <f t="shared" si="0"/>
        <v>38730.99998399994</v>
      </c>
      <c r="B33" s="170">
        <v>5.29</v>
      </c>
      <c r="C33" s="170">
        <v>6.24</v>
      </c>
      <c r="D33" s="162">
        <f t="shared" si="1"/>
        <v>0.9500000000000002</v>
      </c>
      <c r="E33" s="32">
        <f t="shared" si="2"/>
        <v>1.1795841209829867</v>
      </c>
    </row>
    <row r="34" spans="1:5" ht="12.75">
      <c r="A34" s="158">
        <f t="shared" si="0"/>
        <v>38761.416649999934</v>
      </c>
      <c r="B34" s="170">
        <v>5.35</v>
      </c>
      <c r="C34" s="170">
        <v>6.27</v>
      </c>
      <c r="D34" s="162">
        <f t="shared" si="1"/>
        <v>0.9199999999999999</v>
      </c>
      <c r="E34" s="32">
        <f t="shared" si="2"/>
        <v>1.17196261682243</v>
      </c>
    </row>
    <row r="35" spans="1:5" ht="12.75">
      <c r="A35" s="158">
        <f t="shared" si="0"/>
        <v>38791.83331599993</v>
      </c>
      <c r="B35" s="170">
        <v>5.53</v>
      </c>
      <c r="C35" s="170">
        <v>6.41</v>
      </c>
      <c r="D35" s="162">
        <f t="shared" si="1"/>
        <v>0.8799999999999999</v>
      </c>
      <c r="E35" s="32">
        <f t="shared" si="2"/>
        <v>1.159132007233273</v>
      </c>
    </row>
    <row r="36" spans="1:5" ht="12.75">
      <c r="A36" s="158">
        <f t="shared" si="0"/>
        <v>38822.24998199993</v>
      </c>
      <c r="B36" s="170">
        <v>5.84</v>
      </c>
      <c r="C36" s="170">
        <v>6.68</v>
      </c>
      <c r="D36" s="162">
        <f t="shared" si="1"/>
        <v>0.8399999999999999</v>
      </c>
      <c r="E36" s="32">
        <f t="shared" si="2"/>
        <v>1.143835616438356</v>
      </c>
    </row>
    <row r="37" spans="1:5" ht="12.75">
      <c r="A37" s="158">
        <f t="shared" si="0"/>
        <v>38852.666647999926</v>
      </c>
      <c r="B37" s="170">
        <v>5.95</v>
      </c>
      <c r="C37" s="170">
        <v>6.75</v>
      </c>
      <c r="D37" s="162">
        <f t="shared" si="1"/>
        <v>0.7999999999999998</v>
      </c>
      <c r="E37" s="32">
        <f t="shared" si="2"/>
        <v>1.134453781512605</v>
      </c>
    </row>
    <row r="38" spans="1:5" ht="12.75">
      <c r="A38" s="158">
        <f t="shared" si="0"/>
        <v>38883.08331399992</v>
      </c>
      <c r="B38" s="170">
        <v>5.89</v>
      </c>
      <c r="C38" s="170">
        <v>6.78</v>
      </c>
      <c r="D38" s="162">
        <f t="shared" si="1"/>
        <v>0.8900000000000006</v>
      </c>
      <c r="E38" s="32">
        <f t="shared" si="2"/>
        <v>1.1511035653650257</v>
      </c>
    </row>
    <row r="39" spans="1:5" ht="12.75">
      <c r="A39" s="158">
        <f t="shared" si="0"/>
        <v>38913.49997999992</v>
      </c>
      <c r="B39" s="170">
        <v>5.85</v>
      </c>
      <c r="C39" s="170">
        <v>6.76</v>
      </c>
      <c r="D39" s="162">
        <f t="shared" si="1"/>
        <v>0.9100000000000001</v>
      </c>
      <c r="E39" s="32">
        <f t="shared" si="2"/>
        <v>1.1555555555555557</v>
      </c>
    </row>
    <row r="40" spans="1:5" ht="12.75">
      <c r="A40" s="158">
        <f t="shared" si="0"/>
        <v>38943.91664599992</v>
      </c>
      <c r="B40" s="170">
        <v>5.68</v>
      </c>
      <c r="C40" s="170">
        <v>6.59</v>
      </c>
      <c r="D40" s="162">
        <f t="shared" si="1"/>
        <v>0.9100000000000001</v>
      </c>
      <c r="E40" s="32">
        <f t="shared" si="2"/>
        <v>1.1602112676056338</v>
      </c>
    </row>
    <row r="41" spans="1:5" ht="12.75">
      <c r="A41" s="158">
        <f t="shared" si="0"/>
        <v>38974.333311999915</v>
      </c>
      <c r="B41" s="170">
        <v>5.51</v>
      </c>
      <c r="C41" s="170">
        <v>6.43</v>
      </c>
      <c r="D41" s="162">
        <f t="shared" si="1"/>
        <v>0.9199999999999999</v>
      </c>
      <c r="E41" s="32">
        <f t="shared" si="2"/>
        <v>1.1669691470054446</v>
      </c>
    </row>
    <row r="42" spans="1:5" ht="12.75">
      <c r="A42" s="158">
        <f t="shared" si="0"/>
        <v>39004.74997799991</v>
      </c>
      <c r="B42" s="170">
        <v>5.51</v>
      </c>
      <c r="C42" s="170">
        <v>6.42</v>
      </c>
      <c r="D42" s="162">
        <f t="shared" si="1"/>
        <v>0.9100000000000001</v>
      </c>
      <c r="E42" s="32">
        <f t="shared" si="2"/>
        <v>1.1651542649727769</v>
      </c>
    </row>
    <row r="43" spans="1:5" ht="12.75">
      <c r="A43" s="158">
        <f t="shared" si="0"/>
        <v>39035.16664399991</v>
      </c>
      <c r="B43" s="170">
        <v>5.33</v>
      </c>
      <c r="C43" s="170">
        <v>6.2</v>
      </c>
      <c r="D43" s="162">
        <f t="shared" si="1"/>
        <v>0.8700000000000001</v>
      </c>
      <c r="E43" s="32">
        <f t="shared" si="2"/>
        <v>1.1632270168855534</v>
      </c>
    </row>
    <row r="44" spans="1:5" ht="12.75">
      <c r="A44" s="158">
        <f t="shared" si="0"/>
        <v>39065.58330999991</v>
      </c>
      <c r="B44" s="170">
        <v>5.32</v>
      </c>
      <c r="C44" s="170">
        <v>6.22</v>
      </c>
      <c r="D44" s="162">
        <f t="shared" si="1"/>
        <v>0.8999999999999995</v>
      </c>
      <c r="E44" s="32">
        <f t="shared" si="2"/>
        <v>1.1691729323308269</v>
      </c>
    </row>
    <row r="45" spans="1:5" ht="12.75">
      <c r="A45" s="158">
        <f t="shared" si="0"/>
        <v>39095.999975999905</v>
      </c>
      <c r="B45" s="170">
        <v>5.4</v>
      </c>
      <c r="C45" s="170">
        <v>6.34</v>
      </c>
      <c r="D45" s="162">
        <f t="shared" si="1"/>
        <v>0.9399999999999995</v>
      </c>
      <c r="E45" s="32">
        <f t="shared" si="2"/>
        <v>1.174074074074074</v>
      </c>
    </row>
    <row r="46" spans="1:5" ht="12.75">
      <c r="A46" s="158">
        <f t="shared" si="0"/>
        <v>39126.4166419999</v>
      </c>
      <c r="B46" s="170">
        <v>5.39</v>
      </c>
      <c r="C46" s="170">
        <v>6.28</v>
      </c>
      <c r="D46" s="162">
        <f t="shared" si="1"/>
        <v>0.8900000000000006</v>
      </c>
      <c r="E46" s="32">
        <f t="shared" si="2"/>
        <v>1.1651205936920224</v>
      </c>
    </row>
    <row r="47" spans="1:5" ht="12.75">
      <c r="A47" s="158">
        <f t="shared" si="0"/>
        <v>39156.8333079999</v>
      </c>
      <c r="B47" s="170">
        <v>5.3</v>
      </c>
      <c r="C47" s="170">
        <v>6.27</v>
      </c>
      <c r="D47" s="162">
        <f t="shared" si="1"/>
        <v>0.9699999999999998</v>
      </c>
      <c r="E47" s="32">
        <f t="shared" si="2"/>
        <v>1.1830188679245282</v>
      </c>
    </row>
    <row r="48" spans="1:5" ht="12.75">
      <c r="A48" s="158">
        <f t="shared" si="0"/>
        <v>39187.2499739999</v>
      </c>
      <c r="B48" s="170">
        <v>5.47</v>
      </c>
      <c r="C48" s="170">
        <v>6.39</v>
      </c>
      <c r="D48" s="162">
        <f t="shared" si="1"/>
        <v>0.9199999999999999</v>
      </c>
      <c r="E48" s="32">
        <f t="shared" si="2"/>
        <v>1.1681901279707496</v>
      </c>
    </row>
    <row r="49" spans="1:5" ht="12.75">
      <c r="A49" s="158">
        <f t="shared" si="0"/>
        <v>39217.666639999894</v>
      </c>
      <c r="B49" s="170">
        <v>5.47</v>
      </c>
      <c r="C49" s="170">
        <v>6.39</v>
      </c>
      <c r="D49" s="162">
        <f t="shared" si="1"/>
        <v>0.9199999999999999</v>
      </c>
      <c r="E49" s="32">
        <f t="shared" si="2"/>
        <v>1.1681901279707496</v>
      </c>
    </row>
    <row r="50" spans="1:5" ht="12.75">
      <c r="A50" s="158">
        <f t="shared" si="0"/>
        <v>39248.08330599989</v>
      </c>
      <c r="B50" s="170">
        <v>5.79</v>
      </c>
      <c r="C50" s="170">
        <v>6.7</v>
      </c>
      <c r="D50" s="162">
        <f t="shared" si="1"/>
        <v>0.9100000000000001</v>
      </c>
      <c r="E50" s="32">
        <f t="shared" si="2"/>
        <v>1.157167530224525</v>
      </c>
    </row>
    <row r="51" spans="1:5" ht="12.75">
      <c r="A51" s="158">
        <f t="shared" si="0"/>
        <v>39278.49997199989</v>
      </c>
      <c r="B51" s="170">
        <v>5.73</v>
      </c>
      <c r="C51" s="170">
        <v>6.65</v>
      </c>
      <c r="D51" s="162">
        <f t="shared" si="1"/>
        <v>0.9199999999999999</v>
      </c>
      <c r="E51" s="32">
        <f t="shared" si="2"/>
        <v>1.1605584642233857</v>
      </c>
    </row>
    <row r="52" spans="1:5" ht="12.75">
      <c r="A52" s="158">
        <f t="shared" si="0"/>
        <v>39308.916637999886</v>
      </c>
      <c r="B52" s="170">
        <v>5.79</v>
      </c>
      <c r="C52" s="170">
        <v>6.65</v>
      </c>
      <c r="D52" s="162">
        <f t="shared" si="1"/>
        <v>0.8600000000000003</v>
      </c>
      <c r="E52" s="32">
        <f t="shared" si="2"/>
        <v>1.14853195164076</v>
      </c>
    </row>
    <row r="53" spans="1:5" ht="12.75">
      <c r="A53" s="158">
        <f t="shared" si="0"/>
        <v>39339.33330399988</v>
      </c>
      <c r="B53" s="170">
        <v>5.74</v>
      </c>
      <c r="C53" s="170">
        <v>6.59</v>
      </c>
      <c r="D53" s="162">
        <f t="shared" si="1"/>
        <v>0.8499999999999996</v>
      </c>
      <c r="E53" s="32">
        <f t="shared" si="2"/>
        <v>1.1480836236933798</v>
      </c>
    </row>
    <row r="54" spans="1:5" ht="12.75">
      <c r="A54" s="158">
        <f t="shared" si="0"/>
        <v>39369.74996999988</v>
      </c>
      <c r="B54" s="170">
        <v>5.66</v>
      </c>
      <c r="C54" s="170">
        <v>6.48</v>
      </c>
      <c r="D54" s="162">
        <f t="shared" si="1"/>
        <v>0.8200000000000003</v>
      </c>
      <c r="E54" s="32">
        <f t="shared" si="2"/>
        <v>1.1448763250883394</v>
      </c>
    </row>
    <row r="55" spans="1:5" ht="12.75">
      <c r="A55" s="158">
        <f t="shared" si="0"/>
        <v>39400.16663599988</v>
      </c>
      <c r="B55" s="170">
        <v>5.44</v>
      </c>
      <c r="C55" s="170">
        <v>6.4</v>
      </c>
      <c r="D55" s="162">
        <f t="shared" si="1"/>
        <v>0.96</v>
      </c>
      <c r="E55" s="32">
        <f t="shared" si="2"/>
        <v>1.1764705882352942</v>
      </c>
    </row>
    <row r="56" spans="1:5" ht="12.75">
      <c r="A56" s="158">
        <f t="shared" si="0"/>
        <v>39430.583301999875</v>
      </c>
      <c r="B56" s="170">
        <v>5.49</v>
      </c>
      <c r="C56" s="170">
        <v>6.65</v>
      </c>
      <c r="D56" s="162">
        <f t="shared" si="1"/>
        <v>1.1600000000000001</v>
      </c>
      <c r="E56" s="32">
        <f t="shared" si="2"/>
        <v>1.2112932604735884</v>
      </c>
    </row>
    <row r="57" spans="1:5" ht="12.75">
      <c r="A57" s="158">
        <f t="shared" si="0"/>
        <v>39460.99996799987</v>
      </c>
      <c r="B57" s="170">
        <v>5.33</v>
      </c>
      <c r="C57" s="170">
        <v>6.54</v>
      </c>
      <c r="D57" s="162">
        <f t="shared" si="1"/>
        <v>1.21</v>
      </c>
      <c r="E57" s="32">
        <f t="shared" si="2"/>
        <v>1.2270168855534709</v>
      </c>
    </row>
    <row r="58" spans="1:5" ht="12.75">
      <c r="A58" s="158">
        <f t="shared" si="0"/>
        <v>39491.41663399987</v>
      </c>
      <c r="B58" s="170">
        <v>5.53</v>
      </c>
      <c r="C58" s="170">
        <v>6.82</v>
      </c>
      <c r="D58" s="162">
        <f t="shared" si="1"/>
        <v>1.29</v>
      </c>
      <c r="E58" s="32">
        <f t="shared" si="2"/>
        <v>1.2332730560578662</v>
      </c>
    </row>
    <row r="59" spans="1:5" ht="12.75">
      <c r="A59" s="158">
        <f t="shared" si="0"/>
        <v>39521.83329999987</v>
      </c>
      <c r="B59" s="170">
        <v>5.51</v>
      </c>
      <c r="C59" s="170">
        <v>6.89</v>
      </c>
      <c r="D59" s="162">
        <f t="shared" si="1"/>
        <v>1.38</v>
      </c>
      <c r="E59" s="32">
        <f t="shared" si="2"/>
        <v>1.250453720508167</v>
      </c>
    </row>
    <row r="60" spans="1:5" ht="12.75">
      <c r="A60" s="158">
        <f t="shared" si="0"/>
        <v>39552.249965999865</v>
      </c>
      <c r="B60" s="170">
        <v>5.55</v>
      </c>
      <c r="C60" s="170">
        <v>6.97</v>
      </c>
      <c r="D60" s="162">
        <f t="shared" si="1"/>
        <v>1.42</v>
      </c>
      <c r="E60" s="32">
        <f t="shared" si="2"/>
        <v>1.255855855855856</v>
      </c>
    </row>
    <row r="61" spans="1:5" ht="12.75">
      <c r="A61" s="158">
        <f t="shared" si="0"/>
        <v>39582.66663199986</v>
      </c>
      <c r="B61" s="170">
        <v>5.57</v>
      </c>
      <c r="C61" s="170">
        <v>6.93</v>
      </c>
      <c r="D61" s="162">
        <f t="shared" si="1"/>
        <v>1.3599999999999994</v>
      </c>
      <c r="E61" s="32">
        <f t="shared" si="2"/>
        <v>1.2441651705565528</v>
      </c>
    </row>
    <row r="62" spans="1:5" ht="12.75">
      <c r="A62" s="158">
        <f t="shared" si="0"/>
        <v>39613.08329799986</v>
      </c>
      <c r="B62" s="170">
        <v>5.68</v>
      </c>
      <c r="C62" s="170">
        <v>7.07</v>
      </c>
      <c r="D62" s="162">
        <f t="shared" si="1"/>
        <v>1.3900000000000006</v>
      </c>
      <c r="E62" s="32">
        <f t="shared" si="2"/>
        <v>1.244718309859155</v>
      </c>
    </row>
    <row r="63" spans="1:5" ht="12.75">
      <c r="A63" s="158">
        <f t="shared" si="0"/>
        <v>39643.49996399986</v>
      </c>
      <c r="B63" s="170">
        <v>5.67</v>
      </c>
      <c r="C63" s="170">
        <v>7.16</v>
      </c>
      <c r="D63" s="162">
        <f t="shared" si="1"/>
        <v>1.4900000000000002</v>
      </c>
      <c r="E63" s="32">
        <f t="shared" si="2"/>
        <v>1.2627865961199296</v>
      </c>
    </row>
    <row r="64" spans="1:5" ht="12.75">
      <c r="A64" s="158">
        <f t="shared" si="0"/>
        <v>39673.916629999854</v>
      </c>
      <c r="B64" s="170">
        <v>5.64</v>
      </c>
      <c r="C64" s="170">
        <v>7.15</v>
      </c>
      <c r="D64" s="162">
        <f t="shared" si="1"/>
        <v>1.5100000000000007</v>
      </c>
      <c r="E64" s="32">
        <f t="shared" si="2"/>
        <v>1.267730496453901</v>
      </c>
    </row>
    <row r="65" spans="1:5" ht="12.75">
      <c r="A65" s="158">
        <f t="shared" si="0"/>
        <v>39704.33329599985</v>
      </c>
      <c r="B65" s="170">
        <v>5.65</v>
      </c>
      <c r="C65" s="170">
        <v>7.31</v>
      </c>
      <c r="D65" s="162">
        <f t="shared" si="1"/>
        <v>1.6599999999999993</v>
      </c>
      <c r="E65" s="32">
        <f t="shared" si="2"/>
        <v>1.293805309734513</v>
      </c>
    </row>
    <row r="66" spans="1:5" ht="12.75">
      <c r="A66" s="158">
        <f t="shared" si="0"/>
        <v>39734.74996199985</v>
      </c>
      <c r="B66" s="170">
        <v>6.28</v>
      </c>
      <c r="C66" s="170">
        <v>8.88</v>
      </c>
      <c r="D66" s="162">
        <f t="shared" si="1"/>
        <v>2.6000000000000005</v>
      </c>
      <c r="E66" s="32">
        <f t="shared" si="2"/>
        <v>1.4140127388535033</v>
      </c>
    </row>
    <row r="67" spans="1:5" ht="12.75">
      <c r="A67" s="158">
        <f t="shared" si="0"/>
        <v>39765.166627999846</v>
      </c>
      <c r="B67" s="170">
        <v>6.12</v>
      </c>
      <c r="C67" s="170">
        <v>9.21</v>
      </c>
      <c r="D67" s="162">
        <f t="shared" si="1"/>
        <v>3.0900000000000007</v>
      </c>
      <c r="E67" s="32">
        <f t="shared" si="2"/>
        <v>1.504901960784314</v>
      </c>
    </row>
    <row r="68" spans="1:5" ht="12.75">
      <c r="A68" s="158">
        <f t="shared" si="0"/>
        <v>39795.58329399984</v>
      </c>
      <c r="B68" s="170">
        <v>5.05</v>
      </c>
      <c r="C68" s="170">
        <v>8.43</v>
      </c>
      <c r="D68" s="162">
        <f t="shared" si="1"/>
        <v>3.38</v>
      </c>
      <c r="E68" s="32">
        <f t="shared" si="2"/>
        <v>1.6693069306930692</v>
      </c>
    </row>
    <row r="69" spans="1:5" ht="12.75">
      <c r="A69" s="158">
        <f t="shared" si="0"/>
        <v>39825.99995999984</v>
      </c>
      <c r="B69" s="170">
        <v>5.05</v>
      </c>
      <c r="C69" s="170">
        <v>8.14</v>
      </c>
      <c r="D69" s="162">
        <f t="shared" si="1"/>
        <v>3.0900000000000007</v>
      </c>
      <c r="E69" s="32">
        <f t="shared" si="2"/>
        <v>1.611881188118812</v>
      </c>
    </row>
    <row r="70" spans="1:5" ht="12.75">
      <c r="A70" s="158">
        <f t="shared" si="0"/>
        <v>39856.41662599984</v>
      </c>
      <c r="B70" s="170">
        <v>5.27</v>
      </c>
      <c r="C70" s="170">
        <v>8.08</v>
      </c>
      <c r="D70" s="162">
        <f t="shared" si="1"/>
        <v>2.8100000000000005</v>
      </c>
      <c r="E70" s="32">
        <f t="shared" si="2"/>
        <v>1.5332068311195448</v>
      </c>
    </row>
    <row r="71" spans="1:5" ht="12.75">
      <c r="A71" s="158">
        <f t="shared" si="0"/>
        <v>39886.833291999836</v>
      </c>
      <c r="B71" s="170">
        <v>5.5</v>
      </c>
      <c r="C71" s="170">
        <v>8.42</v>
      </c>
      <c r="D71" s="162">
        <f t="shared" si="1"/>
        <v>2.92</v>
      </c>
      <c r="E71" s="32">
        <f t="shared" si="2"/>
        <v>1.530909090909091</v>
      </c>
    </row>
    <row r="72" spans="1:5" ht="12.75">
      <c r="A72" s="158">
        <f t="shared" si="0"/>
        <v>39917.24995799983</v>
      </c>
      <c r="B72" s="170">
        <v>5.39</v>
      </c>
      <c r="C72" s="170">
        <v>8.39</v>
      </c>
      <c r="D72" s="162">
        <f t="shared" si="1"/>
        <v>3.000000000000001</v>
      </c>
      <c r="E72" s="32">
        <f t="shared" si="2"/>
        <v>1.5565862708719853</v>
      </c>
    </row>
    <row r="73" spans="1:5" ht="12.75">
      <c r="A73" s="158">
        <f t="shared" si="0"/>
        <v>39947.66662399983</v>
      </c>
      <c r="B73" s="170">
        <v>5.54</v>
      </c>
      <c r="C73" s="170">
        <v>8.06</v>
      </c>
      <c r="D73" s="162">
        <f t="shared" si="1"/>
        <v>2.5200000000000005</v>
      </c>
      <c r="E73" s="32">
        <f t="shared" si="2"/>
        <v>1.4548736462093863</v>
      </c>
    </row>
    <row r="74" spans="1:5" ht="12.75">
      <c r="A74" s="158">
        <f>+A73+30.416666</f>
        <v>39978.08328999983</v>
      </c>
      <c r="B74" s="170">
        <v>5.61</v>
      </c>
      <c r="C74" s="170">
        <v>7.5</v>
      </c>
      <c r="D74" s="162">
        <f>C74-B74</f>
        <v>1.8899999999999997</v>
      </c>
      <c r="E74" s="32">
        <f>C74/B74</f>
        <v>1.3368983957219251</v>
      </c>
    </row>
    <row r="75" spans="1:5" ht="12.75">
      <c r="A75" s="158">
        <f>+A74+30.416666</f>
        <v>40008.499955999825</v>
      </c>
      <c r="B75" s="170">
        <v>5.41</v>
      </c>
      <c r="C75" s="170">
        <v>7.09</v>
      </c>
      <c r="D75" s="162">
        <f>C75-B75</f>
        <v>1.6799999999999997</v>
      </c>
      <c r="E75" s="32">
        <f>C75/B75</f>
        <v>1.310536044362292</v>
      </c>
    </row>
    <row r="76" spans="1:5" ht="12.75">
      <c r="A76" s="158">
        <f>+A75+30.416666</f>
        <v>40038.91662199982</v>
      </c>
      <c r="B76" s="170">
        <v>5.26</v>
      </c>
      <c r="C76" s="170">
        <v>6.58</v>
      </c>
      <c r="D76" s="162">
        <f>C76-B76</f>
        <v>1.3200000000000003</v>
      </c>
      <c r="E76" s="32">
        <f>C76/B76</f>
        <v>1.2509505703422055</v>
      </c>
    </row>
    <row r="77" spans="1:5" ht="12.75">
      <c r="A77" s="158">
        <f aca="true" t="shared" si="3" ref="A77:A92">+A76+30.416666</f>
        <v>40069.33328799982</v>
      </c>
      <c r="B77" s="170">
        <v>5.13</v>
      </c>
      <c r="C77" s="170">
        <v>6.31</v>
      </c>
      <c r="D77" s="162">
        <f aca="true" t="shared" si="4" ref="D77:D92">C77-B77</f>
        <v>1.1799999999999997</v>
      </c>
      <c r="E77" s="32">
        <f aca="true" t="shared" si="5" ref="E77:E92">C77/B77</f>
        <v>1.2300194931773878</v>
      </c>
    </row>
    <row r="78" spans="1:5" ht="12.75">
      <c r="A78" s="158">
        <f t="shared" si="3"/>
        <v>40099.74995399982</v>
      </c>
      <c r="B78" s="170">
        <v>5.15</v>
      </c>
      <c r="C78" s="170">
        <v>6.29</v>
      </c>
      <c r="D78" s="162">
        <f t="shared" si="4"/>
        <v>1.1399999999999997</v>
      </c>
      <c r="E78" s="32">
        <f t="shared" si="5"/>
        <v>1.2213592233009707</v>
      </c>
    </row>
    <row r="79" spans="1:5" ht="12.75">
      <c r="A79" s="158">
        <f t="shared" si="3"/>
        <v>40130.166619999814</v>
      </c>
      <c r="B79" s="170">
        <v>5.19</v>
      </c>
      <c r="C79" s="170">
        <v>6.32</v>
      </c>
      <c r="D79" s="162">
        <f t="shared" si="4"/>
        <v>1.13</v>
      </c>
      <c r="E79" s="32">
        <f t="shared" si="5"/>
        <v>1.2177263969171483</v>
      </c>
    </row>
    <row r="80" spans="1:5" ht="12.75">
      <c r="A80" s="158">
        <f t="shared" si="3"/>
        <v>40160.58328599981</v>
      </c>
      <c r="B80" s="170">
        <v>5.26</v>
      </c>
      <c r="C80" s="170">
        <v>6.37</v>
      </c>
      <c r="D80" s="162">
        <f t="shared" si="4"/>
        <v>1.1100000000000003</v>
      </c>
      <c r="E80" s="32">
        <f t="shared" si="5"/>
        <v>1.2110266159695817</v>
      </c>
    </row>
    <row r="81" spans="1:5" ht="12.75">
      <c r="A81" s="158">
        <f t="shared" si="3"/>
        <v>40190.99995199981</v>
      </c>
      <c r="B81" s="170">
        <v>5.26</v>
      </c>
      <c r="C81" s="170">
        <v>6.25</v>
      </c>
      <c r="D81" s="162">
        <f t="shared" si="4"/>
        <v>0.9900000000000002</v>
      </c>
      <c r="E81" s="32">
        <f t="shared" si="5"/>
        <v>1.188212927756654</v>
      </c>
    </row>
    <row r="82" spans="1:5" ht="12.75">
      <c r="A82" s="158">
        <f t="shared" si="3"/>
        <v>40221.41661799981</v>
      </c>
      <c r="B82" s="170">
        <v>5.35</v>
      </c>
      <c r="C82" s="170">
        <v>6.34</v>
      </c>
      <c r="D82" s="162">
        <f t="shared" si="4"/>
        <v>0.9900000000000002</v>
      </c>
      <c r="E82" s="32">
        <f t="shared" si="5"/>
        <v>1.1850467289719626</v>
      </c>
    </row>
    <row r="83" spans="1:5" ht="12.75">
      <c r="A83" s="158">
        <f t="shared" si="3"/>
        <v>40251.833283999804</v>
      </c>
      <c r="B83" s="170">
        <v>5.27</v>
      </c>
      <c r="C83" s="170">
        <v>6.27</v>
      </c>
      <c r="D83" s="162">
        <f t="shared" si="4"/>
        <v>1</v>
      </c>
      <c r="E83" s="32">
        <f t="shared" si="5"/>
        <v>1.189753320683112</v>
      </c>
    </row>
    <row r="84" spans="1:5" ht="12.75">
      <c r="A84" s="158">
        <f t="shared" si="3"/>
        <v>40282.2499499998</v>
      </c>
      <c r="B84" s="170">
        <v>5.29</v>
      </c>
      <c r="C84" s="170">
        <v>6.25</v>
      </c>
      <c r="D84" s="162">
        <f t="shared" si="4"/>
        <v>0.96</v>
      </c>
      <c r="E84" s="32">
        <f t="shared" si="5"/>
        <v>1.1814744801512287</v>
      </c>
    </row>
    <row r="85" spans="1:5" ht="12.75">
      <c r="A85" s="158">
        <f t="shared" si="3"/>
        <v>40312.6666159998</v>
      </c>
      <c r="B85" s="170">
        <v>4.96</v>
      </c>
      <c r="C85" s="170">
        <v>6.05</v>
      </c>
      <c r="D85" s="162">
        <f t="shared" si="4"/>
        <v>1.0899999999999999</v>
      </c>
      <c r="E85" s="32">
        <f t="shared" si="5"/>
        <v>1.219758064516129</v>
      </c>
    </row>
    <row r="86" spans="1:5" ht="12.75">
      <c r="A86" s="158">
        <f t="shared" si="3"/>
        <v>40343.083281999796</v>
      </c>
      <c r="B86" s="170">
        <v>4.88</v>
      </c>
      <c r="C86" s="170">
        <v>6.23</v>
      </c>
      <c r="D86" s="162">
        <f t="shared" si="4"/>
        <v>1.3500000000000005</v>
      </c>
      <c r="E86" s="32">
        <f t="shared" si="5"/>
        <v>1.2766393442622952</v>
      </c>
    </row>
    <row r="87" spans="1:5" ht="12.75">
      <c r="A87" s="158">
        <f t="shared" si="3"/>
        <v>40373.49994799979</v>
      </c>
      <c r="B87" s="170">
        <v>4.72</v>
      </c>
      <c r="C87" s="170">
        <v>6.01</v>
      </c>
      <c r="D87" s="162">
        <f t="shared" si="4"/>
        <v>1.29</v>
      </c>
      <c r="E87" s="32">
        <f t="shared" si="5"/>
        <v>1.2733050847457628</v>
      </c>
    </row>
    <row r="88" spans="1:5" ht="12.75">
      <c r="A88" s="158">
        <f t="shared" si="3"/>
        <v>40403.91661399979</v>
      </c>
      <c r="B88" s="170">
        <v>4.49</v>
      </c>
      <c r="C88" s="170">
        <v>5.66</v>
      </c>
      <c r="D88" s="162">
        <f t="shared" si="4"/>
        <v>1.17</v>
      </c>
      <c r="E88" s="32">
        <f t="shared" si="5"/>
        <v>1.2605790645879733</v>
      </c>
    </row>
    <row r="89" spans="1:5" ht="12.75">
      <c r="A89" s="158">
        <f t="shared" si="3"/>
        <v>40434.33327999979</v>
      </c>
      <c r="B89" s="170">
        <v>4.53</v>
      </c>
      <c r="C89" s="170">
        <v>5.66</v>
      </c>
      <c r="D89" s="162">
        <f t="shared" si="4"/>
        <v>1.13</v>
      </c>
      <c r="E89" s="32">
        <f t="shared" si="5"/>
        <v>1.249448123620309</v>
      </c>
    </row>
    <row r="90" spans="1:5" ht="12.75">
      <c r="A90" s="158">
        <f t="shared" si="3"/>
        <v>40464.749945999785</v>
      </c>
      <c r="B90" s="170">
        <v>4.68</v>
      </c>
      <c r="C90" s="170">
        <v>5.72</v>
      </c>
      <c r="D90" s="162">
        <f t="shared" si="4"/>
        <v>1.04</v>
      </c>
      <c r="E90" s="32">
        <f t="shared" si="5"/>
        <v>1.2222222222222223</v>
      </c>
    </row>
    <row r="91" spans="1:5" ht="12.75">
      <c r="A91" s="158">
        <f t="shared" si="3"/>
        <v>40495.16661199978</v>
      </c>
      <c r="B91" s="170">
        <v>4.87</v>
      </c>
      <c r="C91" s="170">
        <v>5.92</v>
      </c>
      <c r="D91" s="162">
        <f t="shared" si="4"/>
        <v>1.0499999999999998</v>
      </c>
      <c r="E91" s="32">
        <f t="shared" si="5"/>
        <v>1.215605749486653</v>
      </c>
    </row>
    <row r="92" spans="1:5" ht="12.75">
      <c r="A92" s="158">
        <f t="shared" si="3"/>
        <v>40525.58327799978</v>
      </c>
      <c r="B92" s="170">
        <v>5.02</v>
      </c>
      <c r="C92" s="170">
        <v>6.1</v>
      </c>
      <c r="D92" s="162">
        <f t="shared" si="4"/>
        <v>1.08</v>
      </c>
      <c r="E92" s="32">
        <f t="shared" si="5"/>
        <v>1.2151394422310757</v>
      </c>
    </row>
    <row r="93" spans="1:5" ht="12.75">
      <c r="A93" s="158">
        <f>+A92+30.416666</f>
        <v>40555.99994399978</v>
      </c>
      <c r="B93" s="170">
        <v>5.04</v>
      </c>
      <c r="C93" s="170">
        <v>6.09</v>
      </c>
      <c r="D93" s="162">
        <f>C93-B93</f>
        <v>1.0499999999999998</v>
      </c>
      <c r="E93" s="32">
        <f>C93/B93</f>
        <v>1.2083333333333333</v>
      </c>
    </row>
    <row r="94" spans="1:5" ht="12.75">
      <c r="A94" s="158">
        <f>+A93+30.416666</f>
        <v>40586.416609999775</v>
      </c>
      <c r="B94" s="170">
        <v>5.22</v>
      </c>
      <c r="C94" s="170">
        <v>6.15</v>
      </c>
      <c r="D94" s="162">
        <f>C94-B94</f>
        <v>0.9300000000000006</v>
      </c>
      <c r="E94" s="32">
        <f>C94/B94</f>
        <v>1.17816091954023</v>
      </c>
    </row>
    <row r="95" spans="1:5" ht="12.75">
      <c r="A95" s="158">
        <f>+A94+30.416666</f>
        <v>40616.83327599977</v>
      </c>
      <c r="B95" s="170">
        <v>5.13</v>
      </c>
      <c r="C95" s="170">
        <v>6.03</v>
      </c>
      <c r="D95" s="162">
        <f>C95-B95</f>
        <v>0.9000000000000004</v>
      </c>
      <c r="E95" s="32">
        <f>C95/B95</f>
        <v>1.1754385964912282</v>
      </c>
    </row>
    <row r="96" spans="1:5" ht="12.75">
      <c r="A96" s="158">
        <f>+A95+30.416666</f>
        <v>40647.24994199977</v>
      </c>
      <c r="B96" s="170">
        <v>5.16</v>
      </c>
      <c r="C96" s="170">
        <v>6.02</v>
      </c>
      <c r="D96" s="162">
        <f>C96-B96</f>
        <v>0.8599999999999994</v>
      </c>
      <c r="E96" s="32">
        <f>C96/B96</f>
        <v>1.1666666666666665</v>
      </c>
    </row>
    <row r="97" spans="1:4" ht="7.5" customHeight="1">
      <c r="A97" s="158"/>
      <c r="B97" s="170"/>
      <c r="C97" s="170"/>
      <c r="D97" s="162"/>
    </row>
    <row r="98" spans="1:5" ht="12.75">
      <c r="A98" s="158" t="s">
        <v>631</v>
      </c>
      <c r="B98" s="170">
        <f>AVERAGE(B33:B97)</f>
        <v>5.389531250000002</v>
      </c>
      <c r="C98" s="170">
        <f>AVERAGE(C33:C97)</f>
        <v>6.70625</v>
      </c>
      <c r="D98" s="162">
        <f>C98-B98</f>
        <v>1.316718749999998</v>
      </c>
      <c r="E98" s="32">
        <f>C98/B98</f>
        <v>1.2443104397993792</v>
      </c>
    </row>
    <row r="99" spans="1:5" ht="12.75">
      <c r="A99" s="3" t="s">
        <v>632</v>
      </c>
      <c r="B99" s="32">
        <f>MEDIAN(B33:B97)</f>
        <v>5.395</v>
      </c>
      <c r="C99" s="32">
        <f>MEDIAN(C33:C97)</f>
        <v>6.425</v>
      </c>
      <c r="D99" s="162">
        <f>C99-B99</f>
        <v>1.0300000000000002</v>
      </c>
      <c r="E99" s="32">
        <f>C99/B99</f>
        <v>1.190917516218721</v>
      </c>
    </row>
    <row r="100" ht="7.5" customHeight="1">
      <c r="D100" s="162"/>
    </row>
    <row r="101" spans="1:3" ht="12.75">
      <c r="A101" t="s">
        <v>3787</v>
      </c>
      <c r="B101" s="3"/>
      <c r="C101" s="3"/>
    </row>
    <row r="102" spans="1:5" ht="12.75">
      <c r="A102" t="s">
        <v>631</v>
      </c>
      <c r="B102" s="32">
        <f>AVERAGE(B73:B96)</f>
        <v>5.100833333333333</v>
      </c>
      <c r="C102" s="32">
        <f>AVERAGE(C73:C96)</f>
        <v>6.302916666666667</v>
      </c>
      <c r="D102" s="162">
        <f>C102-B102</f>
        <v>1.2020833333333343</v>
      </c>
      <c r="E102" s="32">
        <f>C102/B102</f>
        <v>1.235664107172031</v>
      </c>
    </row>
    <row r="103" spans="1:5" ht="12.75">
      <c r="A103" t="s">
        <v>632</v>
      </c>
      <c r="B103" s="32">
        <f>MEDIAN(B73:B96)</f>
        <v>5.155</v>
      </c>
      <c r="C103" s="32">
        <f>MEDIAN(C73:C96)</f>
        <v>6.24</v>
      </c>
      <c r="D103" s="162">
        <f>C103-B103</f>
        <v>1.085</v>
      </c>
      <c r="E103" s="32">
        <f>C103/B103</f>
        <v>1.2104752667313288</v>
      </c>
    </row>
    <row r="104" spans="1:4" ht="12.75">
      <c r="A104"/>
      <c r="D104" s="32"/>
    </row>
    <row r="105" ht="12.75">
      <c r="A105" s="3" t="s">
        <v>1238</v>
      </c>
    </row>
    <row r="106" ht="15">
      <c r="A106" s="160"/>
    </row>
    <row r="107" ht="15">
      <c r="A107" s="160"/>
    </row>
  </sheetData>
  <sheetProtection/>
  <printOptions horizontalCentered="1"/>
  <pageMargins left="0.7" right="0.7" top="0.25" bottom="0.25" header="0.1" footer="0.1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I92" sqref="I92"/>
    </sheetView>
  </sheetViews>
  <sheetFormatPr defaultColWidth="9.33203125" defaultRowHeight="12.75"/>
  <cols>
    <col min="1" max="4" width="12.83203125" style="3" customWidth="1"/>
    <col min="5" max="5" width="12.83203125" style="32" customWidth="1"/>
    <col min="6" max="8" width="9.33203125" style="3" customWidth="1"/>
  </cols>
  <sheetData>
    <row r="1" ht="12.75">
      <c r="E1" s="167" t="s">
        <v>3785</v>
      </c>
    </row>
    <row r="2" spans="1:5" ht="22.5">
      <c r="A2" s="168" t="str">
        <f>'Ex 4.4'!A3</f>
        <v>PacifiCorp</v>
      </c>
      <c r="B2" s="7"/>
      <c r="C2" s="7"/>
      <c r="D2" s="7"/>
      <c r="E2" s="49"/>
    </row>
    <row r="3" spans="1:5" ht="15.75">
      <c r="A3" s="14" t="s">
        <v>1234</v>
      </c>
      <c r="B3" s="7"/>
      <c r="C3" s="7"/>
      <c r="D3" s="7"/>
      <c r="E3" s="49"/>
    </row>
    <row r="4" spans="1:5" ht="15.75">
      <c r="A4" s="14" t="s">
        <v>3769</v>
      </c>
      <c r="B4" s="7"/>
      <c r="C4" s="7"/>
      <c r="D4" s="7"/>
      <c r="E4" s="49"/>
    </row>
    <row r="5" spans="1:5" ht="15.75">
      <c r="A5" s="15"/>
      <c r="B5" s="7"/>
      <c r="C5" s="7"/>
      <c r="D5" s="7"/>
      <c r="E5" s="49"/>
    </row>
    <row r="7" spans="1:5" ht="25.5">
      <c r="A7" s="161" t="s">
        <v>1232</v>
      </c>
      <c r="B7" s="88" t="s">
        <v>1228</v>
      </c>
      <c r="C7" s="88" t="s">
        <v>1230</v>
      </c>
      <c r="D7" s="39" t="s">
        <v>1231</v>
      </c>
      <c r="E7" s="203" t="s">
        <v>3759</v>
      </c>
    </row>
    <row r="8" spans="1:5" ht="12.75">
      <c r="A8" s="164"/>
      <c r="B8" s="165" t="s">
        <v>1233</v>
      </c>
      <c r="C8" s="165" t="s">
        <v>1233</v>
      </c>
      <c r="D8" s="165" t="s">
        <v>1233</v>
      </c>
      <c r="E8" s="166"/>
    </row>
    <row r="9" spans="1:5" ht="12.75" hidden="1">
      <c r="A9" s="158">
        <v>38001</v>
      </c>
      <c r="B9" s="159">
        <v>1.132</v>
      </c>
      <c r="C9" s="159">
        <v>0.88</v>
      </c>
      <c r="D9" s="162">
        <f>B9-C9</f>
        <v>0.2519999999999999</v>
      </c>
      <c r="E9" s="32">
        <f>C9/B9</f>
        <v>0.7773851590106008</v>
      </c>
    </row>
    <row r="10" spans="1:5" ht="12.75" hidden="1">
      <c r="A10" s="158">
        <f aca="true" t="shared" si="0" ref="A10:A73">+A9+30.416666</f>
        <v>38031.416666</v>
      </c>
      <c r="B10" s="159">
        <v>1.1251</v>
      </c>
      <c r="C10" s="159">
        <v>0.93</v>
      </c>
      <c r="D10" s="162">
        <f aca="true" t="shared" si="1" ref="D10:D73">B10-C10</f>
        <v>0.19509999999999994</v>
      </c>
      <c r="E10" s="32">
        <f aca="true" t="shared" si="2" ref="E10:E73">C10/B10</f>
        <v>0.826593191716292</v>
      </c>
    </row>
    <row r="11" spans="1:5" ht="12.75" hidden="1">
      <c r="A11" s="158">
        <f t="shared" si="0"/>
        <v>38061.833331999995</v>
      </c>
      <c r="B11" s="159">
        <v>1.1107</v>
      </c>
      <c r="C11" s="159">
        <v>0.94</v>
      </c>
      <c r="D11" s="162">
        <f t="shared" si="1"/>
        <v>0.17070000000000007</v>
      </c>
      <c r="E11" s="32">
        <f t="shared" si="2"/>
        <v>0.8463131358602682</v>
      </c>
    </row>
    <row r="12" spans="1:5" ht="12.75" hidden="1">
      <c r="A12" s="158">
        <f t="shared" si="0"/>
        <v>38092.24999799999</v>
      </c>
      <c r="B12" s="159">
        <v>1.1764</v>
      </c>
      <c r="C12" s="159">
        <v>0.94</v>
      </c>
      <c r="D12" s="162">
        <f t="shared" si="1"/>
        <v>0.23639999999999994</v>
      </c>
      <c r="E12" s="32">
        <f t="shared" si="2"/>
        <v>0.7990479428765727</v>
      </c>
    </row>
    <row r="13" spans="1:5" ht="12.75" hidden="1">
      <c r="A13" s="158">
        <f t="shared" si="0"/>
        <v>38122.66666399999</v>
      </c>
      <c r="B13" s="159">
        <v>1.3082</v>
      </c>
      <c r="C13" s="159">
        <v>1.02</v>
      </c>
      <c r="D13" s="162">
        <f t="shared" si="1"/>
        <v>0.2882</v>
      </c>
      <c r="E13" s="32">
        <f t="shared" si="2"/>
        <v>0.7796972939917444</v>
      </c>
    </row>
    <row r="14" spans="1:5" ht="12.75" hidden="1">
      <c r="A14" s="158">
        <f t="shared" si="0"/>
        <v>38153.08332999999</v>
      </c>
      <c r="B14" s="159">
        <v>1.6039</v>
      </c>
      <c r="C14" s="159">
        <v>1.27</v>
      </c>
      <c r="D14" s="162">
        <f t="shared" si="1"/>
        <v>0.3339000000000001</v>
      </c>
      <c r="E14" s="32">
        <f t="shared" si="2"/>
        <v>0.7918199388989338</v>
      </c>
    </row>
    <row r="15" spans="1:5" ht="12.75" hidden="1">
      <c r="A15" s="158">
        <f t="shared" si="0"/>
        <v>38183.499995999984</v>
      </c>
      <c r="B15" s="159">
        <v>1.6945</v>
      </c>
      <c r="C15" s="159">
        <v>1.33</v>
      </c>
      <c r="D15" s="162">
        <f t="shared" si="1"/>
        <v>0.3644999999999998</v>
      </c>
      <c r="E15" s="32">
        <f t="shared" si="2"/>
        <v>0.7848922986131603</v>
      </c>
    </row>
    <row r="16" spans="1:5" ht="12.75" hidden="1">
      <c r="A16" s="158">
        <f t="shared" si="0"/>
        <v>38213.91666199998</v>
      </c>
      <c r="B16" s="159">
        <v>1.7901</v>
      </c>
      <c r="C16" s="159">
        <v>1.48</v>
      </c>
      <c r="D16" s="162">
        <f t="shared" si="1"/>
        <v>0.31010000000000004</v>
      </c>
      <c r="E16" s="32">
        <f t="shared" si="2"/>
        <v>0.8267694542204346</v>
      </c>
    </row>
    <row r="17" spans="1:5" ht="12.75" hidden="1">
      <c r="A17" s="158">
        <f t="shared" si="0"/>
        <v>38244.33332799998</v>
      </c>
      <c r="B17" s="159">
        <v>2.0054</v>
      </c>
      <c r="C17" s="159">
        <v>1.65</v>
      </c>
      <c r="D17" s="162">
        <f t="shared" si="1"/>
        <v>0.35539999999999994</v>
      </c>
      <c r="E17" s="32">
        <f t="shared" si="2"/>
        <v>0.8227784980552508</v>
      </c>
    </row>
    <row r="18" spans="1:5" ht="12.75" hidden="1">
      <c r="A18" s="158">
        <f t="shared" si="0"/>
        <v>38274.749993999976</v>
      </c>
      <c r="B18" s="159">
        <v>2.1582</v>
      </c>
      <c r="C18" s="159">
        <v>1.76</v>
      </c>
      <c r="D18" s="162">
        <f t="shared" si="1"/>
        <v>0.3981999999999999</v>
      </c>
      <c r="E18" s="32">
        <f t="shared" si="2"/>
        <v>0.8154943934760449</v>
      </c>
    </row>
    <row r="19" spans="1:5" ht="12.75" hidden="1">
      <c r="A19" s="158">
        <f t="shared" si="0"/>
        <v>38305.16665999997</v>
      </c>
      <c r="B19" s="159">
        <v>2.4026</v>
      </c>
      <c r="C19" s="159">
        <v>2.07</v>
      </c>
      <c r="D19" s="162">
        <f t="shared" si="1"/>
        <v>0.33260000000000023</v>
      </c>
      <c r="E19" s="32">
        <f t="shared" si="2"/>
        <v>0.8615666361441771</v>
      </c>
    </row>
    <row r="20" spans="1:5" ht="12.75" hidden="1">
      <c r="A20" s="158">
        <f t="shared" si="0"/>
        <v>38335.58332599997</v>
      </c>
      <c r="B20" s="159">
        <v>2.5582</v>
      </c>
      <c r="C20" s="159">
        <v>2.19</v>
      </c>
      <c r="D20" s="162">
        <f t="shared" si="1"/>
        <v>0.36819999999999986</v>
      </c>
      <c r="E20" s="32">
        <f t="shared" si="2"/>
        <v>0.8560706746931437</v>
      </c>
    </row>
    <row r="21" spans="1:5" ht="12.75" hidden="1">
      <c r="A21" s="158">
        <f t="shared" si="0"/>
        <v>38365.99999199997</v>
      </c>
      <c r="B21" s="159">
        <v>2.7439</v>
      </c>
      <c r="C21" s="159">
        <v>2.33</v>
      </c>
      <c r="D21" s="162">
        <f t="shared" si="1"/>
        <v>0.41389999999999993</v>
      </c>
      <c r="E21" s="32">
        <f t="shared" si="2"/>
        <v>0.8491563103611648</v>
      </c>
    </row>
    <row r="22" spans="1:5" ht="12.75" hidden="1">
      <c r="A22" s="158">
        <f t="shared" si="0"/>
        <v>38396.416657999966</v>
      </c>
      <c r="B22" s="159">
        <v>2.9101</v>
      </c>
      <c r="C22" s="159">
        <v>2.54</v>
      </c>
      <c r="D22" s="162">
        <f t="shared" si="1"/>
        <v>0.3700999999999999</v>
      </c>
      <c r="E22" s="32">
        <f t="shared" si="2"/>
        <v>0.8728222397855744</v>
      </c>
    </row>
    <row r="23" spans="1:5" ht="12.75" hidden="1">
      <c r="A23" s="158">
        <f t="shared" si="0"/>
        <v>38426.83332399996</v>
      </c>
      <c r="B23" s="159">
        <v>3.0995</v>
      </c>
      <c r="C23" s="159">
        <v>2.74</v>
      </c>
      <c r="D23" s="162">
        <f t="shared" si="1"/>
        <v>0.3594999999999997</v>
      </c>
      <c r="E23" s="32">
        <f t="shared" si="2"/>
        <v>0.8840135505726731</v>
      </c>
    </row>
    <row r="24" spans="1:5" ht="12.75" hidden="1">
      <c r="A24" s="158">
        <f t="shared" si="0"/>
        <v>38457.24998999996</v>
      </c>
      <c r="B24" s="159">
        <v>3.2107</v>
      </c>
      <c r="C24" s="159">
        <v>2.78</v>
      </c>
      <c r="D24" s="162">
        <f t="shared" si="1"/>
        <v>0.4307000000000003</v>
      </c>
      <c r="E24" s="32">
        <f t="shared" si="2"/>
        <v>0.8658547980191235</v>
      </c>
    </row>
    <row r="25" spans="1:5" ht="12.75" hidden="1">
      <c r="A25" s="158">
        <f t="shared" si="0"/>
        <v>38487.66665599996</v>
      </c>
      <c r="B25" s="159">
        <v>3.3292</v>
      </c>
      <c r="C25" s="159">
        <v>2.84</v>
      </c>
      <c r="D25" s="162">
        <f t="shared" si="1"/>
        <v>0.4892000000000003</v>
      </c>
      <c r="E25" s="32">
        <f t="shared" si="2"/>
        <v>0.8530577916616604</v>
      </c>
    </row>
    <row r="26" spans="1:5" ht="12.75" hidden="1">
      <c r="A26" s="158">
        <f t="shared" si="0"/>
        <v>38518.083321999955</v>
      </c>
      <c r="B26" s="159">
        <v>3.5045</v>
      </c>
      <c r="C26" s="159">
        <v>2.97</v>
      </c>
      <c r="D26" s="162">
        <f t="shared" si="1"/>
        <v>0.5345</v>
      </c>
      <c r="E26" s="32">
        <f t="shared" si="2"/>
        <v>0.8474818091025824</v>
      </c>
    </row>
    <row r="27" spans="1:5" ht="12.75" hidden="1">
      <c r="A27" s="158">
        <f t="shared" si="0"/>
        <v>38548.49998799995</v>
      </c>
      <c r="B27" s="159">
        <v>3.6948</v>
      </c>
      <c r="C27" s="159">
        <v>3.22</v>
      </c>
      <c r="D27" s="162">
        <f t="shared" si="1"/>
        <v>0.47479999999999967</v>
      </c>
      <c r="E27" s="32">
        <f t="shared" si="2"/>
        <v>0.8714950741582765</v>
      </c>
    </row>
    <row r="28" spans="1:5" ht="12.75" hidden="1">
      <c r="A28" s="158">
        <f t="shared" si="0"/>
        <v>38578.91665399995</v>
      </c>
      <c r="B28" s="159">
        <v>3.872</v>
      </c>
      <c r="C28" s="159">
        <v>3.44</v>
      </c>
      <c r="D28" s="162">
        <f t="shared" si="1"/>
        <v>0.43199999999999994</v>
      </c>
      <c r="E28" s="32">
        <f t="shared" si="2"/>
        <v>0.8884297520661157</v>
      </c>
    </row>
    <row r="29" spans="1:5" ht="12.75" hidden="1">
      <c r="A29" s="158">
        <f t="shared" si="0"/>
        <v>38609.33331999995</v>
      </c>
      <c r="B29" s="159">
        <v>4.0551</v>
      </c>
      <c r="C29" s="159">
        <v>3.42</v>
      </c>
      <c r="D29" s="162">
        <f t="shared" si="1"/>
        <v>0.6351000000000004</v>
      </c>
      <c r="E29" s="32">
        <f t="shared" si="2"/>
        <v>0.8433824073389065</v>
      </c>
    </row>
    <row r="30" spans="1:5" ht="12.75" hidden="1">
      <c r="A30" s="158">
        <f t="shared" si="0"/>
        <v>38639.749985999944</v>
      </c>
      <c r="B30" s="159">
        <v>4.2523</v>
      </c>
      <c r="C30" s="159">
        <v>3.71</v>
      </c>
      <c r="D30" s="162">
        <f t="shared" si="1"/>
        <v>0.5423</v>
      </c>
      <c r="E30" s="32">
        <f t="shared" si="2"/>
        <v>0.8724690167673965</v>
      </c>
    </row>
    <row r="31" spans="1:5" ht="12.75" hidden="1">
      <c r="A31" s="158">
        <f t="shared" si="0"/>
        <v>38670.16665199994</v>
      </c>
      <c r="B31" s="159">
        <v>4.4139</v>
      </c>
      <c r="C31" s="159">
        <v>3.88</v>
      </c>
      <c r="D31" s="162">
        <f t="shared" si="1"/>
        <v>0.5339</v>
      </c>
      <c r="E31" s="32">
        <f t="shared" si="2"/>
        <v>0.8790412107206779</v>
      </c>
    </row>
    <row r="32" spans="1:5" ht="12.75" hidden="1">
      <c r="A32" s="158">
        <f t="shared" si="0"/>
        <v>38700.58331799994</v>
      </c>
      <c r="B32" s="159">
        <v>4.5298</v>
      </c>
      <c r="C32" s="159">
        <v>3.89</v>
      </c>
      <c r="D32" s="162">
        <f t="shared" si="1"/>
        <v>0.6397999999999997</v>
      </c>
      <c r="E32" s="32">
        <f t="shared" si="2"/>
        <v>0.8587575610402226</v>
      </c>
    </row>
    <row r="33" spans="1:5" ht="12.75">
      <c r="A33" s="158">
        <f t="shared" si="0"/>
        <v>38730.99998399994</v>
      </c>
      <c r="B33" s="159">
        <v>4.6795</v>
      </c>
      <c r="C33" s="159">
        <v>4.24</v>
      </c>
      <c r="D33" s="162">
        <f t="shared" si="1"/>
        <v>0.4394999999999998</v>
      </c>
      <c r="E33" s="32">
        <f t="shared" si="2"/>
        <v>0.9060797093706593</v>
      </c>
    </row>
    <row r="34" spans="1:5" ht="12.75">
      <c r="A34" s="158">
        <f t="shared" si="0"/>
        <v>38761.416649999934</v>
      </c>
      <c r="B34" s="159">
        <v>4.8192</v>
      </c>
      <c r="C34" s="159">
        <v>4.43</v>
      </c>
      <c r="D34" s="162">
        <f t="shared" si="1"/>
        <v>0.38920000000000066</v>
      </c>
      <c r="E34" s="32">
        <f t="shared" si="2"/>
        <v>0.9192397078353253</v>
      </c>
    </row>
    <row r="35" spans="1:5" ht="12.75">
      <c r="A35" s="158">
        <f t="shared" si="0"/>
        <v>38791.83331599993</v>
      </c>
      <c r="B35" s="159">
        <v>4.9898</v>
      </c>
      <c r="C35" s="159">
        <v>4.51</v>
      </c>
      <c r="D35" s="162">
        <f t="shared" si="1"/>
        <v>0.4798</v>
      </c>
      <c r="E35" s="32">
        <f t="shared" si="2"/>
        <v>0.9038438414365305</v>
      </c>
    </row>
    <row r="36" spans="1:5" ht="12.75">
      <c r="A36" s="158">
        <f t="shared" si="0"/>
        <v>38822.24998199993</v>
      </c>
      <c r="B36" s="159">
        <v>5.1479</v>
      </c>
      <c r="C36" s="159">
        <v>4.6</v>
      </c>
      <c r="D36" s="162">
        <f t="shared" si="1"/>
        <v>0.5479000000000003</v>
      </c>
      <c r="E36" s="32">
        <f t="shared" si="2"/>
        <v>0.8935682511315293</v>
      </c>
    </row>
    <row r="37" spans="1:5" ht="12.75">
      <c r="A37" s="158">
        <f t="shared" si="0"/>
        <v>38852.666647999926</v>
      </c>
      <c r="B37" s="159">
        <v>5.2335</v>
      </c>
      <c r="C37" s="159">
        <v>4.72</v>
      </c>
      <c r="D37" s="162">
        <f t="shared" si="1"/>
        <v>0.5135000000000005</v>
      </c>
      <c r="E37" s="32">
        <f t="shared" si="2"/>
        <v>0.9018821056654246</v>
      </c>
    </row>
    <row r="38" spans="1:5" ht="12.75">
      <c r="A38" s="158">
        <f t="shared" si="0"/>
        <v>38883.08331399992</v>
      </c>
      <c r="B38" s="159">
        <v>5.5085</v>
      </c>
      <c r="C38" s="159">
        <v>4.79</v>
      </c>
      <c r="D38" s="162">
        <f t="shared" si="1"/>
        <v>0.7184999999999997</v>
      </c>
      <c r="E38" s="32">
        <f t="shared" si="2"/>
        <v>0.8695652173913044</v>
      </c>
    </row>
    <row r="39" spans="1:5" ht="12.75">
      <c r="A39" s="158">
        <f t="shared" si="0"/>
        <v>38913.49997999992</v>
      </c>
      <c r="B39" s="159">
        <v>5.4889</v>
      </c>
      <c r="C39" s="159">
        <v>4.95</v>
      </c>
      <c r="D39" s="162">
        <f t="shared" si="1"/>
        <v>0.5388999999999999</v>
      </c>
      <c r="E39" s="32">
        <f t="shared" si="2"/>
        <v>0.901820036801545</v>
      </c>
    </row>
    <row r="40" spans="1:5" ht="12.75">
      <c r="A40" s="158">
        <f t="shared" si="0"/>
        <v>38943.91664599992</v>
      </c>
      <c r="B40" s="159">
        <v>5.4014</v>
      </c>
      <c r="C40" s="159">
        <v>4.96</v>
      </c>
      <c r="D40" s="162">
        <f t="shared" si="1"/>
        <v>0.4413999999999998</v>
      </c>
      <c r="E40" s="32">
        <f t="shared" si="2"/>
        <v>0.9182804458103455</v>
      </c>
    </row>
    <row r="41" spans="1:5" ht="12.75">
      <c r="A41" s="158">
        <f t="shared" si="0"/>
        <v>38974.333311999915</v>
      </c>
      <c r="B41" s="159">
        <v>5.3725</v>
      </c>
      <c r="C41" s="159">
        <v>4.81</v>
      </c>
      <c r="D41" s="162">
        <f t="shared" si="1"/>
        <v>0.5625</v>
      </c>
      <c r="E41" s="32">
        <f t="shared" si="2"/>
        <v>0.8953001395998138</v>
      </c>
    </row>
    <row r="42" spans="1:5" ht="12.75">
      <c r="A42" s="158">
        <f t="shared" si="0"/>
        <v>39004.74997799991</v>
      </c>
      <c r="B42" s="159">
        <v>5.3729</v>
      </c>
      <c r="C42" s="159">
        <v>4.92</v>
      </c>
      <c r="D42" s="162">
        <f t="shared" si="1"/>
        <v>0.45289999999999964</v>
      </c>
      <c r="E42" s="32">
        <f t="shared" si="2"/>
        <v>0.9157066016490164</v>
      </c>
    </row>
    <row r="43" spans="1:5" ht="12.75">
      <c r="A43" s="158">
        <f t="shared" si="0"/>
        <v>39035.16664399991</v>
      </c>
      <c r="B43" s="159">
        <v>5.3685</v>
      </c>
      <c r="C43" s="159">
        <v>4.94</v>
      </c>
      <c r="D43" s="162">
        <f t="shared" si="1"/>
        <v>0.42849999999999966</v>
      </c>
      <c r="E43" s="32">
        <f t="shared" si="2"/>
        <v>0.920182546335103</v>
      </c>
    </row>
    <row r="44" spans="1:5" ht="12.75">
      <c r="A44" s="158">
        <f t="shared" si="0"/>
        <v>39065.58330999991</v>
      </c>
      <c r="B44" s="159">
        <v>5.3601</v>
      </c>
      <c r="C44" s="159">
        <v>4.85</v>
      </c>
      <c r="D44" s="162">
        <f t="shared" si="1"/>
        <v>0.5101000000000004</v>
      </c>
      <c r="E44" s="32">
        <f t="shared" si="2"/>
        <v>0.9048338650398313</v>
      </c>
    </row>
    <row r="45" spans="1:5" ht="12.75">
      <c r="A45" s="158">
        <f t="shared" si="0"/>
        <v>39095.999975999905</v>
      </c>
      <c r="B45" s="159">
        <v>5.3601</v>
      </c>
      <c r="C45" s="159">
        <v>4.98</v>
      </c>
      <c r="D45" s="162">
        <f t="shared" si="1"/>
        <v>0.38009999999999966</v>
      </c>
      <c r="E45" s="32">
        <f t="shared" si="2"/>
        <v>0.9290871438965692</v>
      </c>
    </row>
    <row r="46" spans="1:5" ht="12.75">
      <c r="A46" s="158">
        <f t="shared" si="0"/>
        <v>39126.4166419999</v>
      </c>
      <c r="B46" s="159">
        <v>5.3598</v>
      </c>
      <c r="C46" s="159">
        <v>5.03</v>
      </c>
      <c r="D46" s="162">
        <f t="shared" si="1"/>
        <v>0.32979999999999965</v>
      </c>
      <c r="E46" s="32">
        <f t="shared" si="2"/>
        <v>0.9384678532781074</v>
      </c>
    </row>
    <row r="47" spans="1:5" ht="12.75">
      <c r="A47" s="158">
        <f t="shared" si="0"/>
        <v>39156.8333079999</v>
      </c>
      <c r="B47" s="159">
        <v>5.3479</v>
      </c>
      <c r="C47" s="159">
        <v>4.94</v>
      </c>
      <c r="D47" s="162">
        <f t="shared" si="1"/>
        <v>0.4078999999999997</v>
      </c>
      <c r="E47" s="32">
        <f t="shared" si="2"/>
        <v>0.9237270704388639</v>
      </c>
    </row>
    <row r="48" spans="1:5" ht="12.75">
      <c r="A48" s="158">
        <f t="shared" si="0"/>
        <v>39187.2499739999</v>
      </c>
      <c r="B48" s="159">
        <v>5.3555</v>
      </c>
      <c r="C48" s="159">
        <v>4.87</v>
      </c>
      <c r="D48" s="162">
        <f t="shared" si="1"/>
        <v>0.48550000000000004</v>
      </c>
      <c r="E48" s="32">
        <f t="shared" si="2"/>
        <v>0.9093455326300065</v>
      </c>
    </row>
    <row r="49" spans="1:5" ht="12.75">
      <c r="A49" s="158">
        <f t="shared" si="0"/>
        <v>39217.666639999894</v>
      </c>
      <c r="B49" s="159">
        <v>5.3595</v>
      </c>
      <c r="C49" s="159">
        <v>4.73</v>
      </c>
      <c r="D49" s="162">
        <f t="shared" si="1"/>
        <v>0.6294999999999993</v>
      </c>
      <c r="E49" s="32">
        <f t="shared" si="2"/>
        <v>0.8825450135273815</v>
      </c>
    </row>
    <row r="50" spans="1:5" ht="12.75">
      <c r="A50" s="158">
        <f t="shared" si="0"/>
        <v>39248.08330599989</v>
      </c>
      <c r="B50" s="159">
        <v>5.3593</v>
      </c>
      <c r="C50" s="159">
        <v>4.61</v>
      </c>
      <c r="D50" s="162">
        <f t="shared" si="1"/>
        <v>0.7492999999999999</v>
      </c>
      <c r="E50" s="32">
        <f t="shared" si="2"/>
        <v>0.8601869647155412</v>
      </c>
    </row>
    <row r="51" spans="1:5" ht="12.75">
      <c r="A51" s="158">
        <f t="shared" si="0"/>
        <v>39278.49997199989</v>
      </c>
      <c r="B51" s="159">
        <v>5.3597</v>
      </c>
      <c r="C51" s="159">
        <v>4.82</v>
      </c>
      <c r="D51" s="162">
        <f t="shared" si="1"/>
        <v>0.5396999999999998</v>
      </c>
      <c r="E51" s="32">
        <f t="shared" si="2"/>
        <v>0.8993040655260556</v>
      </c>
    </row>
    <row r="52" spans="1:5" ht="12.75">
      <c r="A52" s="158">
        <f t="shared" si="0"/>
        <v>39308.916637999886</v>
      </c>
      <c r="B52" s="159">
        <v>5.4837</v>
      </c>
      <c r="C52" s="159">
        <v>4.2</v>
      </c>
      <c r="D52" s="162">
        <f t="shared" si="1"/>
        <v>1.2836999999999996</v>
      </c>
      <c r="E52" s="32">
        <f t="shared" si="2"/>
        <v>0.7659062311942667</v>
      </c>
    </row>
    <row r="53" spans="1:5" ht="12.75">
      <c r="A53" s="158">
        <f t="shared" si="0"/>
        <v>39339.33330399988</v>
      </c>
      <c r="B53" s="159">
        <v>5.4939</v>
      </c>
      <c r="C53" s="159">
        <v>3.89</v>
      </c>
      <c r="D53" s="162">
        <f t="shared" si="1"/>
        <v>1.6038999999999999</v>
      </c>
      <c r="E53" s="32">
        <f t="shared" si="2"/>
        <v>0.7080580279946851</v>
      </c>
    </row>
    <row r="54" spans="1:5" ht="12.75">
      <c r="A54" s="158">
        <f t="shared" si="0"/>
        <v>39369.74996999988</v>
      </c>
      <c r="B54" s="159">
        <v>5.1465</v>
      </c>
      <c r="C54" s="159">
        <v>3.9</v>
      </c>
      <c r="D54" s="162">
        <f t="shared" si="1"/>
        <v>1.2464999999999997</v>
      </c>
      <c r="E54" s="32">
        <f t="shared" si="2"/>
        <v>0.757796560769455</v>
      </c>
    </row>
    <row r="55" spans="1:5" ht="12.75">
      <c r="A55" s="158">
        <f t="shared" si="0"/>
        <v>39400.16663599988</v>
      </c>
      <c r="B55" s="159">
        <v>4.9621</v>
      </c>
      <c r="C55" s="159">
        <v>3.27</v>
      </c>
      <c r="D55" s="162">
        <f t="shared" si="1"/>
        <v>1.6921000000000004</v>
      </c>
      <c r="E55" s="32">
        <f t="shared" si="2"/>
        <v>0.6589951834908607</v>
      </c>
    </row>
    <row r="56" spans="1:5" ht="12.75">
      <c r="A56" s="158">
        <f t="shared" si="0"/>
        <v>39430.583301999875</v>
      </c>
      <c r="B56" s="159">
        <v>4.9794</v>
      </c>
      <c r="C56" s="159">
        <v>3</v>
      </c>
      <c r="D56" s="162">
        <f t="shared" si="1"/>
        <v>1.9794</v>
      </c>
      <c r="E56" s="32">
        <f t="shared" si="2"/>
        <v>0.6024822267743102</v>
      </c>
    </row>
    <row r="57" spans="1:5" ht="12.75">
      <c r="A57" s="158">
        <f t="shared" si="0"/>
        <v>39460.99996799987</v>
      </c>
      <c r="B57" s="159">
        <v>3.9176</v>
      </c>
      <c r="C57" s="159">
        <v>2.75</v>
      </c>
      <c r="D57" s="162">
        <f t="shared" si="1"/>
        <v>1.1676000000000002</v>
      </c>
      <c r="E57" s="32">
        <f t="shared" si="2"/>
        <v>0.7019603839085153</v>
      </c>
    </row>
    <row r="58" spans="1:5" ht="12.75">
      <c r="A58" s="158">
        <f t="shared" si="0"/>
        <v>39491.41663399987</v>
      </c>
      <c r="B58" s="159">
        <v>3.0876</v>
      </c>
      <c r="C58" s="159">
        <v>2.12</v>
      </c>
      <c r="D58" s="162">
        <f t="shared" si="1"/>
        <v>0.9676</v>
      </c>
      <c r="E58" s="32">
        <f t="shared" si="2"/>
        <v>0.6866174374919031</v>
      </c>
    </row>
    <row r="59" spans="1:5" ht="12.75">
      <c r="A59" s="158">
        <f t="shared" si="0"/>
        <v>39521.83329999987</v>
      </c>
      <c r="B59" s="159">
        <v>2.7825</v>
      </c>
      <c r="C59" s="159">
        <v>1.26</v>
      </c>
      <c r="D59" s="162">
        <f t="shared" si="1"/>
        <v>1.5225000000000002</v>
      </c>
      <c r="E59" s="32">
        <f t="shared" si="2"/>
        <v>0.45283018867924524</v>
      </c>
    </row>
    <row r="60" spans="1:5" ht="12.75">
      <c r="A60" s="158">
        <f t="shared" si="0"/>
        <v>39552.249965999865</v>
      </c>
      <c r="B60" s="159">
        <v>2.7947</v>
      </c>
      <c r="C60" s="159">
        <v>1.29</v>
      </c>
      <c r="D60" s="162">
        <f t="shared" si="1"/>
        <v>1.5047000000000001</v>
      </c>
      <c r="E60" s="32">
        <f t="shared" si="2"/>
        <v>0.4615880058682506</v>
      </c>
    </row>
    <row r="61" spans="1:5" ht="12.75">
      <c r="A61" s="158">
        <f t="shared" si="0"/>
        <v>39582.66663199986</v>
      </c>
      <c r="B61" s="159">
        <v>2.6924</v>
      </c>
      <c r="C61" s="159">
        <v>1.73</v>
      </c>
      <c r="D61" s="162">
        <f t="shared" si="1"/>
        <v>0.9624000000000001</v>
      </c>
      <c r="E61" s="32">
        <f t="shared" si="2"/>
        <v>0.6425493983063437</v>
      </c>
    </row>
    <row r="62" spans="1:5" ht="12.75">
      <c r="A62" s="158">
        <f t="shared" si="0"/>
        <v>39613.08329799986</v>
      </c>
      <c r="B62" s="159">
        <v>2.7654</v>
      </c>
      <c r="C62" s="159">
        <v>1.86</v>
      </c>
      <c r="D62" s="162">
        <f t="shared" si="1"/>
        <v>0.9054</v>
      </c>
      <c r="E62" s="32">
        <f t="shared" si="2"/>
        <v>0.6725970926448254</v>
      </c>
    </row>
    <row r="63" spans="1:5" ht="12.75">
      <c r="A63" s="158">
        <f t="shared" si="0"/>
        <v>39643.49996399986</v>
      </c>
      <c r="B63" s="159">
        <v>2.7921</v>
      </c>
      <c r="C63" s="159">
        <v>1.63</v>
      </c>
      <c r="D63" s="162">
        <f t="shared" si="1"/>
        <v>1.1621000000000001</v>
      </c>
      <c r="E63" s="32">
        <f t="shared" si="2"/>
        <v>0.5837899788689517</v>
      </c>
    </row>
    <row r="64" spans="1:5" ht="12.75">
      <c r="A64" s="158">
        <f t="shared" si="0"/>
        <v>39673.916629999854</v>
      </c>
      <c r="B64" s="159">
        <v>2.8063</v>
      </c>
      <c r="C64" s="159">
        <v>1.72</v>
      </c>
      <c r="D64" s="162">
        <f t="shared" si="1"/>
        <v>1.0862999999999998</v>
      </c>
      <c r="E64" s="32">
        <f t="shared" si="2"/>
        <v>0.6129066742686099</v>
      </c>
    </row>
    <row r="65" spans="1:5" ht="12.75">
      <c r="A65" s="158">
        <f t="shared" si="0"/>
        <v>39704.33329599985</v>
      </c>
      <c r="B65" s="159">
        <v>3.1217</v>
      </c>
      <c r="C65" s="159">
        <v>1.13</v>
      </c>
      <c r="D65" s="162">
        <f t="shared" si="1"/>
        <v>1.9917000000000002</v>
      </c>
      <c r="E65" s="32">
        <f t="shared" si="2"/>
        <v>0.36198225325944194</v>
      </c>
    </row>
    <row r="66" spans="1:5" ht="12.75">
      <c r="A66" s="158">
        <f t="shared" si="0"/>
        <v>39734.74996199985</v>
      </c>
      <c r="B66" s="159">
        <v>4.0586</v>
      </c>
      <c r="C66" s="159">
        <v>0.67</v>
      </c>
      <c r="D66" s="162">
        <f t="shared" si="1"/>
        <v>3.3886000000000003</v>
      </c>
      <c r="E66" s="32">
        <f t="shared" si="2"/>
        <v>0.16508155521608436</v>
      </c>
    </row>
    <row r="67" spans="1:5" ht="12.75">
      <c r="A67" s="158">
        <f t="shared" si="0"/>
        <v>39765.166627999846</v>
      </c>
      <c r="B67" s="159">
        <v>2.2791</v>
      </c>
      <c r="C67" s="159">
        <v>0.19</v>
      </c>
      <c r="D67" s="162">
        <f t="shared" si="1"/>
        <v>2.0891</v>
      </c>
      <c r="E67" s="32">
        <f t="shared" si="2"/>
        <v>0.08336624106006757</v>
      </c>
    </row>
    <row r="68" spans="1:5" ht="12.75">
      <c r="A68" s="158">
        <f t="shared" si="0"/>
        <v>39795.58329399984</v>
      </c>
      <c r="B68" s="159">
        <v>1.8294</v>
      </c>
      <c r="C68" s="159">
        <v>0.03</v>
      </c>
      <c r="D68" s="162">
        <f t="shared" si="1"/>
        <v>1.7993999999999999</v>
      </c>
      <c r="E68" s="32">
        <f t="shared" si="2"/>
        <v>0.016398819285011478</v>
      </c>
    </row>
    <row r="69" spans="1:5" ht="12.75">
      <c r="A69" s="158">
        <f t="shared" si="0"/>
        <v>39825.99995999984</v>
      </c>
      <c r="B69" s="159">
        <v>1.2108</v>
      </c>
      <c r="C69" s="159">
        <v>0.13</v>
      </c>
      <c r="D69" s="162">
        <f t="shared" si="1"/>
        <v>1.0808</v>
      </c>
      <c r="E69" s="32">
        <f t="shared" si="2"/>
        <v>0.10736703006276842</v>
      </c>
    </row>
    <row r="70" spans="1:5" ht="12.75">
      <c r="A70" s="158">
        <f t="shared" si="0"/>
        <v>39856.41662599984</v>
      </c>
      <c r="B70" s="159">
        <v>1.2426</v>
      </c>
      <c r="C70" s="159">
        <v>0.3</v>
      </c>
      <c r="D70" s="162">
        <f t="shared" si="1"/>
        <v>0.9425999999999999</v>
      </c>
      <c r="E70" s="32">
        <f t="shared" si="2"/>
        <v>0.24142926122646066</v>
      </c>
    </row>
    <row r="71" spans="1:5" ht="12.75">
      <c r="A71" s="158">
        <f t="shared" si="0"/>
        <v>39886.833291999836</v>
      </c>
      <c r="B71" s="159">
        <v>1.2667</v>
      </c>
      <c r="C71" s="159">
        <v>0.21</v>
      </c>
      <c r="D71" s="162">
        <f t="shared" si="1"/>
        <v>1.0567</v>
      </c>
      <c r="E71" s="32">
        <f t="shared" si="2"/>
        <v>0.16578511091813375</v>
      </c>
    </row>
    <row r="72" spans="1:5" ht="12.75">
      <c r="A72" s="158">
        <f t="shared" si="0"/>
        <v>39917.24995799983</v>
      </c>
      <c r="B72" s="159">
        <v>1.1062</v>
      </c>
      <c r="C72" s="159">
        <v>0.16</v>
      </c>
      <c r="D72" s="162">
        <f t="shared" si="1"/>
        <v>0.9462</v>
      </c>
      <c r="E72" s="32">
        <f t="shared" si="2"/>
        <v>0.1446393057313325</v>
      </c>
    </row>
    <row r="73" spans="1:5" ht="12.75">
      <c r="A73" s="158">
        <f t="shared" si="0"/>
        <v>39947.66662399983</v>
      </c>
      <c r="B73" s="159">
        <v>0.8166</v>
      </c>
      <c r="C73" s="159">
        <v>0.18</v>
      </c>
      <c r="D73" s="162">
        <f t="shared" si="1"/>
        <v>0.6366</v>
      </c>
      <c r="E73" s="32">
        <f t="shared" si="2"/>
        <v>0.22042615723732548</v>
      </c>
    </row>
    <row r="74" spans="1:5" ht="12.75">
      <c r="A74" s="158">
        <f>+A73+30.416666</f>
        <v>39978.08328999983</v>
      </c>
      <c r="B74" s="159">
        <v>0.6207</v>
      </c>
      <c r="C74" s="159">
        <v>0.18</v>
      </c>
      <c r="D74" s="162">
        <f>B74-C74</f>
        <v>0.44070000000000004</v>
      </c>
      <c r="E74" s="32">
        <f>C74/B74</f>
        <v>0.28999516674722087</v>
      </c>
    </row>
    <row r="75" spans="1:5" ht="12.75">
      <c r="A75" s="158">
        <f>+A74+30.416666</f>
        <v>40008.499955999825</v>
      </c>
      <c r="B75" s="159">
        <v>0.5153</v>
      </c>
      <c r="C75" s="159">
        <v>0.18</v>
      </c>
      <c r="D75" s="162">
        <f>B75-C75</f>
        <v>0.3353</v>
      </c>
      <c r="E75" s="32">
        <f>C75/B75</f>
        <v>0.34931108092373375</v>
      </c>
    </row>
    <row r="76" spans="1:5" ht="12.75">
      <c r="A76" s="158">
        <f>+A75+30.416666</f>
        <v>40038.91662199982</v>
      </c>
      <c r="B76" s="159">
        <v>0.4245</v>
      </c>
      <c r="C76" s="159">
        <v>0.17</v>
      </c>
      <c r="D76" s="162">
        <f>B76-C76</f>
        <v>0.25449999999999995</v>
      </c>
      <c r="E76" s="32">
        <f>C76/B76</f>
        <v>0.4004711425206125</v>
      </c>
    </row>
    <row r="77" spans="1:5" ht="12.75">
      <c r="A77" s="158">
        <f>+A76+30.416666</f>
        <v>40069.33328799982</v>
      </c>
      <c r="B77" s="159">
        <v>0.298</v>
      </c>
      <c r="C77" s="159">
        <v>0.12</v>
      </c>
      <c r="D77" s="162">
        <f aca="true" t="shared" si="3" ref="D77:D96">B77-C77</f>
        <v>0.178</v>
      </c>
      <c r="E77" s="32">
        <f aca="true" t="shared" si="4" ref="E77:E96">C77/B77</f>
        <v>0.4026845637583893</v>
      </c>
    </row>
    <row r="78" spans="1:5" ht="12.75">
      <c r="A78" s="158">
        <f aca="true" t="shared" si="5" ref="A78:A96">+A77+30.416666</f>
        <v>40099.74995399982</v>
      </c>
      <c r="B78" s="159">
        <v>0.2831</v>
      </c>
      <c r="C78" s="159">
        <v>0.007</v>
      </c>
      <c r="D78" s="162">
        <f t="shared" si="3"/>
        <v>0.2761</v>
      </c>
      <c r="E78" s="32">
        <f t="shared" si="4"/>
        <v>0.02472624514305899</v>
      </c>
    </row>
    <row r="79" spans="1:5" ht="12.75">
      <c r="A79" s="158">
        <f t="shared" si="5"/>
        <v>40130.166619999814</v>
      </c>
      <c r="B79" s="159">
        <v>0.2681</v>
      </c>
      <c r="C79" s="159">
        <v>0.005</v>
      </c>
      <c r="D79" s="162">
        <f t="shared" si="3"/>
        <v>0.2631</v>
      </c>
      <c r="E79" s="32">
        <f t="shared" si="4"/>
        <v>0.01864975755315181</v>
      </c>
    </row>
    <row r="80" spans="1:5" ht="12.75">
      <c r="A80" s="158">
        <f t="shared" si="5"/>
        <v>40160.58328599981</v>
      </c>
      <c r="B80" s="159">
        <v>0.2531</v>
      </c>
      <c r="C80" s="159">
        <v>0.005</v>
      </c>
      <c r="D80" s="162">
        <f t="shared" si="3"/>
        <v>0.2481</v>
      </c>
      <c r="E80" s="32">
        <f t="shared" si="4"/>
        <v>0.019755037534571317</v>
      </c>
    </row>
    <row r="81" spans="1:5" ht="12.75">
      <c r="A81" s="158">
        <f t="shared" si="5"/>
        <v>40190.99995199981</v>
      </c>
      <c r="B81" s="159">
        <v>0.2501</v>
      </c>
      <c r="C81" s="159">
        <v>0.006</v>
      </c>
      <c r="D81" s="162">
        <f t="shared" si="3"/>
        <v>0.24409999999999998</v>
      </c>
      <c r="E81" s="32">
        <f t="shared" si="4"/>
        <v>0.023990403838464614</v>
      </c>
    </row>
    <row r="82" spans="1:5" ht="12.75">
      <c r="A82" s="158">
        <f t="shared" si="5"/>
        <v>40221.41661799981</v>
      </c>
      <c r="B82" s="159">
        <v>0.2505</v>
      </c>
      <c r="C82" s="159">
        <v>0.11</v>
      </c>
      <c r="D82" s="162">
        <f t="shared" si="3"/>
        <v>0.1405</v>
      </c>
      <c r="E82" s="32">
        <f t="shared" si="4"/>
        <v>0.43912175648702595</v>
      </c>
    </row>
    <row r="83" spans="1:5" ht="12.75">
      <c r="A83" s="158">
        <f>+A82+30.416666</f>
        <v>40251.833283999804</v>
      </c>
      <c r="B83" s="159">
        <v>0.2684</v>
      </c>
      <c r="C83" s="159">
        <v>0.15</v>
      </c>
      <c r="D83" s="162">
        <f t="shared" si="3"/>
        <v>0.11840000000000003</v>
      </c>
      <c r="E83" s="32">
        <f t="shared" si="4"/>
        <v>0.5588673621460506</v>
      </c>
    </row>
    <row r="84" spans="1:5" ht="12.75">
      <c r="A84" s="158">
        <f t="shared" si="5"/>
        <v>40282.2499499998</v>
      </c>
      <c r="B84" s="159">
        <v>0.3116</v>
      </c>
      <c r="C84" s="159">
        <v>0.16</v>
      </c>
      <c r="D84" s="162">
        <f t="shared" si="3"/>
        <v>0.15159999999999998</v>
      </c>
      <c r="E84" s="32">
        <f t="shared" si="4"/>
        <v>0.5134788189987163</v>
      </c>
    </row>
    <row r="85" spans="1:5" ht="12.75">
      <c r="A85" s="158">
        <f t="shared" si="5"/>
        <v>40312.6666159998</v>
      </c>
      <c r="B85" s="159">
        <v>0.4585</v>
      </c>
      <c r="C85" s="159">
        <v>0.16</v>
      </c>
      <c r="D85" s="162">
        <f t="shared" si="3"/>
        <v>0.2985</v>
      </c>
      <c r="E85" s="32">
        <f t="shared" si="4"/>
        <v>0.3489640130861505</v>
      </c>
    </row>
    <row r="86" spans="1:5" ht="12.75">
      <c r="A86" s="158">
        <f t="shared" si="5"/>
        <v>40343.083281999796</v>
      </c>
      <c r="B86" s="159">
        <v>0.5369</v>
      </c>
      <c r="C86" s="159">
        <v>0.12</v>
      </c>
      <c r="D86" s="162">
        <f t="shared" si="3"/>
        <v>0.41690000000000005</v>
      </c>
      <c r="E86" s="32">
        <f t="shared" si="4"/>
        <v>0.22350530825107093</v>
      </c>
    </row>
    <row r="87" spans="1:5" ht="12.75">
      <c r="A87" s="158">
        <f t="shared" si="5"/>
        <v>40373.49994799979</v>
      </c>
      <c r="B87" s="159">
        <v>0.5103</v>
      </c>
      <c r="C87" s="159">
        <v>0.16</v>
      </c>
      <c r="D87" s="162">
        <f t="shared" si="3"/>
        <v>0.35029999999999994</v>
      </c>
      <c r="E87" s="32">
        <f t="shared" si="4"/>
        <v>0.313541054281795</v>
      </c>
    </row>
    <row r="88" spans="1:5" ht="12.75">
      <c r="A88" s="158">
        <f t="shared" si="5"/>
        <v>40403.91661399979</v>
      </c>
      <c r="B88" s="159">
        <v>0.3626</v>
      </c>
      <c r="C88" s="159">
        <v>0.16</v>
      </c>
      <c r="D88" s="162">
        <f t="shared" si="3"/>
        <v>0.20259999999999997</v>
      </c>
      <c r="E88" s="32">
        <f t="shared" si="4"/>
        <v>0.441257584114727</v>
      </c>
    </row>
    <row r="89" spans="1:5" ht="12.75">
      <c r="A89" s="158">
        <f t="shared" si="5"/>
        <v>40434.33327999979</v>
      </c>
      <c r="B89" s="159">
        <v>0.2914</v>
      </c>
      <c r="C89" s="159">
        <v>0.15</v>
      </c>
      <c r="D89" s="162">
        <f t="shared" si="3"/>
        <v>0.1414</v>
      </c>
      <c r="E89" s="32">
        <f t="shared" si="4"/>
        <v>0.5147563486616334</v>
      </c>
    </row>
    <row r="90" spans="1:5" ht="12.75">
      <c r="A90" s="158">
        <f t="shared" si="5"/>
        <v>40464.749945999785</v>
      </c>
      <c r="B90" s="159">
        <v>0.2888</v>
      </c>
      <c r="C90" s="159">
        <v>0.13</v>
      </c>
      <c r="D90" s="162">
        <f t="shared" si="3"/>
        <v>0.1588</v>
      </c>
      <c r="E90" s="32">
        <f t="shared" si="4"/>
        <v>0.4501385041551247</v>
      </c>
    </row>
    <row r="91" spans="1:5" ht="12.75">
      <c r="A91" s="158">
        <f t="shared" si="5"/>
        <v>40495.16661199978</v>
      </c>
      <c r="B91" s="159">
        <v>0.2869</v>
      </c>
      <c r="C91" s="159">
        <v>0.14</v>
      </c>
      <c r="D91" s="162">
        <f t="shared" si="3"/>
        <v>0.14689999999999998</v>
      </c>
      <c r="E91" s="32">
        <f t="shared" si="4"/>
        <v>0.48797490414778677</v>
      </c>
    </row>
    <row r="92" spans="1:5" ht="12.75">
      <c r="A92" s="158">
        <f t="shared" si="5"/>
        <v>40525.58327799978</v>
      </c>
      <c r="B92" s="159">
        <v>0.3027</v>
      </c>
      <c r="C92" s="159">
        <v>0.14</v>
      </c>
      <c r="D92" s="162">
        <f t="shared" si="3"/>
        <v>0.1627</v>
      </c>
      <c r="E92" s="32">
        <f t="shared" si="4"/>
        <v>0.46250412950115627</v>
      </c>
    </row>
    <row r="93" spans="1:5" ht="12.75">
      <c r="A93" s="158">
        <f>+A92+30.416666</f>
        <v>40555.99994399978</v>
      </c>
      <c r="B93" s="159">
        <v>0.3034</v>
      </c>
      <c r="C93" s="159">
        <v>0.15</v>
      </c>
      <c r="D93" s="162">
        <f t="shared" si="3"/>
        <v>0.1534</v>
      </c>
      <c r="E93" s="32">
        <f t="shared" si="4"/>
        <v>0.49439683586025046</v>
      </c>
    </row>
    <row r="94" spans="1:5" ht="12.75">
      <c r="A94" s="158">
        <f t="shared" si="5"/>
        <v>40586.416609999775</v>
      </c>
      <c r="B94" s="159">
        <v>0.3119</v>
      </c>
      <c r="C94" s="159">
        <v>0.13</v>
      </c>
      <c r="D94" s="162">
        <f t="shared" si="3"/>
        <v>0.1819</v>
      </c>
      <c r="E94" s="32">
        <f t="shared" si="4"/>
        <v>0.41680025649246555</v>
      </c>
    </row>
    <row r="95" spans="1:5" ht="12.75">
      <c r="A95" s="158">
        <f>+A94+30.416666</f>
        <v>40616.83327599977</v>
      </c>
      <c r="B95" s="159">
        <v>0.3084</v>
      </c>
      <c r="C95" s="159">
        <v>0.1</v>
      </c>
      <c r="D95" s="162">
        <f>B95-C95</f>
        <v>0.2084</v>
      </c>
      <c r="E95" s="32">
        <f>C95/B95</f>
        <v>0.324254215304799</v>
      </c>
    </row>
    <row r="96" spans="1:5" ht="12.75">
      <c r="A96" s="158">
        <f t="shared" si="5"/>
        <v>40647.24994199977</v>
      </c>
      <c r="B96" s="159">
        <v>0.2814</v>
      </c>
      <c r="C96" s="159">
        <v>0.006</v>
      </c>
      <c r="D96" s="162">
        <f t="shared" si="3"/>
        <v>0.2754</v>
      </c>
      <c r="E96" s="32">
        <f t="shared" si="4"/>
        <v>0.021321961620469086</v>
      </c>
    </row>
    <row r="97" spans="1:4" ht="7.5" customHeight="1">
      <c r="A97" s="158"/>
      <c r="B97" s="159"/>
      <c r="C97" s="159"/>
      <c r="D97" s="162"/>
    </row>
    <row r="98" spans="1:7" ht="12.75">
      <c r="A98" s="158" t="s">
        <v>631</v>
      </c>
      <c r="B98" s="159">
        <f>AVERAGE(B33:B97)</f>
        <v>2.7322968750000003</v>
      </c>
      <c r="C98" s="159">
        <f>AVERAGE(C33:C97)</f>
        <v>2.014984375</v>
      </c>
      <c r="D98" s="162">
        <f>B98-C98</f>
        <v>0.7173125000000002</v>
      </c>
      <c r="E98" s="32">
        <f>C98/B98</f>
        <v>0.7374690479049791</v>
      </c>
      <c r="G98" s="159"/>
    </row>
    <row r="99" spans="1:5" ht="12.75">
      <c r="A99" s="3" t="s">
        <v>632</v>
      </c>
      <c r="B99" s="163">
        <f>MEDIAN(B33:B96)</f>
        <v>2.77395</v>
      </c>
      <c r="C99" s="163">
        <f>MEDIAN(C33:C96)</f>
        <v>1.1949999999999998</v>
      </c>
      <c r="D99" s="162">
        <f>B99-C99</f>
        <v>1.5789500000000003</v>
      </c>
      <c r="E99" s="32">
        <f>C99/B99</f>
        <v>0.43079363362713813</v>
      </c>
    </row>
    <row r="100" spans="4:5" ht="7.5" customHeight="1">
      <c r="D100" s="162"/>
      <c r="E100" s="162"/>
    </row>
    <row r="101" ht="12.75">
      <c r="A101" t="s">
        <v>3787</v>
      </c>
    </row>
    <row r="102" spans="1:5" ht="12.75">
      <c r="A102" t="s">
        <v>631</v>
      </c>
      <c r="B102" s="163">
        <f>AVERAGE(B73:B96)</f>
        <v>0.3668</v>
      </c>
      <c r="C102" s="163">
        <f>AVERAGE(C73:C96)</f>
        <v>0.11745833333333332</v>
      </c>
      <c r="D102" s="162">
        <f>B102-C102</f>
        <v>0.24934166666666668</v>
      </c>
      <c r="E102" s="32">
        <f>C102/B102</f>
        <v>0.320224463831334</v>
      </c>
    </row>
    <row r="103" spans="1:5" ht="12.75">
      <c r="A103" t="s">
        <v>632</v>
      </c>
      <c r="B103" s="163">
        <f>MEDIAN(B73:B96)</f>
        <v>0.30305000000000004</v>
      </c>
      <c r="C103" s="163">
        <f>MEDIAN(C73:C96)</f>
        <v>0.14</v>
      </c>
      <c r="D103" s="162">
        <f>B103-C103</f>
        <v>0.16305000000000003</v>
      </c>
      <c r="E103" s="32">
        <f>C103/B103</f>
        <v>0.4619699719518231</v>
      </c>
    </row>
    <row r="104" ht="12.75">
      <c r="A104"/>
    </row>
    <row r="105" ht="12.75">
      <c r="A105" t="s">
        <v>3768</v>
      </c>
    </row>
    <row r="106" ht="15">
      <c r="A106" s="204" t="s">
        <v>1229</v>
      </c>
    </row>
    <row r="107" ht="15">
      <c r="A107" s="204" t="s">
        <v>3760</v>
      </c>
    </row>
  </sheetData>
  <sheetProtection/>
  <hyperlinks>
    <hyperlink ref="A106" r:id="rId1" display="www.wsjprimerate.us/libor/libor_rates_history.htm"/>
    <hyperlink ref="A107" r:id="rId2" display="www.federalreserve.gov/releases/h15/data/Monthly/H15_TB_M3.txt"/>
  </hyperlinks>
  <printOptions horizontalCentered="1"/>
  <pageMargins left="0.7" right="0.7" top="0.25" bottom="0.25" header="0.05" footer="0.25"/>
  <pageSetup fitToHeight="1" fitToWidth="1" horizontalDpi="600" verticalDpi="600" orientation="portrait" scale="69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2.75"/>
  <cols>
    <col min="1" max="1" width="25.16015625" style="3" customWidth="1"/>
    <col min="2" max="2" width="9.5" style="3" customWidth="1"/>
    <col min="3" max="3" width="14.66015625" style="3" customWidth="1"/>
    <col min="4" max="4" width="8.66015625" style="3" customWidth="1"/>
    <col min="5" max="5" width="9" style="39" customWidth="1"/>
    <col min="6" max="27" width="9.33203125" style="3" customWidth="1"/>
  </cols>
  <sheetData>
    <row r="2" spans="1:11" ht="15.75">
      <c r="A2" s="14" t="s">
        <v>1547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4" spans="1:12" ht="63.75">
      <c r="A4" s="138" t="s">
        <v>624</v>
      </c>
      <c r="B4" s="138" t="s">
        <v>869</v>
      </c>
      <c r="C4" s="88" t="s">
        <v>870</v>
      </c>
      <c r="D4" s="139" t="s">
        <v>664</v>
      </c>
      <c r="E4" s="88" t="s">
        <v>871</v>
      </c>
      <c r="F4" s="88" t="s">
        <v>872</v>
      </c>
      <c r="G4" s="88" t="s">
        <v>1240</v>
      </c>
      <c r="H4" s="140" t="s">
        <v>873</v>
      </c>
      <c r="I4" s="140" t="s">
        <v>874</v>
      </c>
      <c r="J4" s="139" t="s">
        <v>711</v>
      </c>
      <c r="K4" s="88" t="s">
        <v>875</v>
      </c>
      <c r="L4" s="138"/>
    </row>
    <row r="5" spans="4:10" ht="7.5" customHeight="1">
      <c r="D5" s="32"/>
      <c r="H5" s="141"/>
      <c r="I5" s="141"/>
      <c r="J5" s="32"/>
    </row>
    <row r="6" spans="1:11" ht="12.75">
      <c r="A6" s="3" t="s">
        <v>1923</v>
      </c>
      <c r="B6" s="3" t="s">
        <v>1924</v>
      </c>
      <c r="C6" s="3" t="s">
        <v>978</v>
      </c>
      <c r="D6" s="3">
        <v>93.39</v>
      </c>
      <c r="E6" s="39" t="s">
        <v>726</v>
      </c>
      <c r="F6" s="3">
        <v>9</v>
      </c>
      <c r="G6" s="175">
        <v>25.01</v>
      </c>
      <c r="H6" s="176">
        <v>7</v>
      </c>
      <c r="I6" s="176">
        <v>7.5</v>
      </c>
      <c r="J6" s="32">
        <v>0.8</v>
      </c>
      <c r="K6" s="3">
        <v>9</v>
      </c>
    </row>
    <row r="7" spans="1:11" ht="12.75">
      <c r="A7" s="3" t="s">
        <v>1925</v>
      </c>
      <c r="B7" s="3" t="s">
        <v>1926</v>
      </c>
      <c r="C7" s="3" t="s">
        <v>939</v>
      </c>
      <c r="D7" s="3">
        <v>49.99</v>
      </c>
      <c r="E7" s="39" t="s">
        <v>726</v>
      </c>
      <c r="F7" s="3">
        <v>24</v>
      </c>
      <c r="G7" s="175">
        <v>25.39</v>
      </c>
      <c r="H7" s="176">
        <v>10</v>
      </c>
      <c r="I7" s="176">
        <v>7</v>
      </c>
      <c r="J7" s="32">
        <v>0.6</v>
      </c>
      <c r="K7" s="3">
        <v>24</v>
      </c>
    </row>
    <row r="8" spans="1:11" ht="12.75">
      <c r="A8" s="3" t="s">
        <v>1788</v>
      </c>
      <c r="B8" s="3" t="s">
        <v>1789</v>
      </c>
      <c r="C8" s="3" t="s">
        <v>1790</v>
      </c>
      <c r="D8" s="3">
        <v>54.07</v>
      </c>
      <c r="E8" s="39" t="s">
        <v>726</v>
      </c>
      <c r="F8" s="3">
        <v>20</v>
      </c>
      <c r="G8" s="175">
        <v>21.75</v>
      </c>
      <c r="H8" s="176">
        <v>9</v>
      </c>
      <c r="I8" s="176"/>
      <c r="J8" s="32">
        <v>0.65</v>
      </c>
      <c r="K8" s="3">
        <v>20</v>
      </c>
    </row>
    <row r="9" spans="1:11" ht="12.75">
      <c r="A9" s="3" t="s">
        <v>1927</v>
      </c>
      <c r="B9" s="3" t="s">
        <v>1928</v>
      </c>
      <c r="C9" s="3" t="s">
        <v>1025</v>
      </c>
      <c r="D9" s="3">
        <v>338.89</v>
      </c>
      <c r="E9" s="39" t="s">
        <v>726</v>
      </c>
      <c r="F9" s="3">
        <v>24</v>
      </c>
      <c r="G9" s="175">
        <v>29.32</v>
      </c>
      <c r="H9" s="176">
        <v>28.5</v>
      </c>
      <c r="I9" s="176"/>
      <c r="J9" s="32">
        <v>1.05</v>
      </c>
      <c r="K9" s="3">
        <v>24</v>
      </c>
    </row>
    <row r="10" spans="1:11" ht="12.75">
      <c r="A10" s="3" t="s">
        <v>1929</v>
      </c>
      <c r="B10" s="3" t="s">
        <v>1930</v>
      </c>
      <c r="C10" s="3" t="s">
        <v>877</v>
      </c>
      <c r="D10" s="3">
        <v>51.79</v>
      </c>
      <c r="E10" s="39" t="s">
        <v>726</v>
      </c>
      <c r="F10" s="3">
        <v>13</v>
      </c>
      <c r="G10" s="175">
        <v>22.03</v>
      </c>
      <c r="H10" s="176">
        <v>8</v>
      </c>
      <c r="I10" s="176">
        <v>6</v>
      </c>
      <c r="J10" s="32">
        <v>0.75</v>
      </c>
      <c r="K10" s="3">
        <v>13</v>
      </c>
    </row>
    <row r="11" spans="1:11" ht="12.75">
      <c r="A11" s="3" t="s">
        <v>935</v>
      </c>
      <c r="B11" s="3" t="s">
        <v>936</v>
      </c>
      <c r="C11" s="3" t="s">
        <v>894</v>
      </c>
      <c r="D11" s="3">
        <v>100.14</v>
      </c>
      <c r="E11" s="39" t="s">
        <v>726</v>
      </c>
      <c r="F11" s="3">
        <v>12</v>
      </c>
      <c r="G11" s="175">
        <v>23.22</v>
      </c>
      <c r="H11" s="176">
        <v>9</v>
      </c>
      <c r="I11" s="176">
        <v>5.5</v>
      </c>
      <c r="J11" s="32">
        <v>0.6</v>
      </c>
      <c r="K11" s="3">
        <v>12</v>
      </c>
    </row>
    <row r="12" spans="1:11" ht="12.75">
      <c r="A12" s="3" t="s">
        <v>1794</v>
      </c>
      <c r="B12" s="3" t="s">
        <v>1795</v>
      </c>
      <c r="C12" s="3" t="s">
        <v>894</v>
      </c>
      <c r="D12" s="3">
        <v>53.65</v>
      </c>
      <c r="E12" s="39" t="s">
        <v>726</v>
      </c>
      <c r="F12" s="3">
        <v>14</v>
      </c>
      <c r="G12" s="175">
        <v>36.02</v>
      </c>
      <c r="H12" s="176">
        <v>10</v>
      </c>
      <c r="I12" s="176">
        <v>8.5</v>
      </c>
      <c r="J12" s="32">
        <v>0.65</v>
      </c>
      <c r="K12" s="3">
        <v>14</v>
      </c>
    </row>
    <row r="13" spans="1:11" ht="12.75">
      <c r="A13" s="3" t="s">
        <v>1931</v>
      </c>
      <c r="B13" s="3" t="s">
        <v>1932</v>
      </c>
      <c r="C13" s="3" t="s">
        <v>894</v>
      </c>
      <c r="D13" s="3">
        <v>80.39</v>
      </c>
      <c r="E13" s="39" t="s">
        <v>726</v>
      </c>
      <c r="F13" s="3">
        <v>13</v>
      </c>
      <c r="G13" s="175">
        <v>21.8</v>
      </c>
      <c r="H13" s="176">
        <v>8</v>
      </c>
      <c r="I13" s="176">
        <v>11.5</v>
      </c>
      <c r="J13" s="32">
        <v>0.65</v>
      </c>
      <c r="K13" s="3">
        <v>13</v>
      </c>
    </row>
    <row r="14" spans="1:11" ht="12.75">
      <c r="A14" s="3" t="s">
        <v>1933</v>
      </c>
      <c r="B14" s="3" t="s">
        <v>1934</v>
      </c>
      <c r="C14" s="3" t="s">
        <v>907</v>
      </c>
      <c r="D14" s="3">
        <v>48.9</v>
      </c>
      <c r="E14" s="39" t="s">
        <v>726</v>
      </c>
      <c r="F14" s="3">
        <v>18</v>
      </c>
      <c r="G14" s="175">
        <v>16.42</v>
      </c>
      <c r="H14" s="176">
        <v>14.5</v>
      </c>
      <c r="I14" s="176"/>
      <c r="J14" s="32">
        <v>0.9</v>
      </c>
      <c r="K14" s="3">
        <v>18</v>
      </c>
    </row>
    <row r="15" spans="1:11" ht="12.75">
      <c r="A15" s="3" t="s">
        <v>1242</v>
      </c>
      <c r="B15" s="3" t="s">
        <v>1243</v>
      </c>
      <c r="C15" s="3" t="s">
        <v>897</v>
      </c>
      <c r="D15" s="3">
        <v>82.04</v>
      </c>
      <c r="E15" s="39" t="s">
        <v>726</v>
      </c>
      <c r="F15" s="3">
        <v>7</v>
      </c>
      <c r="G15" s="175"/>
      <c r="H15" s="176"/>
      <c r="I15" s="176"/>
      <c r="J15" s="32">
        <v>0.75</v>
      </c>
      <c r="K15" s="3">
        <v>7</v>
      </c>
    </row>
    <row r="16" spans="1:11" ht="12.75">
      <c r="A16" s="3" t="s">
        <v>1939</v>
      </c>
      <c r="B16" s="3" t="s">
        <v>1940</v>
      </c>
      <c r="C16" s="3" t="s">
        <v>1081</v>
      </c>
      <c r="D16" s="3">
        <v>109.33</v>
      </c>
      <c r="E16" s="39" t="s">
        <v>726</v>
      </c>
      <c r="F16" s="3">
        <v>8</v>
      </c>
      <c r="G16" s="175">
        <v>11.4</v>
      </c>
      <c r="H16" s="176">
        <v>8.5</v>
      </c>
      <c r="I16" s="176">
        <v>4</v>
      </c>
      <c r="J16" s="32">
        <v>0.95</v>
      </c>
      <c r="K16" s="3">
        <v>8</v>
      </c>
    </row>
    <row r="17" spans="1:11" ht="12.75">
      <c r="A17" s="3" t="s">
        <v>1941</v>
      </c>
      <c r="B17" s="3" t="s">
        <v>1942</v>
      </c>
      <c r="C17" s="3" t="s">
        <v>1678</v>
      </c>
      <c r="D17" s="3">
        <v>17.22</v>
      </c>
      <c r="E17" s="39" t="s">
        <v>726</v>
      </c>
      <c r="F17" s="3">
        <v>18</v>
      </c>
      <c r="G17" s="175">
        <v>17.54</v>
      </c>
      <c r="H17" s="176">
        <v>7</v>
      </c>
      <c r="I17" s="176"/>
      <c r="J17" s="32">
        <v>0.95</v>
      </c>
      <c r="K17" s="3">
        <v>18</v>
      </c>
    </row>
    <row r="18" spans="1:11" ht="12.75">
      <c r="A18" s="3" t="s">
        <v>1943</v>
      </c>
      <c r="B18" s="3" t="s">
        <v>1944</v>
      </c>
      <c r="C18" s="3" t="s">
        <v>1800</v>
      </c>
      <c r="D18" s="3">
        <v>67.47</v>
      </c>
      <c r="E18" s="39" t="s">
        <v>726</v>
      </c>
      <c r="F18" s="3">
        <v>17</v>
      </c>
      <c r="G18" s="175">
        <v>26.26</v>
      </c>
      <c r="H18" s="176">
        <v>9.5</v>
      </c>
      <c r="I18" s="176">
        <v>8.5</v>
      </c>
      <c r="J18" s="32">
        <v>0.6</v>
      </c>
      <c r="K18" s="3">
        <v>17</v>
      </c>
    </row>
    <row r="19" spans="1:10" ht="12.75">
      <c r="A19" s="3" t="s">
        <v>3530</v>
      </c>
      <c r="B19" s="3" t="s">
        <v>3531</v>
      </c>
      <c r="C19" s="3" t="s">
        <v>877</v>
      </c>
      <c r="D19" s="3">
        <v>82.01</v>
      </c>
      <c r="E19" s="39" t="s">
        <v>726</v>
      </c>
      <c r="F19" s="3">
        <v>3</v>
      </c>
      <c r="G19" s="175">
        <v>20.16</v>
      </c>
      <c r="H19" s="176">
        <v>21.5</v>
      </c>
      <c r="I19" s="176"/>
      <c r="J19" s="32">
        <v>1.15</v>
      </c>
    </row>
    <row r="20" spans="1:11" ht="12.75">
      <c r="A20" s="3" t="s">
        <v>1945</v>
      </c>
      <c r="B20" s="3" t="s">
        <v>1946</v>
      </c>
      <c r="C20" s="3" t="s">
        <v>992</v>
      </c>
      <c r="D20" s="3">
        <v>80.84</v>
      </c>
      <c r="E20" s="39" t="s">
        <v>726</v>
      </c>
      <c r="F20" s="3">
        <v>18</v>
      </c>
      <c r="G20" s="175">
        <v>81.08</v>
      </c>
      <c r="H20" s="176">
        <v>10</v>
      </c>
      <c r="I20" s="176">
        <v>10.5</v>
      </c>
      <c r="J20" s="32">
        <v>0.55</v>
      </c>
      <c r="K20" s="3">
        <v>18</v>
      </c>
    </row>
    <row r="21" spans="1:11" ht="12.75">
      <c r="A21" s="3" t="s">
        <v>1947</v>
      </c>
      <c r="B21" s="3" t="s">
        <v>1948</v>
      </c>
      <c r="C21" s="3" t="s">
        <v>1081</v>
      </c>
      <c r="D21" s="3">
        <v>80.32</v>
      </c>
      <c r="E21" s="39" t="s">
        <v>726</v>
      </c>
      <c r="F21" s="3">
        <v>9</v>
      </c>
      <c r="G21" s="175">
        <v>7.9</v>
      </c>
      <c r="H21" s="176">
        <v>3</v>
      </c>
      <c r="I21" s="176">
        <v>8.5</v>
      </c>
      <c r="J21" s="32">
        <v>1.1</v>
      </c>
      <c r="K21" s="3">
        <v>9</v>
      </c>
    </row>
    <row r="22" spans="1:10" ht="12.75">
      <c r="A22" s="3" t="s">
        <v>1949</v>
      </c>
      <c r="B22" s="3" t="s">
        <v>1950</v>
      </c>
      <c r="C22" s="3" t="s">
        <v>888</v>
      </c>
      <c r="D22" s="3">
        <v>98.21</v>
      </c>
      <c r="E22" s="39" t="s">
        <v>726</v>
      </c>
      <c r="F22" s="3">
        <v>5</v>
      </c>
      <c r="G22" s="175">
        <v>29.64</v>
      </c>
      <c r="H22" s="176">
        <v>12</v>
      </c>
      <c r="I22" s="176">
        <v>9.5</v>
      </c>
      <c r="J22" s="32">
        <v>1.4</v>
      </c>
    </row>
    <row r="23" spans="1:11" ht="12.75">
      <c r="A23" s="3" t="s">
        <v>1951</v>
      </c>
      <c r="B23" s="3" t="s">
        <v>1952</v>
      </c>
      <c r="C23" s="3" t="s">
        <v>983</v>
      </c>
      <c r="D23" s="3">
        <v>56.06</v>
      </c>
      <c r="E23" s="39" t="s">
        <v>726</v>
      </c>
      <c r="F23" s="3">
        <v>13</v>
      </c>
      <c r="G23" s="175">
        <v>33.43</v>
      </c>
      <c r="H23" s="176">
        <v>9</v>
      </c>
      <c r="I23" s="176">
        <v>3</v>
      </c>
      <c r="J23" s="32">
        <v>1.1</v>
      </c>
      <c r="K23" s="3">
        <v>13</v>
      </c>
    </row>
    <row r="24" spans="1:11" ht="12.75">
      <c r="A24" s="3" t="s">
        <v>1953</v>
      </c>
      <c r="B24" s="3" t="s">
        <v>1954</v>
      </c>
      <c r="C24" s="3" t="s">
        <v>1005</v>
      </c>
      <c r="D24" s="3">
        <v>58.94</v>
      </c>
      <c r="E24" s="39" t="s">
        <v>726</v>
      </c>
      <c r="F24" s="3">
        <v>11</v>
      </c>
      <c r="G24" s="175">
        <v>20.2</v>
      </c>
      <c r="H24" s="176">
        <v>10.5</v>
      </c>
      <c r="I24" s="176">
        <v>2.5</v>
      </c>
      <c r="J24" s="32">
        <v>1.05</v>
      </c>
      <c r="K24" s="3">
        <v>11</v>
      </c>
    </row>
    <row r="25" spans="1:11" ht="12.75">
      <c r="A25" s="3" t="s">
        <v>1955</v>
      </c>
      <c r="B25" s="3" t="s">
        <v>1956</v>
      </c>
      <c r="C25" s="3" t="s">
        <v>1081</v>
      </c>
      <c r="D25" s="3">
        <v>85.42</v>
      </c>
      <c r="E25" s="39" t="s">
        <v>726</v>
      </c>
      <c r="F25" s="3">
        <v>13</v>
      </c>
      <c r="G25" s="175">
        <v>20.74</v>
      </c>
      <c r="H25" s="176">
        <v>9.5</v>
      </c>
      <c r="I25" s="176">
        <v>8</v>
      </c>
      <c r="J25" s="32">
        <v>0.75</v>
      </c>
      <c r="K25" s="3">
        <v>13</v>
      </c>
    </row>
    <row r="26" spans="1:11" ht="12.75">
      <c r="A26" s="3" t="s">
        <v>1957</v>
      </c>
      <c r="B26" s="3" t="s">
        <v>1958</v>
      </c>
      <c r="C26" s="3" t="s">
        <v>1241</v>
      </c>
      <c r="D26" s="3">
        <v>73.56</v>
      </c>
      <c r="E26" s="39" t="s">
        <v>726</v>
      </c>
      <c r="F26" s="3">
        <v>10</v>
      </c>
      <c r="G26" s="175">
        <v>10.22</v>
      </c>
      <c r="H26" s="176">
        <v>6</v>
      </c>
      <c r="I26" s="176">
        <v>2.5</v>
      </c>
      <c r="J26" s="32">
        <v>1.3</v>
      </c>
      <c r="K26" s="3">
        <v>10</v>
      </c>
    </row>
    <row r="27" spans="1:11" ht="12.75">
      <c r="A27" s="3" t="s">
        <v>1959</v>
      </c>
      <c r="B27" s="3" t="s">
        <v>1960</v>
      </c>
      <c r="C27" s="3" t="s">
        <v>1672</v>
      </c>
      <c r="D27" s="3">
        <v>74.6</v>
      </c>
      <c r="E27" s="39" t="s">
        <v>726</v>
      </c>
      <c r="F27" s="3">
        <v>13</v>
      </c>
      <c r="G27" s="175">
        <v>19.73</v>
      </c>
      <c r="H27" s="176">
        <v>6</v>
      </c>
      <c r="I27" s="176">
        <v>8.5</v>
      </c>
      <c r="J27" s="32">
        <v>0.95</v>
      </c>
      <c r="K27" s="3">
        <v>13</v>
      </c>
    </row>
    <row r="28" spans="1:11" ht="12.75">
      <c r="A28" s="3" t="s">
        <v>1831</v>
      </c>
      <c r="B28" s="3" t="s">
        <v>1832</v>
      </c>
      <c r="C28" s="3" t="s">
        <v>1812</v>
      </c>
      <c r="D28" s="3">
        <v>569.09</v>
      </c>
      <c r="E28" s="39" t="s">
        <v>726</v>
      </c>
      <c r="F28" s="3">
        <v>23</v>
      </c>
      <c r="G28" s="175">
        <v>18.39</v>
      </c>
      <c r="H28" s="176">
        <v>16.5</v>
      </c>
      <c r="I28" s="176"/>
      <c r="J28" s="32">
        <v>0.9</v>
      </c>
      <c r="K28" s="3">
        <v>23</v>
      </c>
    </row>
    <row r="29" spans="1:11" ht="12.75">
      <c r="A29" s="3" t="s">
        <v>1963</v>
      </c>
      <c r="B29" s="3" t="s">
        <v>1964</v>
      </c>
      <c r="C29" s="3" t="s">
        <v>1005</v>
      </c>
      <c r="D29" s="3">
        <v>141.52</v>
      </c>
      <c r="E29" s="39" t="s">
        <v>726</v>
      </c>
      <c r="F29" s="3">
        <v>7</v>
      </c>
      <c r="G29" s="175">
        <v>21.95</v>
      </c>
      <c r="H29" s="176">
        <v>10</v>
      </c>
      <c r="I29" s="176">
        <v>7.5</v>
      </c>
      <c r="J29" s="32">
        <v>0.95</v>
      </c>
      <c r="K29" s="3">
        <v>7</v>
      </c>
    </row>
    <row r="30" spans="1:11" ht="12.75">
      <c r="A30" s="3" t="s">
        <v>1965</v>
      </c>
      <c r="B30" s="3" t="s">
        <v>1966</v>
      </c>
      <c r="C30" s="3" t="s">
        <v>1025</v>
      </c>
      <c r="D30" s="3">
        <v>40.29</v>
      </c>
      <c r="E30" s="39" t="s">
        <v>726</v>
      </c>
      <c r="F30" s="3">
        <v>24</v>
      </c>
      <c r="G30" s="175">
        <v>21.48</v>
      </c>
      <c r="H30" s="176">
        <v>11</v>
      </c>
      <c r="I30" s="176">
        <v>14</v>
      </c>
      <c r="J30" s="32">
        <v>0.95</v>
      </c>
      <c r="K30" s="3">
        <v>24</v>
      </c>
    </row>
    <row r="31" spans="1:11" ht="12.75">
      <c r="A31" s="3" t="s">
        <v>1967</v>
      </c>
      <c r="B31" s="3" t="s">
        <v>1968</v>
      </c>
      <c r="C31" s="3" t="s">
        <v>1069</v>
      </c>
      <c r="D31" s="3">
        <v>37.6</v>
      </c>
      <c r="E31" s="39" t="s">
        <v>726</v>
      </c>
      <c r="F31" s="3">
        <v>10</v>
      </c>
      <c r="G31" s="175">
        <v>14.49</v>
      </c>
      <c r="H31" s="176">
        <v>7.5</v>
      </c>
      <c r="I31" s="176">
        <v>5</v>
      </c>
      <c r="J31" s="32">
        <v>0.9</v>
      </c>
      <c r="K31" s="3">
        <v>10</v>
      </c>
    </row>
    <row r="32" spans="1:11" ht="12.75">
      <c r="A32" s="3" t="s">
        <v>1837</v>
      </c>
      <c r="B32" s="3" t="s">
        <v>1838</v>
      </c>
      <c r="C32" s="3" t="s">
        <v>978</v>
      </c>
      <c r="D32" s="3">
        <v>59.05</v>
      </c>
      <c r="E32" s="39" t="s">
        <v>726</v>
      </c>
      <c r="F32" s="3">
        <v>9</v>
      </c>
      <c r="G32" s="175">
        <v>24.34</v>
      </c>
      <c r="H32" s="176">
        <v>6.5</v>
      </c>
      <c r="I32" s="176">
        <v>8</v>
      </c>
      <c r="J32" s="32">
        <v>1.15</v>
      </c>
      <c r="K32" s="3">
        <v>9</v>
      </c>
    </row>
    <row r="33" spans="1:11" ht="12.75">
      <c r="A33" s="3" t="s">
        <v>1969</v>
      </c>
      <c r="B33" s="3" t="s">
        <v>1970</v>
      </c>
      <c r="C33" s="3" t="s">
        <v>1584</v>
      </c>
      <c r="D33" s="3">
        <v>54.49</v>
      </c>
      <c r="E33" s="39" t="s">
        <v>726</v>
      </c>
      <c r="F33" s="3">
        <v>14</v>
      </c>
      <c r="G33" s="175">
        <v>10.99</v>
      </c>
      <c r="H33" s="176">
        <v>11</v>
      </c>
      <c r="I33" s="176">
        <v>4</v>
      </c>
      <c r="J33" s="32">
        <v>0.95</v>
      </c>
      <c r="K33" s="3">
        <v>14</v>
      </c>
    </row>
    <row r="34" spans="1:10" ht="12.75">
      <c r="A34" s="3" t="s">
        <v>1973</v>
      </c>
      <c r="B34" s="3" t="s">
        <v>1974</v>
      </c>
      <c r="C34" s="3" t="s">
        <v>904</v>
      </c>
      <c r="D34" s="3">
        <v>19.71</v>
      </c>
      <c r="E34" s="39" t="s">
        <v>726</v>
      </c>
      <c r="F34" s="3">
        <v>30</v>
      </c>
      <c r="G34" s="175">
        <v>10.47</v>
      </c>
      <c r="H34" s="176">
        <v>16.5</v>
      </c>
      <c r="I34" s="176">
        <v>9</v>
      </c>
      <c r="J34" s="32">
        <v>1</v>
      </c>
    </row>
    <row r="35" spans="1:11" ht="12.75">
      <c r="A35" s="3" t="s">
        <v>1975</v>
      </c>
      <c r="B35" s="3" t="s">
        <v>1976</v>
      </c>
      <c r="C35" s="3" t="s">
        <v>1025</v>
      </c>
      <c r="D35" s="3">
        <v>163.99</v>
      </c>
      <c r="E35" s="39" t="s">
        <v>726</v>
      </c>
      <c r="F35" s="3">
        <v>12</v>
      </c>
      <c r="G35" s="175">
        <v>64.01</v>
      </c>
      <c r="H35" s="176">
        <v>12</v>
      </c>
      <c r="I35" s="176">
        <v>12.5</v>
      </c>
      <c r="J35" s="32">
        <v>0.85</v>
      </c>
      <c r="K35" s="3">
        <v>12</v>
      </c>
    </row>
    <row r="36" spans="1:11" ht="12.75">
      <c r="A36" s="3" t="s">
        <v>1843</v>
      </c>
      <c r="B36" s="3" t="s">
        <v>1844</v>
      </c>
      <c r="C36" s="3" t="s">
        <v>978</v>
      </c>
      <c r="D36" s="3">
        <v>60.15</v>
      </c>
      <c r="E36" s="39" t="s">
        <v>726</v>
      </c>
      <c r="F36" s="3">
        <v>16</v>
      </c>
      <c r="G36" s="175">
        <v>18.13</v>
      </c>
      <c r="H36" s="176">
        <v>7.5</v>
      </c>
      <c r="I36" s="176">
        <v>14.5</v>
      </c>
      <c r="J36" s="32">
        <v>1</v>
      </c>
      <c r="K36" s="3">
        <v>16</v>
      </c>
    </row>
    <row r="37" spans="1:11" ht="12.75">
      <c r="A37" s="3" t="s">
        <v>1977</v>
      </c>
      <c r="B37" s="3" t="s">
        <v>1978</v>
      </c>
      <c r="C37" s="3" t="s">
        <v>894</v>
      </c>
      <c r="D37" s="3">
        <v>59.8</v>
      </c>
      <c r="E37" s="39" t="s">
        <v>726</v>
      </c>
      <c r="F37" s="3">
        <v>15</v>
      </c>
      <c r="G37" s="175">
        <v>25.51</v>
      </c>
      <c r="H37" s="176">
        <v>4.5</v>
      </c>
      <c r="I37" s="176">
        <v>7</v>
      </c>
      <c r="J37" s="32">
        <v>0.6</v>
      </c>
      <c r="K37" s="3">
        <v>15</v>
      </c>
    </row>
    <row r="38" spans="1:11" ht="12.75">
      <c r="A38" s="3" t="s">
        <v>1979</v>
      </c>
      <c r="B38" s="3" t="s">
        <v>1980</v>
      </c>
      <c r="C38" s="3" t="s">
        <v>992</v>
      </c>
      <c r="D38" s="3">
        <v>65.38</v>
      </c>
      <c r="E38" s="39" t="s">
        <v>726</v>
      </c>
      <c r="F38" s="3">
        <v>13</v>
      </c>
      <c r="G38" s="175">
        <v>31.14</v>
      </c>
      <c r="H38" s="176">
        <v>7</v>
      </c>
      <c r="I38" s="176">
        <v>3.5</v>
      </c>
      <c r="J38" s="32">
        <v>0.55</v>
      </c>
      <c r="K38" s="3">
        <v>13</v>
      </c>
    </row>
    <row r="39" spans="1:11" ht="12.75">
      <c r="A39" s="3" t="s">
        <v>1981</v>
      </c>
      <c r="B39" s="3" t="s">
        <v>1982</v>
      </c>
      <c r="C39" s="3" t="s">
        <v>939</v>
      </c>
      <c r="D39" s="3">
        <v>35.01</v>
      </c>
      <c r="E39" s="39" t="s">
        <v>726</v>
      </c>
      <c r="F39" s="3">
        <v>13</v>
      </c>
      <c r="G39" s="175">
        <v>42.21</v>
      </c>
      <c r="H39" s="176">
        <v>-2.5</v>
      </c>
      <c r="I39" s="176">
        <v>3</v>
      </c>
      <c r="J39" s="32">
        <v>0.8</v>
      </c>
      <c r="K39" s="3">
        <v>13</v>
      </c>
    </row>
    <row r="40" spans="1:11" ht="12.75">
      <c r="A40" s="3" t="s">
        <v>1983</v>
      </c>
      <c r="B40" s="3" t="s">
        <v>1984</v>
      </c>
      <c r="C40" s="3" t="s">
        <v>1672</v>
      </c>
      <c r="D40" s="3">
        <v>81.11</v>
      </c>
      <c r="E40" s="39" t="s">
        <v>726</v>
      </c>
      <c r="F40" s="3">
        <v>16</v>
      </c>
      <c r="G40" s="175">
        <v>73.23</v>
      </c>
      <c r="H40" s="176">
        <v>6</v>
      </c>
      <c r="I40" s="176">
        <v>10</v>
      </c>
      <c r="J40" s="32">
        <v>0.8</v>
      </c>
      <c r="K40" s="3">
        <v>16</v>
      </c>
    </row>
    <row r="41" spans="1:11" ht="12.75">
      <c r="A41" s="3" t="s">
        <v>1601</v>
      </c>
      <c r="B41" s="3" t="s">
        <v>1602</v>
      </c>
      <c r="C41" s="3" t="s">
        <v>911</v>
      </c>
      <c r="D41" s="3">
        <v>262.93</v>
      </c>
      <c r="E41" s="39" t="s">
        <v>726</v>
      </c>
      <c r="F41" s="3">
        <v>13</v>
      </c>
      <c r="G41" s="175">
        <v>41.74</v>
      </c>
      <c r="H41" s="176">
        <v>14.5</v>
      </c>
      <c r="I41" s="176">
        <v>5.5</v>
      </c>
      <c r="J41" s="32">
        <v>1.15</v>
      </c>
      <c r="K41" s="3">
        <v>13</v>
      </c>
    </row>
    <row r="42" spans="1:11" ht="12.75">
      <c r="A42" s="3" t="s">
        <v>1985</v>
      </c>
      <c r="B42" s="3" t="s">
        <v>1986</v>
      </c>
      <c r="C42" s="3" t="s">
        <v>1022</v>
      </c>
      <c r="D42" s="3">
        <v>76.6</v>
      </c>
      <c r="E42" s="39" t="s">
        <v>726</v>
      </c>
      <c r="F42" s="3">
        <v>12</v>
      </c>
      <c r="G42" s="175">
        <v>31.39</v>
      </c>
      <c r="H42" s="176">
        <v>9</v>
      </c>
      <c r="I42" s="176">
        <v>9.5</v>
      </c>
      <c r="J42" s="32">
        <v>0.65</v>
      </c>
      <c r="K42" s="3">
        <v>12</v>
      </c>
    </row>
    <row r="43" spans="1:11" ht="12.75">
      <c r="A43" s="3" t="s">
        <v>1987</v>
      </c>
      <c r="B43" s="3" t="s">
        <v>1988</v>
      </c>
      <c r="C43" s="3" t="s">
        <v>894</v>
      </c>
      <c r="D43" s="3">
        <v>39.25</v>
      </c>
      <c r="E43" s="39" t="s">
        <v>726</v>
      </c>
      <c r="F43" s="3">
        <v>14</v>
      </c>
      <c r="G43" s="175">
        <v>24.44</v>
      </c>
      <c r="H43" s="176">
        <v>6.5</v>
      </c>
      <c r="I43" s="176">
        <v>9.5</v>
      </c>
      <c r="J43" s="32">
        <v>0.8</v>
      </c>
      <c r="K43" s="3">
        <v>14</v>
      </c>
    </row>
    <row r="44" spans="1:11" ht="12.75">
      <c r="A44" s="3" t="s">
        <v>1989</v>
      </c>
      <c r="B44" s="3" t="s">
        <v>1990</v>
      </c>
      <c r="C44" s="3" t="s">
        <v>877</v>
      </c>
      <c r="D44" s="3">
        <v>25.78</v>
      </c>
      <c r="E44" s="39" t="s">
        <v>726</v>
      </c>
      <c r="F44" s="3">
        <v>14</v>
      </c>
      <c r="G44" s="175">
        <v>40.62</v>
      </c>
      <c r="H44" s="176">
        <v>12</v>
      </c>
      <c r="I44" s="176">
        <v>15</v>
      </c>
      <c r="J44" s="32">
        <v>0.8</v>
      </c>
      <c r="K44" s="3">
        <v>14</v>
      </c>
    </row>
    <row r="45" spans="1:11" ht="12.75">
      <c r="A45" s="3" t="s">
        <v>1865</v>
      </c>
      <c r="B45" s="3" t="s">
        <v>1866</v>
      </c>
      <c r="C45" s="3" t="s">
        <v>1774</v>
      </c>
      <c r="D45" s="3">
        <v>77.93</v>
      </c>
      <c r="E45" s="39" t="s">
        <v>726</v>
      </c>
      <c r="F45" s="3">
        <v>7</v>
      </c>
      <c r="G45" s="175">
        <v>19.54</v>
      </c>
      <c r="H45" s="176">
        <v>9.5</v>
      </c>
      <c r="I45" s="176">
        <v>9</v>
      </c>
      <c r="J45" s="32">
        <v>0.85</v>
      </c>
      <c r="K45" s="3">
        <v>7</v>
      </c>
    </row>
    <row r="46" spans="1:11" ht="12.75">
      <c r="A46" s="3" t="s">
        <v>1869</v>
      </c>
      <c r="B46" s="3" t="s">
        <v>1870</v>
      </c>
      <c r="C46" s="3" t="s">
        <v>1672</v>
      </c>
      <c r="D46" s="3">
        <v>62.21</v>
      </c>
      <c r="E46" s="39" t="s">
        <v>726</v>
      </c>
      <c r="F46" s="3">
        <v>17</v>
      </c>
      <c r="G46" s="175">
        <v>12.84</v>
      </c>
      <c r="H46" s="176">
        <v>11</v>
      </c>
      <c r="I46" s="176">
        <v>6.5</v>
      </c>
      <c r="J46" s="32">
        <v>0.85</v>
      </c>
      <c r="K46" s="3">
        <v>17</v>
      </c>
    </row>
    <row r="47" spans="1:10" ht="12.75">
      <c r="A47" s="3" t="s">
        <v>1875</v>
      </c>
      <c r="B47" s="3" t="s">
        <v>1876</v>
      </c>
      <c r="C47" s="3" t="s">
        <v>1081</v>
      </c>
      <c r="D47" s="3">
        <v>102.73</v>
      </c>
      <c r="E47" s="39" t="s">
        <v>726</v>
      </c>
      <c r="F47" s="3">
        <v>1</v>
      </c>
      <c r="G47" s="175">
        <v>10.6</v>
      </c>
      <c r="H47" s="176">
        <v>7.5</v>
      </c>
      <c r="I47" s="176">
        <v>11</v>
      </c>
      <c r="J47" s="32">
        <v>1.15</v>
      </c>
    </row>
    <row r="48" spans="1:11" ht="12.75">
      <c r="A48" s="3" t="s">
        <v>1877</v>
      </c>
      <c r="B48" s="3" t="s">
        <v>1878</v>
      </c>
      <c r="C48" s="3" t="s">
        <v>877</v>
      </c>
      <c r="D48" s="3">
        <v>33.92</v>
      </c>
      <c r="E48" s="39" t="s">
        <v>726</v>
      </c>
      <c r="F48" s="3">
        <v>9</v>
      </c>
      <c r="G48" s="175">
        <v>27.58</v>
      </c>
      <c r="H48" s="176">
        <v>13</v>
      </c>
      <c r="I48" s="176">
        <v>29</v>
      </c>
      <c r="J48" s="32">
        <v>0.95</v>
      </c>
      <c r="K48" s="3">
        <v>9</v>
      </c>
    </row>
    <row r="49" spans="1:11" ht="12.75">
      <c r="A49" s="3" t="s">
        <v>1994</v>
      </c>
      <c r="B49" s="3" t="s">
        <v>1995</v>
      </c>
      <c r="C49" s="3" t="s">
        <v>1800</v>
      </c>
      <c r="D49" s="3">
        <v>65.58</v>
      </c>
      <c r="E49" s="39" t="s">
        <v>726</v>
      </c>
      <c r="F49" s="3">
        <v>19</v>
      </c>
      <c r="G49" s="175">
        <v>34.15</v>
      </c>
      <c r="H49" s="176">
        <v>11</v>
      </c>
      <c r="I49" s="176">
        <v>6.5</v>
      </c>
      <c r="J49" s="32">
        <v>0.6</v>
      </c>
      <c r="K49" s="3">
        <v>19</v>
      </c>
    </row>
    <row r="50" spans="1:10" ht="12.75">
      <c r="A50" s="3" t="s">
        <v>1670</v>
      </c>
      <c r="B50" s="3" t="s">
        <v>1671</v>
      </c>
      <c r="C50" s="3" t="s">
        <v>1672</v>
      </c>
      <c r="D50" s="3">
        <v>147.48</v>
      </c>
      <c r="E50" s="39" t="s">
        <v>726</v>
      </c>
      <c r="F50" s="3">
        <v>1</v>
      </c>
      <c r="G50" s="175">
        <v>15.7</v>
      </c>
      <c r="H50" s="176">
        <v>7.5</v>
      </c>
      <c r="I50" s="176">
        <v>4</v>
      </c>
      <c r="J50" s="32">
        <v>1.25</v>
      </c>
    </row>
    <row r="51" spans="1:11" ht="12.75">
      <c r="A51" s="3" t="s">
        <v>1998</v>
      </c>
      <c r="B51" s="3" t="s">
        <v>1999</v>
      </c>
      <c r="C51" s="3" t="s">
        <v>992</v>
      </c>
      <c r="D51" s="3">
        <v>61.67</v>
      </c>
      <c r="E51" s="39" t="s">
        <v>726</v>
      </c>
      <c r="F51" s="3">
        <v>16</v>
      </c>
      <c r="G51" s="175">
        <v>17.82</v>
      </c>
      <c r="H51" s="176">
        <v>8</v>
      </c>
      <c r="I51" s="176">
        <v>7.5</v>
      </c>
      <c r="J51" s="32">
        <v>0.6</v>
      </c>
      <c r="K51" s="3">
        <v>16</v>
      </c>
    </row>
    <row r="52" spans="1:11" ht="12.75">
      <c r="A52" t="s">
        <v>1883</v>
      </c>
      <c r="B52" s="3" t="s">
        <v>1884</v>
      </c>
      <c r="C52" s="3" t="s">
        <v>1672</v>
      </c>
      <c r="D52" s="3">
        <v>50.57</v>
      </c>
      <c r="E52" s="39" t="s">
        <v>726</v>
      </c>
      <c r="F52" s="3">
        <v>17</v>
      </c>
      <c r="G52" s="175">
        <v>19.7</v>
      </c>
      <c r="H52" s="176">
        <v>6.5</v>
      </c>
      <c r="I52" s="176">
        <v>9.5</v>
      </c>
      <c r="J52" s="32">
        <v>0.7</v>
      </c>
      <c r="K52" s="3">
        <v>17</v>
      </c>
    </row>
    <row r="53" spans="1:11" ht="12.75">
      <c r="A53" s="3" t="s">
        <v>2000</v>
      </c>
      <c r="B53" s="3" t="s">
        <v>2001</v>
      </c>
      <c r="C53" s="3" t="s">
        <v>1081</v>
      </c>
      <c r="D53" s="3">
        <v>73.74</v>
      </c>
      <c r="E53" s="39" t="s">
        <v>726</v>
      </c>
      <c r="F53" s="3">
        <v>13</v>
      </c>
      <c r="G53" s="175">
        <v>13.59</v>
      </c>
      <c r="H53" s="176">
        <v>7</v>
      </c>
      <c r="I53" s="176">
        <v>3.5</v>
      </c>
      <c r="J53" s="32">
        <v>1.05</v>
      </c>
      <c r="K53" s="3">
        <v>13</v>
      </c>
    </row>
    <row r="54" spans="1:11" ht="12.75">
      <c r="A54" s="3" t="s">
        <v>1721</v>
      </c>
      <c r="B54" s="3" t="s">
        <v>1722</v>
      </c>
      <c r="C54" s="3" t="s">
        <v>894</v>
      </c>
      <c r="D54" s="3">
        <v>60.52</v>
      </c>
      <c r="E54" s="39" t="s">
        <v>726</v>
      </c>
      <c r="F54" s="3">
        <v>21</v>
      </c>
      <c r="G54" s="175">
        <v>16.79</v>
      </c>
      <c r="H54" s="176">
        <v>11.5</v>
      </c>
      <c r="I54" s="176">
        <v>15</v>
      </c>
      <c r="J54" s="32">
        <v>0.8</v>
      </c>
      <c r="K54" s="3">
        <v>21</v>
      </c>
    </row>
    <row r="55" spans="1:11" ht="12.75">
      <c r="A55" s="3" t="s">
        <v>1894</v>
      </c>
      <c r="B55" s="3" t="s">
        <v>1895</v>
      </c>
      <c r="C55" s="3" t="s">
        <v>1761</v>
      </c>
      <c r="D55" s="3">
        <v>28.51</v>
      </c>
      <c r="E55" s="39" t="s">
        <v>726</v>
      </c>
      <c r="F55" s="3">
        <v>15</v>
      </c>
      <c r="G55" s="175">
        <v>30.87</v>
      </c>
      <c r="H55" s="176">
        <v>8</v>
      </c>
      <c r="I55" s="176">
        <v>4</v>
      </c>
      <c r="J55" s="32">
        <v>0.7</v>
      </c>
      <c r="K55" s="3">
        <v>15</v>
      </c>
    </row>
    <row r="56" spans="1:11" ht="12.75">
      <c r="A56" s="3" t="s">
        <v>2002</v>
      </c>
      <c r="B56" s="3" t="s">
        <v>2003</v>
      </c>
      <c r="C56" s="3" t="s">
        <v>904</v>
      </c>
      <c r="D56" s="3">
        <v>34.69</v>
      </c>
      <c r="E56" s="39" t="s">
        <v>726</v>
      </c>
      <c r="F56" s="3">
        <v>17</v>
      </c>
      <c r="G56" s="175">
        <v>15.12</v>
      </c>
      <c r="H56" s="176">
        <v>11.5</v>
      </c>
      <c r="I56" s="176">
        <v>8</v>
      </c>
      <c r="J56" s="32">
        <v>0.9</v>
      </c>
      <c r="K56" s="3">
        <v>17</v>
      </c>
    </row>
    <row r="57" spans="1:11" ht="12.75">
      <c r="A57" s="3" t="s">
        <v>2004</v>
      </c>
      <c r="B57" s="3" t="s">
        <v>2005</v>
      </c>
      <c r="C57" s="3" t="s">
        <v>1081</v>
      </c>
      <c r="D57" s="3">
        <v>61.88</v>
      </c>
      <c r="E57" s="39" t="s">
        <v>726</v>
      </c>
      <c r="F57" s="3">
        <v>15</v>
      </c>
      <c r="G57" s="175">
        <v>17.35</v>
      </c>
      <c r="H57" s="176">
        <v>5</v>
      </c>
      <c r="I57" s="176">
        <v>5.5</v>
      </c>
      <c r="J57" s="32">
        <v>1.1</v>
      </c>
      <c r="K57" s="3">
        <v>15</v>
      </c>
    </row>
    <row r="58" spans="1:11" ht="12.75">
      <c r="A58" s="3" t="s">
        <v>2006</v>
      </c>
      <c r="B58" s="3" t="s">
        <v>2007</v>
      </c>
      <c r="C58" s="3" t="s">
        <v>966</v>
      </c>
      <c r="D58" s="3">
        <v>30.79</v>
      </c>
      <c r="E58" s="39" t="s">
        <v>726</v>
      </c>
      <c r="F58" s="3">
        <v>16</v>
      </c>
      <c r="G58" s="175">
        <v>26.3</v>
      </c>
      <c r="H58" s="176">
        <v>8</v>
      </c>
      <c r="I58" s="176">
        <v>6</v>
      </c>
      <c r="J58" s="32">
        <v>0.75</v>
      </c>
      <c r="K58" s="3">
        <v>16</v>
      </c>
    </row>
    <row r="59" spans="1:11" ht="12.75">
      <c r="A59" s="3" t="s">
        <v>2008</v>
      </c>
      <c r="B59" s="3" t="s">
        <v>2009</v>
      </c>
      <c r="C59" s="3" t="s">
        <v>978</v>
      </c>
      <c r="D59" s="3">
        <v>85.4</v>
      </c>
      <c r="E59" s="39" t="s">
        <v>726</v>
      </c>
      <c r="F59" s="3">
        <v>12</v>
      </c>
      <c r="G59" s="175">
        <v>19.08</v>
      </c>
      <c r="H59" s="176">
        <v>8</v>
      </c>
      <c r="I59" s="176">
        <v>11</v>
      </c>
      <c r="J59" s="32">
        <v>0.95</v>
      </c>
      <c r="K59" s="3">
        <v>12</v>
      </c>
    </row>
    <row r="60" spans="1:11" ht="12.75">
      <c r="A60" s="3" t="s">
        <v>2010</v>
      </c>
      <c r="B60" s="3" t="s">
        <v>2011</v>
      </c>
      <c r="C60" s="3" t="s">
        <v>950</v>
      </c>
      <c r="D60" s="3">
        <v>52.74</v>
      </c>
      <c r="E60" s="39" t="s">
        <v>726</v>
      </c>
      <c r="F60" s="3">
        <v>17</v>
      </c>
      <c r="G60" s="175">
        <v>20.07</v>
      </c>
      <c r="H60" s="176">
        <v>10</v>
      </c>
      <c r="I60" s="176">
        <v>11</v>
      </c>
      <c r="J60" s="32">
        <v>0.6</v>
      </c>
      <c r="K60" s="3">
        <v>17</v>
      </c>
    </row>
    <row r="61" spans="4:11" ht="7.5" customHeight="1">
      <c r="D61" s="52"/>
      <c r="E61" s="142"/>
      <c r="F61" s="30"/>
      <c r="G61" s="30"/>
      <c r="H61" s="143"/>
      <c r="I61" s="143"/>
      <c r="J61" s="52"/>
      <c r="K61" s="30"/>
    </row>
    <row r="62" spans="3:11" ht="12.75">
      <c r="C62" s="3" t="s">
        <v>631</v>
      </c>
      <c r="D62" s="32"/>
      <c r="F62" s="32">
        <f aca="true" t="shared" si="0" ref="F62:K62">AVERAGE(F5:F61)</f>
        <v>13.818181818181818</v>
      </c>
      <c r="G62" s="32">
        <f t="shared" si="0"/>
        <v>25.01648148148147</v>
      </c>
      <c r="H62" s="32">
        <f t="shared" si="0"/>
        <v>9.537037037037036</v>
      </c>
      <c r="I62" s="32">
        <f t="shared" si="0"/>
        <v>8.25</v>
      </c>
      <c r="J62" s="32">
        <f t="shared" si="0"/>
        <v>0.87</v>
      </c>
      <c r="K62" s="32">
        <f t="shared" si="0"/>
        <v>14.4</v>
      </c>
    </row>
    <row r="63" spans="3:11" ht="12.75">
      <c r="C63" s="3" t="s">
        <v>715</v>
      </c>
      <c r="D63" s="32"/>
      <c r="F63" s="32">
        <f aca="true" t="shared" si="1" ref="F63:K63">STDEV(F5:F61)</f>
        <v>5.686536761219462</v>
      </c>
      <c r="G63" s="32">
        <f t="shared" si="1"/>
        <v>14.274083938806863</v>
      </c>
      <c r="H63" s="32">
        <f t="shared" si="1"/>
        <v>4.461419365327514</v>
      </c>
      <c r="I63" s="32">
        <f t="shared" si="1"/>
        <v>4.505316008941607</v>
      </c>
      <c r="J63" s="32">
        <f t="shared" si="1"/>
        <v>0.20740906083997035</v>
      </c>
      <c r="K63" s="32">
        <f t="shared" si="1"/>
        <v>4.389226141639205</v>
      </c>
    </row>
    <row r="64" spans="3:11" ht="12.75">
      <c r="C64" s="3" t="s">
        <v>632</v>
      </c>
      <c r="D64" s="32"/>
      <c r="F64" s="32">
        <f aca="true" t="shared" si="2" ref="F64:K64">MEDIAN(F5:F61)</f>
        <v>13</v>
      </c>
      <c r="G64" s="32">
        <f t="shared" si="2"/>
        <v>21.615000000000002</v>
      </c>
      <c r="H64" s="32">
        <f t="shared" si="2"/>
        <v>9</v>
      </c>
      <c r="I64" s="32">
        <f t="shared" si="2"/>
        <v>8</v>
      </c>
      <c r="J64" s="32">
        <f t="shared" si="2"/>
        <v>0.85</v>
      </c>
      <c r="K64" s="32">
        <f t="shared" si="2"/>
        <v>14</v>
      </c>
    </row>
    <row r="65" spans="3:11" ht="12.75">
      <c r="C65" s="3" t="s">
        <v>1775</v>
      </c>
      <c r="D65" s="32"/>
      <c r="F65" s="3">
        <f>COUNT(D5:D61)</f>
        <v>55</v>
      </c>
      <c r="K65" s="3">
        <f>COUNT(K5:K61)</f>
        <v>50</v>
      </c>
    </row>
    <row r="66" spans="3:7" ht="12.75">
      <c r="C66" s="3" t="s">
        <v>1776</v>
      </c>
      <c r="D66" s="32"/>
      <c r="F66" s="32">
        <f>F62+F63*2</f>
        <v>25.191255340620742</v>
      </c>
      <c r="G66" s="32">
        <v>6</v>
      </c>
    </row>
    <row r="67" spans="3:10" ht="15.75">
      <c r="C67" s="18" t="s">
        <v>1777</v>
      </c>
      <c r="D67" s="32"/>
      <c r="F67" s="75">
        <f>F64</f>
        <v>13</v>
      </c>
      <c r="G67" s="24"/>
      <c r="H67" s="141"/>
      <c r="I67" s="141"/>
      <c r="J67" s="32"/>
    </row>
    <row r="68" spans="4:10" ht="12.75">
      <c r="D68" s="32"/>
      <c r="H68" s="141"/>
      <c r="I68" s="141"/>
      <c r="J68" s="32"/>
    </row>
    <row r="69" spans="4:10" ht="12.75">
      <c r="D69" s="32"/>
      <c r="H69" s="141"/>
      <c r="I69" s="141"/>
      <c r="J69" s="32"/>
    </row>
    <row r="70" spans="1:11" ht="12.75">
      <c r="A70" t="s">
        <v>1780</v>
      </c>
      <c r="B70" t="s">
        <v>1781</v>
      </c>
      <c r="C70" t="s">
        <v>877</v>
      </c>
      <c r="D70">
        <v>34.18</v>
      </c>
      <c r="E70" s="172" t="s">
        <v>802</v>
      </c>
      <c r="F70">
        <v>21</v>
      </c>
      <c r="G70" s="173">
        <v>14.92</v>
      </c>
      <c r="H70" s="174">
        <v>15</v>
      </c>
      <c r="I70" s="174"/>
      <c r="J70" s="31">
        <v>1.2</v>
      </c>
      <c r="K70">
        <v>21</v>
      </c>
    </row>
    <row r="71" spans="1:11" ht="12.75">
      <c r="A71" t="s">
        <v>3403</v>
      </c>
      <c r="B71" t="s">
        <v>3404</v>
      </c>
      <c r="C71" t="s">
        <v>1619</v>
      </c>
      <c r="D71">
        <v>92.22</v>
      </c>
      <c r="E71" s="172" t="s">
        <v>802</v>
      </c>
      <c r="F71">
        <v>9</v>
      </c>
      <c r="G71" s="173">
        <v>19.46</v>
      </c>
      <c r="H71" s="174">
        <v>10</v>
      </c>
      <c r="I71" s="174">
        <v>2</v>
      </c>
      <c r="J71" s="31">
        <v>1.1</v>
      </c>
      <c r="K71">
        <v>9</v>
      </c>
    </row>
    <row r="72" spans="1:11" ht="12.75">
      <c r="A72" t="s">
        <v>1782</v>
      </c>
      <c r="B72" t="s">
        <v>1783</v>
      </c>
      <c r="C72" t="s">
        <v>1581</v>
      </c>
      <c r="D72">
        <v>37.26</v>
      </c>
      <c r="E72" s="172" t="s">
        <v>802</v>
      </c>
      <c r="F72">
        <v>9</v>
      </c>
      <c r="G72" s="173">
        <v>11.71</v>
      </c>
      <c r="H72" s="174">
        <v>13</v>
      </c>
      <c r="I72" s="174">
        <v>13</v>
      </c>
      <c r="J72" s="31">
        <v>0.6</v>
      </c>
      <c r="K72">
        <v>9</v>
      </c>
    </row>
    <row r="73" spans="1:11" ht="12.75">
      <c r="A73" t="s">
        <v>1784</v>
      </c>
      <c r="B73" t="s">
        <v>1785</v>
      </c>
      <c r="C73" t="s">
        <v>939</v>
      </c>
      <c r="D73">
        <v>73.47</v>
      </c>
      <c r="E73" s="172" t="s">
        <v>802</v>
      </c>
      <c r="F73">
        <v>12</v>
      </c>
      <c r="G73" s="173">
        <v>20.47</v>
      </c>
      <c r="H73" s="174">
        <v>15</v>
      </c>
      <c r="I73" s="174">
        <v>4</v>
      </c>
      <c r="J73" s="31">
        <v>0.9</v>
      </c>
      <c r="K73">
        <v>12</v>
      </c>
    </row>
    <row r="74" spans="1:11" ht="12.75">
      <c r="A74" t="s">
        <v>3407</v>
      </c>
      <c r="B74" t="s">
        <v>3408</v>
      </c>
      <c r="C74" t="s">
        <v>1812</v>
      </c>
      <c r="D74">
        <v>185.29</v>
      </c>
      <c r="E74" s="172" t="s">
        <v>802</v>
      </c>
      <c r="F74">
        <v>11</v>
      </c>
      <c r="G74" s="173">
        <v>17.15</v>
      </c>
      <c r="H74" s="174">
        <v>30.5</v>
      </c>
      <c r="I74" s="174"/>
      <c r="J74" s="31">
        <v>1.05</v>
      </c>
      <c r="K74">
        <v>11</v>
      </c>
    </row>
    <row r="75" spans="1:11" ht="12.75">
      <c r="A75" t="s">
        <v>3423</v>
      </c>
      <c r="B75" t="s">
        <v>3424</v>
      </c>
      <c r="C75" t="s">
        <v>904</v>
      </c>
      <c r="D75">
        <v>38.38</v>
      </c>
      <c r="E75" s="172" t="s">
        <v>802</v>
      </c>
      <c r="F75">
        <v>19</v>
      </c>
      <c r="G75" s="173">
        <v>22.25</v>
      </c>
      <c r="H75" s="174">
        <v>14</v>
      </c>
      <c r="I75" s="174">
        <v>7</v>
      </c>
      <c r="J75" s="31">
        <v>0.9</v>
      </c>
      <c r="K75">
        <v>19</v>
      </c>
    </row>
    <row r="76" spans="1:11" ht="12.75">
      <c r="A76" t="s">
        <v>1247</v>
      </c>
      <c r="B76" t="s">
        <v>1248</v>
      </c>
      <c r="C76" t="s">
        <v>907</v>
      </c>
      <c r="D76">
        <v>32.98</v>
      </c>
      <c r="E76" s="172" t="s">
        <v>802</v>
      </c>
      <c r="F76">
        <v>9</v>
      </c>
      <c r="G76" s="173">
        <v>13.14</v>
      </c>
      <c r="H76" s="174">
        <v>18.5</v>
      </c>
      <c r="I76" s="174"/>
      <c r="J76" s="31">
        <v>1.1</v>
      </c>
      <c r="K76">
        <v>9</v>
      </c>
    </row>
    <row r="77" spans="1:11" ht="12.75">
      <c r="A77" t="s">
        <v>1791</v>
      </c>
      <c r="B77" t="s">
        <v>1792</v>
      </c>
      <c r="C77" t="s">
        <v>1793</v>
      </c>
      <c r="D77">
        <v>30.7</v>
      </c>
      <c r="E77" s="172" t="s">
        <v>802</v>
      </c>
      <c r="F77">
        <v>15</v>
      </c>
      <c r="G77" s="173">
        <v>12.15</v>
      </c>
      <c r="H77" s="174">
        <v>7.5</v>
      </c>
      <c r="I77" s="174">
        <v>3.5</v>
      </c>
      <c r="J77" s="31">
        <v>0.75</v>
      </c>
      <c r="K77">
        <v>15</v>
      </c>
    </row>
    <row r="78" spans="1:11" ht="12.75">
      <c r="A78" t="s">
        <v>948</v>
      </c>
      <c r="B78" t="s">
        <v>949</v>
      </c>
      <c r="C78" t="s">
        <v>950</v>
      </c>
      <c r="D78">
        <v>44.04</v>
      </c>
      <c r="E78" s="172" t="s">
        <v>802</v>
      </c>
      <c r="F78">
        <v>20</v>
      </c>
      <c r="G78" s="173">
        <v>20.1</v>
      </c>
      <c r="H78" s="174">
        <v>14</v>
      </c>
      <c r="I78" s="174"/>
      <c r="J78" s="31">
        <v>1</v>
      </c>
      <c r="K78">
        <v>20</v>
      </c>
    </row>
    <row r="79" spans="1:11" ht="12.75">
      <c r="A79" t="s">
        <v>1935</v>
      </c>
      <c r="B79" t="s">
        <v>1936</v>
      </c>
      <c r="C79" t="s">
        <v>1672</v>
      </c>
      <c r="D79">
        <v>73.23</v>
      </c>
      <c r="E79" s="172" t="s">
        <v>802</v>
      </c>
      <c r="F79">
        <v>13</v>
      </c>
      <c r="G79" s="173">
        <v>119.7</v>
      </c>
      <c r="H79" s="174">
        <v>14.5</v>
      </c>
      <c r="I79" s="174">
        <v>3</v>
      </c>
      <c r="J79" s="31">
        <v>1.05</v>
      </c>
      <c r="K79">
        <v>13</v>
      </c>
    </row>
    <row r="80" spans="1:11" ht="12.75">
      <c r="A80" t="s">
        <v>1798</v>
      </c>
      <c r="B80" t="s">
        <v>1799</v>
      </c>
      <c r="C80" t="s">
        <v>1800</v>
      </c>
      <c r="D80">
        <v>68.75</v>
      </c>
      <c r="E80" s="172" t="s">
        <v>802</v>
      </c>
      <c r="F80">
        <v>5</v>
      </c>
      <c r="G80" s="173">
        <v>24.3</v>
      </c>
      <c r="H80" s="174">
        <v>7.5</v>
      </c>
      <c r="I80" s="174">
        <v>5.5</v>
      </c>
      <c r="J80" s="31">
        <v>0.7</v>
      </c>
      <c r="K80"/>
    </row>
    <row r="81" spans="1:11" ht="12.75">
      <c r="A81" t="s">
        <v>974</v>
      </c>
      <c r="B81" t="s">
        <v>975</v>
      </c>
      <c r="C81" t="s">
        <v>894</v>
      </c>
      <c r="D81">
        <v>41.86</v>
      </c>
      <c r="E81" s="172" t="s">
        <v>802</v>
      </c>
      <c r="F81">
        <v>13</v>
      </c>
      <c r="G81" s="173">
        <v>15.22</v>
      </c>
      <c r="H81" s="174">
        <v>5.5</v>
      </c>
      <c r="I81" s="174">
        <v>11.5</v>
      </c>
      <c r="J81" s="31"/>
      <c r="K81">
        <v>13</v>
      </c>
    </row>
    <row r="82" spans="1:11" ht="12.75">
      <c r="A82" t="s">
        <v>979</v>
      </c>
      <c r="B82" t="s">
        <v>980</v>
      </c>
      <c r="C82" t="s">
        <v>939</v>
      </c>
      <c r="D82">
        <v>55.9</v>
      </c>
      <c r="E82" s="172" t="s">
        <v>802</v>
      </c>
      <c r="F82">
        <v>16</v>
      </c>
      <c r="G82" s="173">
        <v>19.64</v>
      </c>
      <c r="H82" s="174">
        <v>26.5</v>
      </c>
      <c r="I82" s="174"/>
      <c r="J82" s="31">
        <v>0.8</v>
      </c>
      <c r="K82">
        <v>16</v>
      </c>
    </row>
    <row r="83" spans="1:11" ht="12.75">
      <c r="A83" t="s">
        <v>1805</v>
      </c>
      <c r="B83" t="s">
        <v>815</v>
      </c>
      <c r="C83" t="s">
        <v>984</v>
      </c>
      <c r="D83">
        <v>50.94</v>
      </c>
      <c r="E83" s="172" t="s">
        <v>802</v>
      </c>
      <c r="F83">
        <v>6</v>
      </c>
      <c r="G83" s="173">
        <v>8.46</v>
      </c>
      <c r="H83" s="174">
        <v>2.5</v>
      </c>
      <c r="I83" s="174">
        <v>1</v>
      </c>
      <c r="J83" s="31">
        <v>0.65</v>
      </c>
      <c r="K83">
        <v>6</v>
      </c>
    </row>
    <row r="84" spans="1:11" ht="12.75">
      <c r="A84" t="s">
        <v>1011</v>
      </c>
      <c r="B84" t="s">
        <v>1012</v>
      </c>
      <c r="C84" t="s">
        <v>950</v>
      </c>
      <c r="D84">
        <v>74.93</v>
      </c>
      <c r="E84" s="172" t="s">
        <v>802</v>
      </c>
      <c r="F84">
        <v>6</v>
      </c>
      <c r="G84" s="173">
        <v>12.07</v>
      </c>
      <c r="H84" s="174">
        <v>8.5</v>
      </c>
      <c r="I84" s="174">
        <v>6.5</v>
      </c>
      <c r="J84" s="31">
        <v>0.75</v>
      </c>
      <c r="K84">
        <v>6</v>
      </c>
    </row>
    <row r="85" spans="1:11" ht="12.75">
      <c r="A85" t="s">
        <v>1806</v>
      </c>
      <c r="B85" t="s">
        <v>1807</v>
      </c>
      <c r="C85" t="s">
        <v>950</v>
      </c>
      <c r="D85">
        <v>56.68</v>
      </c>
      <c r="E85" s="172" t="s">
        <v>802</v>
      </c>
      <c r="F85">
        <v>15</v>
      </c>
      <c r="G85" s="173">
        <v>27.23</v>
      </c>
      <c r="H85" s="174">
        <v>19</v>
      </c>
      <c r="I85" s="174"/>
      <c r="J85" s="31">
        <v>0.6</v>
      </c>
      <c r="K85">
        <v>15</v>
      </c>
    </row>
    <row r="86" spans="1:11" ht="12.75">
      <c r="A86" t="s">
        <v>1808</v>
      </c>
      <c r="B86" t="s">
        <v>1809</v>
      </c>
      <c r="C86" t="s">
        <v>955</v>
      </c>
      <c r="D86">
        <v>55.22</v>
      </c>
      <c r="E86" s="172" t="s">
        <v>802</v>
      </c>
      <c r="F86">
        <v>14</v>
      </c>
      <c r="G86" s="173">
        <v>6.4</v>
      </c>
      <c r="H86" s="174">
        <v>10.5</v>
      </c>
      <c r="I86" s="174">
        <v>7.5</v>
      </c>
      <c r="J86" s="31">
        <v>1.1</v>
      </c>
      <c r="K86">
        <v>14</v>
      </c>
    </row>
    <row r="87" spans="1:11" ht="12.75">
      <c r="A87" t="s">
        <v>1810</v>
      </c>
      <c r="B87" t="s">
        <v>1811</v>
      </c>
      <c r="C87" t="s">
        <v>1812</v>
      </c>
      <c r="D87">
        <v>31.84</v>
      </c>
      <c r="E87" s="172" t="s">
        <v>802</v>
      </c>
      <c r="F87">
        <v>21</v>
      </c>
      <c r="G87" s="173">
        <v>11.76</v>
      </c>
      <c r="H87" s="174">
        <v>12.5</v>
      </c>
      <c r="I87" s="174"/>
      <c r="J87" s="31">
        <v>1.1</v>
      </c>
      <c r="K87">
        <v>21</v>
      </c>
    </row>
    <row r="88" spans="1:11" ht="12.75">
      <c r="A88" t="s">
        <v>3570</v>
      </c>
      <c r="B88" t="s">
        <v>3571</v>
      </c>
      <c r="C88" t="s">
        <v>894</v>
      </c>
      <c r="D88">
        <v>82.26</v>
      </c>
      <c r="E88" s="172" t="s">
        <v>802</v>
      </c>
      <c r="F88">
        <v>-1</v>
      </c>
      <c r="G88" s="173">
        <v>15.45</v>
      </c>
      <c r="H88" s="174">
        <v>16.5</v>
      </c>
      <c r="I88" s="174"/>
      <c r="J88" s="31">
        <v>0.65</v>
      </c>
      <c r="K88"/>
    </row>
    <row r="89" spans="1:11" ht="12.75">
      <c r="A89" t="s">
        <v>1059</v>
      </c>
      <c r="B89" t="s">
        <v>1060</v>
      </c>
      <c r="C89" t="s">
        <v>965</v>
      </c>
      <c r="D89">
        <v>50.57</v>
      </c>
      <c r="E89" s="172" t="s">
        <v>802</v>
      </c>
      <c r="F89">
        <v>15</v>
      </c>
      <c r="G89" s="173">
        <v>15.59</v>
      </c>
      <c r="H89" s="174">
        <v>13</v>
      </c>
      <c r="I89" s="174">
        <v>12.5</v>
      </c>
      <c r="J89" s="31">
        <v>1.1</v>
      </c>
      <c r="K89">
        <v>15</v>
      </c>
    </row>
    <row r="90" spans="1:11" ht="12.75">
      <c r="A90" t="s">
        <v>1067</v>
      </c>
      <c r="B90" t="s">
        <v>1068</v>
      </c>
      <c r="C90" t="s">
        <v>1069</v>
      </c>
      <c r="D90">
        <v>66.74</v>
      </c>
      <c r="E90" s="172" t="s">
        <v>802</v>
      </c>
      <c r="F90">
        <v>12</v>
      </c>
      <c r="G90" s="173">
        <v>20.69</v>
      </c>
      <c r="H90" s="174">
        <v>15</v>
      </c>
      <c r="I90" s="174">
        <v>13</v>
      </c>
      <c r="J90" s="31">
        <v>1.1</v>
      </c>
      <c r="K90">
        <v>12</v>
      </c>
    </row>
    <row r="91" spans="1:11" ht="12.75">
      <c r="A91" t="s">
        <v>1073</v>
      </c>
      <c r="B91" t="s">
        <v>1074</v>
      </c>
      <c r="C91" t="s">
        <v>888</v>
      </c>
      <c r="D91">
        <v>132.2</v>
      </c>
      <c r="E91" s="172" t="s">
        <v>802</v>
      </c>
      <c r="F91">
        <v>6</v>
      </c>
      <c r="G91" s="173">
        <v>18.46</v>
      </c>
      <c r="H91" s="174">
        <v>8.5</v>
      </c>
      <c r="I91" s="174">
        <v>12.5</v>
      </c>
      <c r="J91" s="31">
        <v>1.5</v>
      </c>
      <c r="K91">
        <v>6</v>
      </c>
    </row>
    <row r="92" spans="1:11" ht="12.75">
      <c r="A92" t="s">
        <v>1822</v>
      </c>
      <c r="B92" t="s">
        <v>1129</v>
      </c>
      <c r="C92" t="s">
        <v>973</v>
      </c>
      <c r="D92">
        <v>29.97</v>
      </c>
      <c r="E92" s="172" t="s">
        <v>802</v>
      </c>
      <c r="F92">
        <v>20</v>
      </c>
      <c r="G92" s="173">
        <v>-2.04</v>
      </c>
      <c r="H92" s="174">
        <v>39.5</v>
      </c>
      <c r="I92" s="174">
        <v>7</v>
      </c>
      <c r="J92" s="31">
        <v>0.8</v>
      </c>
      <c r="K92">
        <v>20</v>
      </c>
    </row>
    <row r="93" spans="1:11" ht="12.75">
      <c r="A93" t="s">
        <v>1087</v>
      </c>
      <c r="B93" t="s">
        <v>1088</v>
      </c>
      <c r="C93" t="s">
        <v>907</v>
      </c>
      <c r="D93">
        <v>23.1</v>
      </c>
      <c r="E93" s="172" t="s">
        <v>802</v>
      </c>
      <c r="F93">
        <v>12</v>
      </c>
      <c r="G93" s="173">
        <v>22.53</v>
      </c>
      <c r="H93" s="174">
        <v>11</v>
      </c>
      <c r="I93" s="174">
        <v>8.5</v>
      </c>
      <c r="J93" s="31">
        <v>0.95</v>
      </c>
      <c r="K93">
        <v>12</v>
      </c>
    </row>
    <row r="94" spans="1:11" ht="12.75">
      <c r="A94" t="s">
        <v>1823</v>
      </c>
      <c r="B94" t="s">
        <v>1824</v>
      </c>
      <c r="C94" t="s">
        <v>1005</v>
      </c>
      <c r="D94">
        <v>33.78</v>
      </c>
      <c r="E94" s="172" t="s">
        <v>802</v>
      </c>
      <c r="F94">
        <v>10</v>
      </c>
      <c r="G94" s="173">
        <v>15.4</v>
      </c>
      <c r="H94" s="174">
        <v>-3</v>
      </c>
      <c r="I94" s="174">
        <v>7</v>
      </c>
      <c r="J94" s="31">
        <v>1.15</v>
      </c>
      <c r="K94">
        <v>10</v>
      </c>
    </row>
    <row r="95" spans="1:11" ht="12.75">
      <c r="A95" t="s">
        <v>1827</v>
      </c>
      <c r="B95" t="s">
        <v>1828</v>
      </c>
      <c r="C95" t="s">
        <v>966</v>
      </c>
      <c r="D95">
        <v>36.32</v>
      </c>
      <c r="E95" s="172" t="s">
        <v>802</v>
      </c>
      <c r="F95">
        <v>13</v>
      </c>
      <c r="G95" s="173">
        <v>29.08</v>
      </c>
      <c r="H95" s="174">
        <v>9.5</v>
      </c>
      <c r="I95" s="174">
        <v>9.5</v>
      </c>
      <c r="J95" s="31">
        <v>0.5</v>
      </c>
      <c r="K95">
        <v>13</v>
      </c>
    </row>
    <row r="96" spans="1:11" ht="12.75">
      <c r="A96" t="s">
        <v>1961</v>
      </c>
      <c r="B96" t="s">
        <v>1962</v>
      </c>
      <c r="C96" t="s">
        <v>955</v>
      </c>
      <c r="D96">
        <v>54.1</v>
      </c>
      <c r="E96" s="172" t="s">
        <v>802</v>
      </c>
      <c r="F96">
        <v>11</v>
      </c>
      <c r="G96" s="173">
        <v>15.24</v>
      </c>
      <c r="H96" s="174">
        <v>8</v>
      </c>
      <c r="I96" s="174">
        <v>7</v>
      </c>
      <c r="J96" s="31">
        <v>0.8</v>
      </c>
      <c r="K96">
        <v>11</v>
      </c>
    </row>
    <row r="97" spans="1:11" ht="12.75">
      <c r="A97" t="s">
        <v>1829</v>
      </c>
      <c r="B97" t="s">
        <v>1830</v>
      </c>
      <c r="C97" t="s">
        <v>939</v>
      </c>
      <c r="D97">
        <v>39.62</v>
      </c>
      <c r="E97" s="172" t="s">
        <v>802</v>
      </c>
      <c r="F97">
        <v>14</v>
      </c>
      <c r="G97" s="173">
        <v>60.85</v>
      </c>
      <c r="H97" s="174">
        <v>2.5</v>
      </c>
      <c r="I97" s="174">
        <v>3.5</v>
      </c>
      <c r="J97" s="31">
        <v>0.75</v>
      </c>
      <c r="K97">
        <v>14</v>
      </c>
    </row>
    <row r="98" spans="1:11" ht="12.75">
      <c r="A98" t="s">
        <v>1833</v>
      </c>
      <c r="B98" t="s">
        <v>1834</v>
      </c>
      <c r="C98" t="s">
        <v>966</v>
      </c>
      <c r="D98">
        <v>49.1</v>
      </c>
      <c r="E98" s="172" t="s">
        <v>802</v>
      </c>
      <c r="F98">
        <v>13</v>
      </c>
      <c r="G98" s="173">
        <v>48.34</v>
      </c>
      <c r="H98" s="174">
        <v>6.5</v>
      </c>
      <c r="I98" s="174">
        <v>6</v>
      </c>
      <c r="J98" s="31">
        <v>0.65</v>
      </c>
      <c r="K98">
        <v>13</v>
      </c>
    </row>
    <row r="99" spans="1:11" ht="12.75">
      <c r="A99" t="s">
        <v>1839</v>
      </c>
      <c r="B99" t="s">
        <v>1840</v>
      </c>
      <c r="C99" t="s">
        <v>894</v>
      </c>
      <c r="D99">
        <v>78.96</v>
      </c>
      <c r="E99" s="172" t="s">
        <v>802</v>
      </c>
      <c r="F99">
        <v>3</v>
      </c>
      <c r="G99" s="173">
        <v>23.75</v>
      </c>
      <c r="H99" s="174">
        <v>11</v>
      </c>
      <c r="I99" s="174"/>
      <c r="J99" s="31">
        <v>0.85</v>
      </c>
      <c r="K99"/>
    </row>
    <row r="100" spans="1:11" ht="12.75">
      <c r="A100" t="s">
        <v>1841</v>
      </c>
      <c r="B100" t="s">
        <v>1842</v>
      </c>
      <c r="C100" t="s">
        <v>1081</v>
      </c>
      <c r="D100">
        <v>53.87</v>
      </c>
      <c r="E100" s="172" t="s">
        <v>802</v>
      </c>
      <c r="F100">
        <v>7</v>
      </c>
      <c r="G100" s="173">
        <v>18.93</v>
      </c>
      <c r="H100" s="174">
        <v>9</v>
      </c>
      <c r="I100" s="174">
        <v>5</v>
      </c>
      <c r="J100" s="31">
        <v>1.1</v>
      </c>
      <c r="K100">
        <v>7</v>
      </c>
    </row>
    <row r="101" spans="1:11" ht="12.75">
      <c r="A101" t="s">
        <v>1560</v>
      </c>
      <c r="B101" t="s">
        <v>1561</v>
      </c>
      <c r="C101" t="s">
        <v>877</v>
      </c>
      <c r="D101">
        <v>73.4</v>
      </c>
      <c r="E101" s="172" t="s">
        <v>802</v>
      </c>
      <c r="F101">
        <v>10</v>
      </c>
      <c r="G101" s="173">
        <v>24.49</v>
      </c>
      <c r="H101" s="174">
        <v>13</v>
      </c>
      <c r="I101" s="174">
        <v>18</v>
      </c>
      <c r="J101" s="31">
        <v>1.05</v>
      </c>
      <c r="K101">
        <v>10</v>
      </c>
    </row>
    <row r="102" spans="1:11" ht="12.75">
      <c r="A102" t="s">
        <v>1566</v>
      </c>
      <c r="B102" t="s">
        <v>1567</v>
      </c>
      <c r="C102" t="s">
        <v>894</v>
      </c>
      <c r="D102">
        <v>351.74</v>
      </c>
      <c r="E102" s="172" t="s">
        <v>802</v>
      </c>
      <c r="F102">
        <v>11</v>
      </c>
      <c r="G102" s="173">
        <v>18.73</v>
      </c>
      <c r="H102" s="174">
        <v>20</v>
      </c>
      <c r="I102" s="174"/>
      <c r="J102" s="31">
        <v>1.25</v>
      </c>
      <c r="K102">
        <v>11</v>
      </c>
    </row>
    <row r="103" spans="1:11" ht="12.75">
      <c r="A103" t="s">
        <v>1845</v>
      </c>
      <c r="B103" t="s">
        <v>1846</v>
      </c>
      <c r="C103" t="s">
        <v>950</v>
      </c>
      <c r="D103">
        <v>54.55</v>
      </c>
      <c r="E103" s="172" t="s">
        <v>802</v>
      </c>
      <c r="F103">
        <v>21</v>
      </c>
      <c r="G103" s="173">
        <v>13.75</v>
      </c>
      <c r="H103" s="174">
        <v>10</v>
      </c>
      <c r="I103" s="174"/>
      <c r="J103" s="31">
        <v>1</v>
      </c>
      <c r="K103">
        <v>21</v>
      </c>
    </row>
    <row r="104" spans="1:11" ht="12.75">
      <c r="A104" t="s">
        <v>1847</v>
      </c>
      <c r="B104" t="s">
        <v>1848</v>
      </c>
      <c r="C104" t="s">
        <v>966</v>
      </c>
      <c r="D104">
        <v>31.49</v>
      </c>
      <c r="E104" s="172" t="s">
        <v>802</v>
      </c>
      <c r="F104">
        <v>15</v>
      </c>
      <c r="G104" s="173">
        <v>11.63</v>
      </c>
      <c r="H104" s="174">
        <v>8</v>
      </c>
      <c r="I104" s="174">
        <v>4</v>
      </c>
      <c r="J104" s="31">
        <v>0.65</v>
      </c>
      <c r="K104">
        <v>15</v>
      </c>
    </row>
    <row r="105" spans="1:11" ht="12.75">
      <c r="A105" t="s">
        <v>1849</v>
      </c>
      <c r="B105" t="s">
        <v>1850</v>
      </c>
      <c r="C105" t="s">
        <v>973</v>
      </c>
      <c r="D105">
        <v>100.2</v>
      </c>
      <c r="E105" s="172" t="s">
        <v>802</v>
      </c>
      <c r="F105">
        <v>17</v>
      </c>
      <c r="G105" s="173">
        <v>2.98</v>
      </c>
      <c r="H105" s="174">
        <v>19</v>
      </c>
      <c r="I105" s="174">
        <v>4.5</v>
      </c>
      <c r="J105" s="31">
        <v>1</v>
      </c>
      <c r="K105">
        <v>17</v>
      </c>
    </row>
    <row r="106" spans="1:11" ht="12.75">
      <c r="A106" t="s">
        <v>1851</v>
      </c>
      <c r="B106" t="s">
        <v>1852</v>
      </c>
      <c r="C106" t="s">
        <v>992</v>
      </c>
      <c r="D106">
        <v>62.13</v>
      </c>
      <c r="E106" s="172" t="s">
        <v>802</v>
      </c>
      <c r="F106">
        <v>6</v>
      </c>
      <c r="G106" s="173">
        <v>23.7</v>
      </c>
      <c r="H106" s="174">
        <v>9</v>
      </c>
      <c r="I106" s="174">
        <v>8</v>
      </c>
      <c r="J106" s="31">
        <v>0.75</v>
      </c>
      <c r="K106">
        <v>6</v>
      </c>
    </row>
    <row r="107" spans="1:11" ht="12.75">
      <c r="A107" t="s">
        <v>1855</v>
      </c>
      <c r="B107" t="s">
        <v>1856</v>
      </c>
      <c r="C107" t="s">
        <v>1069</v>
      </c>
      <c r="D107">
        <v>26.78</v>
      </c>
      <c r="E107" s="172" t="s">
        <v>802</v>
      </c>
      <c r="F107">
        <v>14</v>
      </c>
      <c r="G107" s="173">
        <v>9.35</v>
      </c>
      <c r="H107" s="174">
        <v>9.5</v>
      </c>
      <c r="I107" s="174">
        <v>13.5</v>
      </c>
      <c r="J107" s="31">
        <v>1</v>
      </c>
      <c r="K107">
        <v>14</v>
      </c>
    </row>
    <row r="108" spans="1:11" ht="12.75">
      <c r="A108" t="s">
        <v>1859</v>
      </c>
      <c r="B108" t="s">
        <v>1860</v>
      </c>
      <c r="C108" t="s">
        <v>1081</v>
      </c>
      <c r="D108">
        <v>53.43</v>
      </c>
      <c r="E108" s="172" t="s">
        <v>802</v>
      </c>
      <c r="F108">
        <v>8</v>
      </c>
      <c r="G108" s="173">
        <v>10.8</v>
      </c>
      <c r="H108" s="174">
        <v>11.5</v>
      </c>
      <c r="I108" s="174">
        <v>7.5</v>
      </c>
      <c r="J108" s="31">
        <v>1.25</v>
      </c>
      <c r="K108">
        <v>8</v>
      </c>
    </row>
    <row r="109" spans="1:11" ht="12.75">
      <c r="A109" t="s">
        <v>1606</v>
      </c>
      <c r="B109" t="s">
        <v>1607</v>
      </c>
      <c r="C109" t="s">
        <v>894</v>
      </c>
      <c r="D109">
        <v>79.15</v>
      </c>
      <c r="E109" s="172" t="s">
        <v>802</v>
      </c>
      <c r="F109">
        <v>7</v>
      </c>
      <c r="G109" s="173">
        <v>16.6</v>
      </c>
      <c r="H109" s="174">
        <v>8.5</v>
      </c>
      <c r="I109" s="174">
        <v>13.5</v>
      </c>
      <c r="J109" s="31">
        <v>0.75</v>
      </c>
      <c r="K109">
        <v>7</v>
      </c>
    </row>
    <row r="110" spans="1:11" ht="12.75">
      <c r="A110" t="s">
        <v>1861</v>
      </c>
      <c r="B110" t="s">
        <v>1862</v>
      </c>
      <c r="C110" t="s">
        <v>1048</v>
      </c>
      <c r="D110">
        <v>23.38</v>
      </c>
      <c r="E110" s="172" t="s">
        <v>802</v>
      </c>
      <c r="F110">
        <v>6</v>
      </c>
      <c r="G110" s="173">
        <v>10.18</v>
      </c>
      <c r="H110" s="174">
        <v>1</v>
      </c>
      <c r="I110" s="174">
        <v>4.5</v>
      </c>
      <c r="J110" s="31">
        <v>1</v>
      </c>
      <c r="K110">
        <v>6</v>
      </c>
    </row>
    <row r="111" spans="1:11" ht="12.75">
      <c r="A111" t="s">
        <v>1608</v>
      </c>
      <c r="B111" t="s">
        <v>1609</v>
      </c>
      <c r="C111" t="s">
        <v>1019</v>
      </c>
      <c r="D111">
        <v>56.17</v>
      </c>
      <c r="E111" s="172" t="s">
        <v>802</v>
      </c>
      <c r="F111">
        <v>22</v>
      </c>
      <c r="G111" s="173">
        <v>35.8</v>
      </c>
      <c r="H111" s="174">
        <v>15.5</v>
      </c>
      <c r="I111" s="174"/>
      <c r="J111" s="31">
        <v>0.7</v>
      </c>
      <c r="K111">
        <v>22</v>
      </c>
    </row>
    <row r="112" spans="1:11" ht="12.75">
      <c r="A112" t="s">
        <v>1614</v>
      </c>
      <c r="B112" t="s">
        <v>1615</v>
      </c>
      <c r="C112" t="s">
        <v>939</v>
      </c>
      <c r="D112">
        <v>33.16</v>
      </c>
      <c r="E112" s="172" t="s">
        <v>802</v>
      </c>
      <c r="F112">
        <v>19</v>
      </c>
      <c r="G112" s="173">
        <v>19.7</v>
      </c>
      <c r="H112" s="174">
        <v>7.5</v>
      </c>
      <c r="I112" s="174">
        <v>1</v>
      </c>
      <c r="J112" s="31">
        <v>0.8</v>
      </c>
      <c r="K112">
        <v>19</v>
      </c>
    </row>
    <row r="113" spans="1:11" ht="12.75">
      <c r="A113" t="s">
        <v>1863</v>
      </c>
      <c r="B113" t="s">
        <v>1864</v>
      </c>
      <c r="C113" t="s">
        <v>1081</v>
      </c>
      <c r="D113">
        <v>75.04</v>
      </c>
      <c r="E113" s="172" t="s">
        <v>802</v>
      </c>
      <c r="F113">
        <v>12</v>
      </c>
      <c r="G113" s="173">
        <v>10.08</v>
      </c>
      <c r="H113" s="174">
        <v>7</v>
      </c>
      <c r="I113" s="174">
        <v>5.5</v>
      </c>
      <c r="J113" s="31">
        <v>1.2</v>
      </c>
      <c r="K113">
        <v>12</v>
      </c>
    </row>
    <row r="114" spans="1:11" ht="12.75">
      <c r="A114" t="s">
        <v>1871</v>
      </c>
      <c r="B114" t="s">
        <v>1872</v>
      </c>
      <c r="C114" t="s">
        <v>939</v>
      </c>
      <c r="D114">
        <v>54.88</v>
      </c>
      <c r="E114" s="172" t="s">
        <v>802</v>
      </c>
      <c r="F114">
        <v>12</v>
      </c>
      <c r="G114" s="173">
        <v>14.71</v>
      </c>
      <c r="H114" s="174">
        <v>9</v>
      </c>
      <c r="I114" s="174">
        <v>9</v>
      </c>
      <c r="J114" s="31">
        <v>0.65</v>
      </c>
      <c r="K114">
        <v>12</v>
      </c>
    </row>
    <row r="115" spans="1:11" ht="12.75">
      <c r="A115" t="s">
        <v>1873</v>
      </c>
      <c r="B115" t="s">
        <v>1874</v>
      </c>
      <c r="C115" t="s">
        <v>939</v>
      </c>
      <c r="D115">
        <v>127.58</v>
      </c>
      <c r="E115" s="172" t="s">
        <v>802</v>
      </c>
      <c r="F115">
        <v>4</v>
      </c>
      <c r="G115" s="173">
        <v>30.13</v>
      </c>
      <c r="H115" s="174">
        <v>16.5</v>
      </c>
      <c r="I115" s="174">
        <v>10.5</v>
      </c>
      <c r="J115" s="31">
        <v>0.85</v>
      </c>
      <c r="K115"/>
    </row>
    <row r="116" spans="1:11" ht="12.75">
      <c r="A116" t="s">
        <v>1652</v>
      </c>
      <c r="B116" t="s">
        <v>1653</v>
      </c>
      <c r="C116" t="s">
        <v>1022</v>
      </c>
      <c r="D116">
        <v>128.69</v>
      </c>
      <c r="E116" s="172" t="s">
        <v>802</v>
      </c>
      <c r="F116">
        <v>5</v>
      </c>
      <c r="G116" s="173">
        <v>18.78</v>
      </c>
      <c r="H116" s="174">
        <v>17</v>
      </c>
      <c r="I116" s="174"/>
      <c r="J116" s="31">
        <v>0.95</v>
      </c>
      <c r="K116"/>
    </row>
    <row r="117" spans="1:11" ht="12.75">
      <c r="A117" t="s">
        <v>1658</v>
      </c>
      <c r="B117" t="s">
        <v>1659</v>
      </c>
      <c r="C117" t="s">
        <v>1081</v>
      </c>
      <c r="D117">
        <v>40.73</v>
      </c>
      <c r="E117" s="172" t="s">
        <v>802</v>
      </c>
      <c r="F117">
        <v>16</v>
      </c>
      <c r="G117" s="173">
        <v>16.48</v>
      </c>
      <c r="H117" s="174">
        <v>10</v>
      </c>
      <c r="I117" s="174">
        <v>16.5</v>
      </c>
      <c r="J117" s="31">
        <v>1.6</v>
      </c>
      <c r="K117"/>
    </row>
    <row r="118" spans="1:11" ht="12.75">
      <c r="A118" t="s">
        <v>1996</v>
      </c>
      <c r="B118" t="s">
        <v>1997</v>
      </c>
      <c r="C118" t="s">
        <v>939</v>
      </c>
      <c r="D118">
        <v>20.45</v>
      </c>
      <c r="E118" s="172" t="s">
        <v>802</v>
      </c>
      <c r="F118">
        <v>11</v>
      </c>
      <c r="G118" s="173">
        <v>9.41</v>
      </c>
      <c r="H118" s="174">
        <v>5</v>
      </c>
      <c r="I118" s="174">
        <v>1</v>
      </c>
      <c r="J118" s="31">
        <v>0.75</v>
      </c>
      <c r="K118">
        <v>11</v>
      </c>
    </row>
    <row r="119" spans="1:11" ht="12.75">
      <c r="A119" t="s">
        <v>1879</v>
      </c>
      <c r="B119" t="s">
        <v>1880</v>
      </c>
      <c r="C119" t="s">
        <v>983</v>
      </c>
      <c r="D119">
        <v>61.12</v>
      </c>
      <c r="E119" s="172" t="s">
        <v>802</v>
      </c>
      <c r="F119">
        <v>12</v>
      </c>
      <c r="G119" s="173">
        <v>26.54</v>
      </c>
      <c r="H119" s="174">
        <v>11.5</v>
      </c>
      <c r="I119" s="174">
        <v>6.5</v>
      </c>
      <c r="J119" s="31">
        <v>1.45</v>
      </c>
      <c r="K119">
        <v>12</v>
      </c>
    </row>
    <row r="120" spans="1:11" ht="12.75">
      <c r="A120" t="s">
        <v>1666</v>
      </c>
      <c r="B120" t="s">
        <v>1667</v>
      </c>
      <c r="C120" t="s">
        <v>1619</v>
      </c>
      <c r="D120">
        <v>96.35</v>
      </c>
      <c r="E120" s="172" t="s">
        <v>802</v>
      </c>
      <c r="F120">
        <v>5</v>
      </c>
      <c r="G120" s="173">
        <v>8.95</v>
      </c>
      <c r="H120" s="174">
        <v>10.5</v>
      </c>
      <c r="I120" s="174">
        <v>2</v>
      </c>
      <c r="J120" s="31">
        <v>1.05</v>
      </c>
      <c r="K120"/>
    </row>
    <row r="121" spans="1:11" ht="12.75">
      <c r="A121" t="s">
        <v>1885</v>
      </c>
      <c r="B121" t="s">
        <v>1886</v>
      </c>
      <c r="C121" t="s">
        <v>1887</v>
      </c>
      <c r="D121">
        <v>54.4</v>
      </c>
      <c r="E121" s="172" t="s">
        <v>802</v>
      </c>
      <c r="F121">
        <v>25</v>
      </c>
      <c r="G121" s="173">
        <v>32.32</v>
      </c>
      <c r="H121" s="174">
        <v>12.5</v>
      </c>
      <c r="I121" s="174"/>
      <c r="J121" s="31">
        <v>1.3</v>
      </c>
      <c r="K121"/>
    </row>
    <row r="122" spans="1:11" ht="12.75">
      <c r="A122" t="s">
        <v>1687</v>
      </c>
      <c r="B122" t="s">
        <v>1688</v>
      </c>
      <c r="C122" t="s">
        <v>1672</v>
      </c>
      <c r="D122">
        <v>64.4</v>
      </c>
      <c r="E122" s="172" t="s">
        <v>802</v>
      </c>
      <c r="F122">
        <v>10</v>
      </c>
      <c r="G122" s="173">
        <v>37.85</v>
      </c>
      <c r="H122" s="174">
        <v>8</v>
      </c>
      <c r="I122" s="174">
        <v>3</v>
      </c>
      <c r="J122" s="31">
        <v>1.1</v>
      </c>
      <c r="K122">
        <v>10</v>
      </c>
    </row>
    <row r="123" spans="1:11" ht="12.75">
      <c r="A123" t="s">
        <v>1249</v>
      </c>
      <c r="B123" t="s">
        <v>1888</v>
      </c>
      <c r="C123" t="s">
        <v>939</v>
      </c>
      <c r="D123">
        <v>36.05</v>
      </c>
      <c r="E123" s="172" t="s">
        <v>802</v>
      </c>
      <c r="F123">
        <v>17</v>
      </c>
      <c r="G123" s="173">
        <v>10.29</v>
      </c>
      <c r="H123" s="174">
        <v>8</v>
      </c>
      <c r="I123" s="174">
        <v>6</v>
      </c>
      <c r="J123" s="31">
        <v>0.8</v>
      </c>
      <c r="K123">
        <v>17</v>
      </c>
    </row>
    <row r="124" spans="1:11" ht="12.75">
      <c r="A124" t="s">
        <v>1889</v>
      </c>
      <c r="B124" t="s">
        <v>1890</v>
      </c>
      <c r="C124" t="s">
        <v>931</v>
      </c>
      <c r="D124">
        <v>92.87</v>
      </c>
      <c r="E124" s="172" t="s">
        <v>802</v>
      </c>
      <c r="F124">
        <v>12</v>
      </c>
      <c r="G124" s="173">
        <v>10.91</v>
      </c>
      <c r="H124" s="174">
        <v>9</v>
      </c>
      <c r="I124" s="174">
        <v>9</v>
      </c>
      <c r="J124" s="31">
        <v>1.2</v>
      </c>
      <c r="K124">
        <v>12</v>
      </c>
    </row>
    <row r="125" spans="1:11" ht="12.75">
      <c r="A125" t="s">
        <v>164</v>
      </c>
      <c r="B125" t="s">
        <v>165</v>
      </c>
      <c r="C125" t="s">
        <v>966</v>
      </c>
      <c r="D125">
        <v>73.1</v>
      </c>
      <c r="E125" s="172" t="s">
        <v>802</v>
      </c>
      <c r="F125">
        <v>11</v>
      </c>
      <c r="G125" s="173">
        <v>9.76</v>
      </c>
      <c r="H125" s="174">
        <v>9</v>
      </c>
      <c r="I125" s="174">
        <v>7</v>
      </c>
      <c r="J125" s="31">
        <v>0.7</v>
      </c>
      <c r="K125">
        <v>11</v>
      </c>
    </row>
    <row r="126" spans="1:11" ht="12.75">
      <c r="A126" t="s">
        <v>1891</v>
      </c>
      <c r="B126" t="s">
        <v>1244</v>
      </c>
      <c r="C126" t="s">
        <v>891</v>
      </c>
      <c r="D126">
        <v>40.49</v>
      </c>
      <c r="E126" s="172" t="s">
        <v>802</v>
      </c>
      <c r="F126">
        <v>15</v>
      </c>
      <c r="G126" s="173">
        <v>23.98</v>
      </c>
      <c r="H126" s="174">
        <v>14</v>
      </c>
      <c r="I126" s="174">
        <v>4.5</v>
      </c>
      <c r="J126" s="31">
        <v>1.65</v>
      </c>
      <c r="K126">
        <v>15</v>
      </c>
    </row>
    <row r="127" spans="1:11" ht="12.75">
      <c r="A127" t="s">
        <v>1892</v>
      </c>
      <c r="B127" t="s">
        <v>1893</v>
      </c>
      <c r="C127" t="s">
        <v>1030</v>
      </c>
      <c r="D127">
        <v>20.44</v>
      </c>
      <c r="E127" s="172" t="s">
        <v>802</v>
      </c>
      <c r="F127">
        <v>19</v>
      </c>
      <c r="G127" s="173">
        <v>11.72</v>
      </c>
      <c r="H127" s="174">
        <v>8.5</v>
      </c>
      <c r="I127" s="174">
        <v>7.5</v>
      </c>
      <c r="J127" s="31">
        <v>1</v>
      </c>
      <c r="K127">
        <v>19</v>
      </c>
    </row>
    <row r="128" spans="1:11" ht="12.75">
      <c r="A128" t="s">
        <v>1896</v>
      </c>
      <c r="B128" t="s">
        <v>1897</v>
      </c>
      <c r="C128" t="s">
        <v>1790</v>
      </c>
      <c r="D128">
        <v>73.7</v>
      </c>
      <c r="E128" s="172" t="s">
        <v>802</v>
      </c>
      <c r="F128">
        <v>12</v>
      </c>
      <c r="G128" s="173">
        <v>21.87</v>
      </c>
      <c r="H128" s="174">
        <v>7.5</v>
      </c>
      <c r="I128" s="174">
        <v>13</v>
      </c>
      <c r="J128" s="31">
        <v>0.75</v>
      </c>
      <c r="K128">
        <v>12</v>
      </c>
    </row>
    <row r="129" spans="1:11" ht="12.75">
      <c r="A129" t="s">
        <v>1245</v>
      </c>
      <c r="B129" t="s">
        <v>1246</v>
      </c>
      <c r="C129" t="s">
        <v>877</v>
      </c>
      <c r="D129">
        <v>50.42</v>
      </c>
      <c r="E129" s="172" t="s">
        <v>802</v>
      </c>
      <c r="F129">
        <v>2</v>
      </c>
      <c r="G129" s="173">
        <v>27.91</v>
      </c>
      <c r="H129" s="174">
        <v>13</v>
      </c>
      <c r="I129" s="174"/>
      <c r="J129" s="31">
        <v>0.9</v>
      </c>
      <c r="K129"/>
    </row>
    <row r="130" spans="1:11" ht="12.75">
      <c r="A130" t="s">
        <v>1898</v>
      </c>
      <c r="B130" t="s">
        <v>1899</v>
      </c>
      <c r="C130" t="s">
        <v>907</v>
      </c>
      <c r="D130">
        <v>50.97</v>
      </c>
      <c r="E130" s="172" t="s">
        <v>802</v>
      </c>
      <c r="F130">
        <v>13</v>
      </c>
      <c r="G130" s="173">
        <v>42</v>
      </c>
      <c r="H130" s="174">
        <v>13.5</v>
      </c>
      <c r="I130" s="174">
        <v>11</v>
      </c>
      <c r="J130" s="31">
        <v>0.8</v>
      </c>
      <c r="K130">
        <v>13</v>
      </c>
    </row>
    <row r="131" spans="1:11" ht="12.75">
      <c r="A131" t="s">
        <v>1900</v>
      </c>
      <c r="B131" t="s">
        <v>1901</v>
      </c>
      <c r="C131" t="s">
        <v>966</v>
      </c>
      <c r="D131">
        <v>29</v>
      </c>
      <c r="E131" s="172" t="s">
        <v>802</v>
      </c>
      <c r="F131">
        <v>7</v>
      </c>
      <c r="G131" s="173">
        <v>8.02</v>
      </c>
      <c r="H131" s="174">
        <v>7.5</v>
      </c>
      <c r="I131" s="174">
        <v>3.5</v>
      </c>
      <c r="J131" s="31">
        <v>0.7</v>
      </c>
      <c r="K131">
        <v>7</v>
      </c>
    </row>
    <row r="132" spans="1:11" ht="12.75">
      <c r="A132" t="s">
        <v>1902</v>
      </c>
      <c r="B132" t="s">
        <v>1903</v>
      </c>
      <c r="C132" t="s">
        <v>886</v>
      </c>
      <c r="D132">
        <v>67.25</v>
      </c>
      <c r="E132" s="172" t="s">
        <v>802</v>
      </c>
      <c r="F132">
        <v>7</v>
      </c>
      <c r="G132" s="173">
        <v>14.58</v>
      </c>
      <c r="H132" s="174">
        <v>8</v>
      </c>
      <c r="I132" s="174">
        <v>8</v>
      </c>
      <c r="J132" s="31">
        <v>1.25</v>
      </c>
      <c r="K132">
        <v>7</v>
      </c>
    </row>
    <row r="133" spans="1:11" ht="12.75">
      <c r="A133" t="s">
        <v>1906</v>
      </c>
      <c r="B133" t="s">
        <v>1907</v>
      </c>
      <c r="C133" t="s">
        <v>1069</v>
      </c>
      <c r="D133">
        <v>61.82</v>
      </c>
      <c r="E133" s="172" t="s">
        <v>802</v>
      </c>
      <c r="F133">
        <v>11</v>
      </c>
      <c r="G133" s="173">
        <v>17.99</v>
      </c>
      <c r="H133" s="174">
        <v>18</v>
      </c>
      <c r="I133" s="174">
        <v>40</v>
      </c>
      <c r="J133" s="31">
        <v>0.95</v>
      </c>
      <c r="K133">
        <v>11</v>
      </c>
    </row>
    <row r="134" spans="1:11" ht="12.75">
      <c r="A134" t="s">
        <v>1908</v>
      </c>
      <c r="B134" t="s">
        <v>1909</v>
      </c>
      <c r="C134" t="s">
        <v>883</v>
      </c>
      <c r="D134">
        <v>45.09</v>
      </c>
      <c r="E134" s="172" t="s">
        <v>802</v>
      </c>
      <c r="F134">
        <v>17</v>
      </c>
      <c r="G134" s="173">
        <v>16.19</v>
      </c>
      <c r="H134" s="174">
        <v>10</v>
      </c>
      <c r="I134" s="174">
        <v>52</v>
      </c>
      <c r="J134" s="31">
        <v>1</v>
      </c>
      <c r="K134">
        <v>17</v>
      </c>
    </row>
    <row r="135" spans="1:11" ht="12.75">
      <c r="A135" t="s">
        <v>1753</v>
      </c>
      <c r="B135" t="s">
        <v>1754</v>
      </c>
      <c r="C135" t="s">
        <v>894</v>
      </c>
      <c r="D135">
        <v>69.07</v>
      </c>
      <c r="E135" s="172" t="s">
        <v>802</v>
      </c>
      <c r="F135">
        <v>10</v>
      </c>
      <c r="G135" s="173">
        <v>25.26</v>
      </c>
      <c r="H135" s="174">
        <v>10</v>
      </c>
      <c r="I135" s="174"/>
      <c r="J135" s="31">
        <v>0.8</v>
      </c>
      <c r="K135">
        <v>10</v>
      </c>
    </row>
    <row r="136" spans="1:11" ht="12.75">
      <c r="A136" t="s">
        <v>1910</v>
      </c>
      <c r="B136" t="s">
        <v>1911</v>
      </c>
      <c r="C136" t="s">
        <v>1793</v>
      </c>
      <c r="D136">
        <v>38.38</v>
      </c>
      <c r="E136" s="172" t="s">
        <v>802</v>
      </c>
      <c r="F136">
        <v>14</v>
      </c>
      <c r="G136" s="173">
        <v>16.35</v>
      </c>
      <c r="H136" s="174">
        <v>4.5</v>
      </c>
      <c r="I136" s="174">
        <v>2.5</v>
      </c>
      <c r="J136" s="31">
        <v>0.7</v>
      </c>
      <c r="K136">
        <v>14</v>
      </c>
    </row>
    <row r="137" spans="1:11" ht="12.75">
      <c r="A137" t="s">
        <v>1912</v>
      </c>
      <c r="B137" t="s">
        <v>1913</v>
      </c>
      <c r="C137" t="s">
        <v>1019</v>
      </c>
      <c r="D137">
        <v>41.11</v>
      </c>
      <c r="E137" s="172" t="s">
        <v>802</v>
      </c>
      <c r="F137">
        <v>17</v>
      </c>
      <c r="G137" s="173">
        <v>14.81</v>
      </c>
      <c r="H137" s="174">
        <v>11.5</v>
      </c>
      <c r="I137" s="174">
        <v>20.5</v>
      </c>
      <c r="J137" s="31">
        <v>0.75</v>
      </c>
      <c r="K137">
        <v>17</v>
      </c>
    </row>
    <row r="138" spans="1:11" ht="12.75">
      <c r="A138" t="s">
        <v>1768</v>
      </c>
      <c r="B138" t="s">
        <v>1769</v>
      </c>
      <c r="C138" t="s">
        <v>907</v>
      </c>
      <c r="D138">
        <v>41.6</v>
      </c>
      <c r="E138" s="172" t="s">
        <v>802</v>
      </c>
      <c r="F138">
        <v>10</v>
      </c>
      <c r="G138" s="173">
        <v>6.39</v>
      </c>
      <c r="H138" s="174">
        <v>18</v>
      </c>
      <c r="I138" s="174">
        <v>11.5</v>
      </c>
      <c r="J138" s="31">
        <v>1.15</v>
      </c>
      <c r="K138">
        <v>10</v>
      </c>
    </row>
    <row r="139" spans="1:11" ht="12.75">
      <c r="A139" t="s">
        <v>1921</v>
      </c>
      <c r="B139" t="s">
        <v>1922</v>
      </c>
      <c r="C139" t="s">
        <v>894</v>
      </c>
      <c r="D139">
        <v>60.38</v>
      </c>
      <c r="E139" s="172" t="s">
        <v>802</v>
      </c>
      <c r="F139">
        <v>18</v>
      </c>
      <c r="G139" s="173">
        <v>14.1</v>
      </c>
      <c r="H139" s="174">
        <v>7</v>
      </c>
      <c r="I139" s="174"/>
      <c r="J139" s="31">
        <v>0.9</v>
      </c>
      <c r="K139">
        <v>18</v>
      </c>
    </row>
    <row r="140" spans="4:11" ht="7.5" customHeight="1">
      <c r="D140" s="52"/>
      <c r="E140" s="142"/>
      <c r="F140" s="30"/>
      <c r="G140" s="30"/>
      <c r="H140" s="143"/>
      <c r="I140" s="143"/>
      <c r="J140" s="52"/>
      <c r="K140" s="30"/>
    </row>
    <row r="141" spans="3:11" ht="12.75">
      <c r="C141" s="3" t="s">
        <v>631</v>
      </c>
      <c r="D141" s="32"/>
      <c r="F141" s="32">
        <f aca="true" t="shared" si="3" ref="F141:K141">AVERAGE(F69:F140)</f>
        <v>12.128571428571428</v>
      </c>
      <c r="G141" s="32">
        <f t="shared" si="3"/>
        <v>19.906999999999996</v>
      </c>
      <c r="H141" s="32">
        <f t="shared" si="3"/>
        <v>11.542857142857143</v>
      </c>
      <c r="I141" s="32">
        <f t="shared" si="3"/>
        <v>9.066037735849056</v>
      </c>
      <c r="J141" s="32">
        <f t="shared" si="3"/>
        <v>0.9471014492753627</v>
      </c>
      <c r="K141" s="32">
        <f t="shared" si="3"/>
        <v>12.868852459016393</v>
      </c>
    </row>
    <row r="142" spans="3:11" ht="12.75">
      <c r="C142" s="3" t="s">
        <v>715</v>
      </c>
      <c r="D142" s="32"/>
      <c r="F142" s="32">
        <f aca="true" t="shared" si="4" ref="F142:K142">STDEV(F69:F140)</f>
        <v>5.288547726932358</v>
      </c>
      <c r="G142" s="32">
        <f t="shared" si="4"/>
        <v>15.799278037990819</v>
      </c>
      <c r="H142" s="32">
        <f t="shared" si="4"/>
        <v>6.335283561560842</v>
      </c>
      <c r="I142" s="32">
        <f t="shared" si="4"/>
        <v>8.679129329698085</v>
      </c>
      <c r="J142" s="32">
        <f t="shared" si="4"/>
        <v>0.2449315717722184</v>
      </c>
      <c r="K142" s="32">
        <f t="shared" si="4"/>
        <v>4.3568926611981365</v>
      </c>
    </row>
    <row r="143" spans="3:11" ht="12.75">
      <c r="C143" s="3" t="s">
        <v>632</v>
      </c>
      <c r="D143" s="32"/>
      <c r="F143" s="32">
        <f aca="true" t="shared" si="5" ref="F143:K143">MEDIAN(F69:F140)</f>
        <v>12</v>
      </c>
      <c r="G143" s="32">
        <f t="shared" si="5"/>
        <v>16.415</v>
      </c>
      <c r="H143" s="32">
        <f t="shared" si="5"/>
        <v>10</v>
      </c>
      <c r="I143" s="32">
        <f t="shared" si="5"/>
        <v>7</v>
      </c>
      <c r="J143" s="32">
        <f t="shared" si="5"/>
        <v>0.95</v>
      </c>
      <c r="K143" s="32">
        <f t="shared" si="5"/>
        <v>12</v>
      </c>
    </row>
    <row r="144" spans="3:11" ht="12.75">
      <c r="C144" s="3" t="s">
        <v>1775</v>
      </c>
      <c r="D144" s="32"/>
      <c r="F144" s="3">
        <f>COUNT(D69:D140)</f>
        <v>70</v>
      </c>
      <c r="K144" s="3">
        <f>COUNT(K69:K140)</f>
        <v>61</v>
      </c>
    </row>
    <row r="145" spans="3:7" ht="12.75">
      <c r="C145" s="3" t="s">
        <v>1776</v>
      </c>
      <c r="D145" s="32"/>
      <c r="F145" s="32">
        <f>F141+F142*2</f>
        <v>22.705666882436145</v>
      </c>
      <c r="G145" s="32">
        <v>6</v>
      </c>
    </row>
    <row r="146" spans="3:10" ht="15.75">
      <c r="C146" s="18" t="s">
        <v>1777</v>
      </c>
      <c r="D146" s="32"/>
      <c r="F146" s="75">
        <f>K141</f>
        <v>12.868852459016393</v>
      </c>
      <c r="G146" s="24"/>
      <c r="H146" s="141"/>
      <c r="I146" s="141"/>
      <c r="J146" s="32"/>
    </row>
    <row r="147" spans="4:10" ht="12.75">
      <c r="D147" s="32"/>
      <c r="H147" s="141"/>
      <c r="I147" s="141"/>
      <c r="J147" s="32"/>
    </row>
    <row r="148" spans="4:10" ht="12.75">
      <c r="D148" s="32"/>
      <c r="H148" s="141"/>
      <c r="I148" s="141"/>
      <c r="J148" s="32"/>
    </row>
    <row r="149" spans="1:11" ht="12.75">
      <c r="A149" t="s">
        <v>1778</v>
      </c>
      <c r="B149" t="s">
        <v>1779</v>
      </c>
      <c r="C149" t="s">
        <v>907</v>
      </c>
      <c r="D149">
        <v>65.57</v>
      </c>
      <c r="E149" s="172" t="s">
        <v>728</v>
      </c>
      <c r="F149">
        <v>10</v>
      </c>
      <c r="G149" s="173">
        <v>4.31</v>
      </c>
      <c r="H149" s="174">
        <v>11.5</v>
      </c>
      <c r="I149" s="174">
        <v>1</v>
      </c>
      <c r="J149" s="31">
        <v>1.15</v>
      </c>
      <c r="K149">
        <v>10</v>
      </c>
    </row>
    <row r="150" spans="1:11" ht="12.75">
      <c r="A150" t="s">
        <v>1252</v>
      </c>
      <c r="B150" t="s">
        <v>876</v>
      </c>
      <c r="C150" t="s">
        <v>877</v>
      </c>
      <c r="D150">
        <v>54.93</v>
      </c>
      <c r="E150" s="172" t="s">
        <v>728</v>
      </c>
      <c r="F150">
        <v>8</v>
      </c>
      <c r="G150" s="173">
        <v>62.79</v>
      </c>
      <c r="H150" s="174">
        <v>10.5</v>
      </c>
      <c r="I150" s="174">
        <v>11</v>
      </c>
      <c r="J150" s="31">
        <v>0.85</v>
      </c>
      <c r="K150">
        <v>8</v>
      </c>
    </row>
    <row r="151" spans="1:11" ht="12.75">
      <c r="A151" t="s">
        <v>3392</v>
      </c>
      <c r="B151" t="s">
        <v>3393</v>
      </c>
      <c r="C151" t="s">
        <v>897</v>
      </c>
      <c r="D151">
        <v>66.43</v>
      </c>
      <c r="E151" s="172" t="s">
        <v>728</v>
      </c>
      <c r="F151">
        <v>6</v>
      </c>
      <c r="G151" s="173">
        <v>11.56</v>
      </c>
      <c r="H151" s="174">
        <v>2.5</v>
      </c>
      <c r="I151" s="174">
        <v>3.5</v>
      </c>
      <c r="J151" s="31">
        <v>0.85</v>
      </c>
      <c r="K151"/>
    </row>
    <row r="152" spans="1:11" ht="12.75">
      <c r="A152" t="s">
        <v>878</v>
      </c>
      <c r="B152" t="s">
        <v>879</v>
      </c>
      <c r="C152" t="s">
        <v>880</v>
      </c>
      <c r="D152">
        <v>50.12</v>
      </c>
      <c r="E152" s="172" t="s">
        <v>728</v>
      </c>
      <c r="F152">
        <v>4</v>
      </c>
      <c r="G152" s="173">
        <v>10.22</v>
      </c>
      <c r="H152" s="174">
        <v>12</v>
      </c>
      <c r="I152" s="174"/>
      <c r="J152" s="31">
        <v>0.85</v>
      </c>
      <c r="K152"/>
    </row>
    <row r="153" spans="1:11" ht="12.75">
      <c r="A153" t="s">
        <v>3398</v>
      </c>
      <c r="B153" t="s">
        <v>3399</v>
      </c>
      <c r="C153" t="s">
        <v>907</v>
      </c>
      <c r="D153">
        <v>25.03</v>
      </c>
      <c r="E153" s="172" t="s">
        <v>728</v>
      </c>
      <c r="F153">
        <v>32</v>
      </c>
      <c r="G153" s="173">
        <v>52.81</v>
      </c>
      <c r="H153" s="174">
        <v>20</v>
      </c>
      <c r="I153" s="174"/>
      <c r="J153" s="31">
        <v>1</v>
      </c>
      <c r="K153"/>
    </row>
    <row r="154" spans="1:11" ht="12.75">
      <c r="A154" t="s">
        <v>881</v>
      </c>
      <c r="B154" t="s">
        <v>882</v>
      </c>
      <c r="C154" t="s">
        <v>883</v>
      </c>
      <c r="D154">
        <v>37.7</v>
      </c>
      <c r="E154" s="172" t="s">
        <v>728</v>
      </c>
      <c r="F154">
        <v>18</v>
      </c>
      <c r="G154" s="173">
        <v>15.72</v>
      </c>
      <c r="H154" s="174">
        <v>7</v>
      </c>
      <c r="I154" s="174">
        <v>65</v>
      </c>
      <c r="J154" s="31">
        <v>0.95</v>
      </c>
      <c r="K154">
        <v>18</v>
      </c>
    </row>
    <row r="155" spans="1:11" ht="12.75">
      <c r="A155" t="s">
        <v>887</v>
      </c>
      <c r="B155" t="s">
        <v>1121</v>
      </c>
      <c r="C155" t="s">
        <v>888</v>
      </c>
      <c r="D155">
        <v>54.33</v>
      </c>
      <c r="E155" s="172" t="s">
        <v>728</v>
      </c>
      <c r="F155">
        <v>5</v>
      </c>
      <c r="G155" s="173">
        <v>5.67</v>
      </c>
      <c r="H155" s="174">
        <v>11</v>
      </c>
      <c r="I155" s="174"/>
      <c r="J155" s="31">
        <v>1.5</v>
      </c>
      <c r="K155"/>
    </row>
    <row r="156" spans="1:11" ht="12.75">
      <c r="A156" t="s">
        <v>2604</v>
      </c>
      <c r="B156" t="s">
        <v>2605</v>
      </c>
      <c r="C156" t="s">
        <v>987</v>
      </c>
      <c r="D156">
        <v>37.07</v>
      </c>
      <c r="E156" s="172" t="s">
        <v>728</v>
      </c>
      <c r="F156">
        <v>15</v>
      </c>
      <c r="G156" s="173">
        <v>8.39</v>
      </c>
      <c r="H156" s="174">
        <v>13.5</v>
      </c>
      <c r="I156" s="174"/>
      <c r="J156" s="31">
        <v>1.2</v>
      </c>
      <c r="K156">
        <v>15</v>
      </c>
    </row>
    <row r="157" spans="1:11" ht="12.75">
      <c r="A157" t="s">
        <v>892</v>
      </c>
      <c r="B157" t="s">
        <v>893</v>
      </c>
      <c r="C157" t="s">
        <v>894</v>
      </c>
      <c r="D157">
        <v>166.72</v>
      </c>
      <c r="E157" s="172" t="s">
        <v>728</v>
      </c>
      <c r="F157">
        <v>13</v>
      </c>
      <c r="G157" s="173">
        <v>34.73</v>
      </c>
      <c r="H157" s="174">
        <v>7</v>
      </c>
      <c r="I157" s="174">
        <v>7</v>
      </c>
      <c r="J157" s="31">
        <v>0.8</v>
      </c>
      <c r="K157">
        <v>13</v>
      </c>
    </row>
    <row r="158" spans="1:11" ht="12.75">
      <c r="A158" t="s">
        <v>895</v>
      </c>
      <c r="B158" t="s">
        <v>896</v>
      </c>
      <c r="C158" t="s">
        <v>897</v>
      </c>
      <c r="D158">
        <v>335.6</v>
      </c>
      <c r="E158" s="172" t="s">
        <v>728</v>
      </c>
      <c r="F158">
        <v>6</v>
      </c>
      <c r="G158" s="173">
        <v>4.43</v>
      </c>
      <c r="H158" s="174">
        <v>13.5</v>
      </c>
      <c r="I158" s="174"/>
      <c r="J158" s="31">
        <v>0.8</v>
      </c>
      <c r="K158"/>
    </row>
    <row r="159" spans="1:11" ht="12.75">
      <c r="A159" t="s">
        <v>898</v>
      </c>
      <c r="B159" t="s">
        <v>814</v>
      </c>
      <c r="C159" t="s">
        <v>899</v>
      </c>
      <c r="D159">
        <v>39.7</v>
      </c>
      <c r="E159" s="172" t="s">
        <v>728</v>
      </c>
      <c r="F159">
        <v>6</v>
      </c>
      <c r="G159" s="173">
        <v>7.71</v>
      </c>
      <c r="H159" s="174">
        <v>4.5</v>
      </c>
      <c r="I159" s="174">
        <v>2</v>
      </c>
      <c r="J159" s="31">
        <v>0.7</v>
      </c>
      <c r="K159"/>
    </row>
    <row r="160" spans="1:11" ht="12.75">
      <c r="A160" t="s">
        <v>625</v>
      </c>
      <c r="B160" t="s">
        <v>792</v>
      </c>
      <c r="C160" t="s">
        <v>899</v>
      </c>
      <c r="D160">
        <v>39.28</v>
      </c>
      <c r="E160" s="172" t="s">
        <v>728</v>
      </c>
      <c r="F160">
        <v>9</v>
      </c>
      <c r="G160" s="173">
        <v>9.85</v>
      </c>
      <c r="H160" s="174">
        <v>7</v>
      </c>
      <c r="I160" s="174">
        <v>5</v>
      </c>
      <c r="J160" s="31">
        <v>0.7</v>
      </c>
      <c r="K160">
        <v>9</v>
      </c>
    </row>
    <row r="161" spans="1:11" ht="12.75">
      <c r="A161" t="s">
        <v>902</v>
      </c>
      <c r="B161" t="s">
        <v>903</v>
      </c>
      <c r="C161" t="s">
        <v>904</v>
      </c>
      <c r="D161">
        <v>42.58</v>
      </c>
      <c r="E161" s="172" t="s">
        <v>728</v>
      </c>
      <c r="F161">
        <v>11</v>
      </c>
      <c r="G161" s="173">
        <v>23.13</v>
      </c>
      <c r="H161" s="174">
        <v>17</v>
      </c>
      <c r="I161" s="174">
        <v>9.5</v>
      </c>
      <c r="J161" s="31">
        <v>0.95</v>
      </c>
      <c r="K161">
        <v>11</v>
      </c>
    </row>
    <row r="162" spans="1:11" ht="12.75">
      <c r="A162" t="s">
        <v>1186</v>
      </c>
      <c r="B162" t="s">
        <v>3409</v>
      </c>
      <c r="C162" t="s">
        <v>883</v>
      </c>
      <c r="D162">
        <v>32.19</v>
      </c>
      <c r="E162" s="172" t="s">
        <v>728</v>
      </c>
      <c r="F162">
        <v>16</v>
      </c>
      <c r="G162" s="173">
        <v>12.82</v>
      </c>
      <c r="H162" s="174">
        <v>3.5</v>
      </c>
      <c r="I162" s="174"/>
      <c r="J162" s="31">
        <v>0.95</v>
      </c>
      <c r="K162">
        <v>16</v>
      </c>
    </row>
    <row r="163" spans="1:11" ht="12.75">
      <c r="A163" t="s">
        <v>905</v>
      </c>
      <c r="B163" t="s">
        <v>906</v>
      </c>
      <c r="C163" t="s">
        <v>907</v>
      </c>
      <c r="D163">
        <v>16.08</v>
      </c>
      <c r="E163" s="172" t="s">
        <v>728</v>
      </c>
      <c r="F163">
        <v>20</v>
      </c>
      <c r="G163" s="173">
        <v>15.27</v>
      </c>
      <c r="H163" s="174">
        <v>6.5</v>
      </c>
      <c r="I163" s="174">
        <v>6</v>
      </c>
      <c r="J163" s="31">
        <v>1</v>
      </c>
      <c r="K163">
        <v>20</v>
      </c>
    </row>
    <row r="164" spans="1:11" ht="12.75">
      <c r="A164" t="s">
        <v>1786</v>
      </c>
      <c r="B164" t="s">
        <v>1787</v>
      </c>
      <c r="C164" t="s">
        <v>911</v>
      </c>
      <c r="D164">
        <v>45.42</v>
      </c>
      <c r="E164" s="172" t="s">
        <v>728</v>
      </c>
      <c r="F164">
        <v>13</v>
      </c>
      <c r="G164" s="173">
        <v>24.99</v>
      </c>
      <c r="H164" s="174">
        <v>12.5</v>
      </c>
      <c r="I164" s="174">
        <v>6.5</v>
      </c>
      <c r="J164" s="31">
        <v>1.3</v>
      </c>
      <c r="K164">
        <v>13</v>
      </c>
    </row>
    <row r="165" spans="1:11" ht="12.75">
      <c r="A165" t="s">
        <v>909</v>
      </c>
      <c r="B165" t="s">
        <v>910</v>
      </c>
      <c r="C165" t="s">
        <v>911</v>
      </c>
      <c r="D165">
        <v>62.02</v>
      </c>
      <c r="E165" s="172" t="s">
        <v>728</v>
      </c>
      <c r="F165">
        <v>12</v>
      </c>
      <c r="G165" s="173">
        <v>7.78</v>
      </c>
      <c r="H165" s="174">
        <v>22.5</v>
      </c>
      <c r="I165" s="174">
        <v>3.5</v>
      </c>
      <c r="J165" s="31">
        <v>1.45</v>
      </c>
      <c r="K165">
        <v>12</v>
      </c>
    </row>
    <row r="166" spans="1:11" ht="12.75">
      <c r="A166" t="s">
        <v>912</v>
      </c>
      <c r="B166" t="s">
        <v>913</v>
      </c>
      <c r="C166" t="s">
        <v>914</v>
      </c>
      <c r="D166">
        <v>82.48</v>
      </c>
      <c r="E166" s="172" t="s">
        <v>728</v>
      </c>
      <c r="F166">
        <v>8</v>
      </c>
      <c r="G166" s="173">
        <v>-0.66</v>
      </c>
      <c r="H166" s="174">
        <v>10</v>
      </c>
      <c r="I166" s="174">
        <v>3.5</v>
      </c>
      <c r="J166" s="31">
        <v>1.25</v>
      </c>
      <c r="K166">
        <v>8</v>
      </c>
    </row>
    <row r="167" spans="1:11" ht="12.75">
      <c r="A167" t="s">
        <v>915</v>
      </c>
      <c r="B167" t="s">
        <v>916</v>
      </c>
      <c r="C167" t="s">
        <v>877</v>
      </c>
      <c r="D167">
        <v>53.81</v>
      </c>
      <c r="E167" s="172" t="s">
        <v>728</v>
      </c>
      <c r="F167">
        <v>4</v>
      </c>
      <c r="G167" s="173">
        <v>8.71</v>
      </c>
      <c r="H167" s="174">
        <v>14.5</v>
      </c>
      <c r="I167" s="174"/>
      <c r="J167" s="31">
        <v>1.1</v>
      </c>
      <c r="K167"/>
    </row>
    <row r="168" spans="1:11" ht="12.75">
      <c r="A168" t="s">
        <v>917</v>
      </c>
      <c r="B168" t="s">
        <v>1262</v>
      </c>
      <c r="C168" t="s">
        <v>911</v>
      </c>
      <c r="D168">
        <v>53.44</v>
      </c>
      <c r="E168" s="172" t="s">
        <v>728</v>
      </c>
      <c r="F168">
        <v>8</v>
      </c>
      <c r="G168" s="173">
        <v>12.66</v>
      </c>
      <c r="H168" s="174">
        <v>13.5</v>
      </c>
      <c r="I168" s="174"/>
      <c r="J168" s="31">
        <v>0.7</v>
      </c>
      <c r="K168">
        <v>8</v>
      </c>
    </row>
    <row r="169" spans="1:11" ht="12.75">
      <c r="A169" t="s">
        <v>918</v>
      </c>
      <c r="B169" t="s">
        <v>919</v>
      </c>
      <c r="C169" t="s">
        <v>914</v>
      </c>
      <c r="D169">
        <v>131.25</v>
      </c>
      <c r="E169" s="172" t="s">
        <v>728</v>
      </c>
      <c r="F169">
        <v>6</v>
      </c>
      <c r="G169" s="173">
        <v>11.96</v>
      </c>
      <c r="H169" s="174">
        <v>12</v>
      </c>
      <c r="I169" s="174">
        <v>9</v>
      </c>
      <c r="J169" s="31">
        <v>1.2</v>
      </c>
      <c r="K169"/>
    </row>
    <row r="170" spans="1:11" ht="12.75">
      <c r="A170" t="s">
        <v>920</v>
      </c>
      <c r="B170" t="s">
        <v>921</v>
      </c>
      <c r="C170" t="s">
        <v>922</v>
      </c>
      <c r="D170">
        <v>40.93</v>
      </c>
      <c r="E170" s="172" t="s">
        <v>728</v>
      </c>
      <c r="F170">
        <v>27</v>
      </c>
      <c r="G170" s="173">
        <v>58.97</v>
      </c>
      <c r="H170" s="174">
        <v>7.5</v>
      </c>
      <c r="I170" s="174"/>
      <c r="J170" s="31">
        <v>0.6</v>
      </c>
      <c r="K170"/>
    </row>
    <row r="171" spans="1:11" ht="12.75">
      <c r="A171" t="s">
        <v>923</v>
      </c>
      <c r="B171" t="s">
        <v>924</v>
      </c>
      <c r="C171" t="s">
        <v>925</v>
      </c>
      <c r="D171">
        <v>15.53</v>
      </c>
      <c r="E171" s="172" t="s">
        <v>728</v>
      </c>
      <c r="F171">
        <v>19</v>
      </c>
      <c r="G171" s="173">
        <v>17.68</v>
      </c>
      <c r="H171" s="174">
        <v>23</v>
      </c>
      <c r="I171" s="174">
        <v>7.5</v>
      </c>
      <c r="J171" s="31">
        <v>1.05</v>
      </c>
      <c r="K171">
        <v>19</v>
      </c>
    </row>
    <row r="172" spans="1:11" ht="12.75">
      <c r="A172" t="s">
        <v>1122</v>
      </c>
      <c r="B172" t="s">
        <v>1123</v>
      </c>
      <c r="C172" t="s">
        <v>1993</v>
      </c>
      <c r="D172">
        <v>36.84</v>
      </c>
      <c r="E172" s="172" t="s">
        <v>728</v>
      </c>
      <c r="F172">
        <v>12</v>
      </c>
      <c r="G172" s="173">
        <v>0.18</v>
      </c>
      <c r="H172" s="174">
        <v>2</v>
      </c>
      <c r="I172" s="174">
        <v>-6.5</v>
      </c>
      <c r="J172" s="31">
        <v>1.7</v>
      </c>
      <c r="K172">
        <v>12</v>
      </c>
    </row>
    <row r="173" spans="1:11" ht="12.75">
      <c r="A173" t="s">
        <v>3433</v>
      </c>
      <c r="B173" t="s">
        <v>3434</v>
      </c>
      <c r="C173" t="s">
        <v>966</v>
      </c>
      <c r="D173">
        <v>37.02</v>
      </c>
      <c r="E173" s="172" t="s">
        <v>728</v>
      </c>
      <c r="F173">
        <v>17</v>
      </c>
      <c r="G173" s="173">
        <v>13.38</v>
      </c>
      <c r="H173" s="174">
        <v>4.5</v>
      </c>
      <c r="I173" s="174">
        <v>4</v>
      </c>
      <c r="J173" s="31">
        <v>0.9</v>
      </c>
      <c r="K173">
        <v>17</v>
      </c>
    </row>
    <row r="174" spans="1:11" ht="12.75">
      <c r="A174" t="s">
        <v>3441</v>
      </c>
      <c r="B174" t="s">
        <v>3442</v>
      </c>
      <c r="C174" t="s">
        <v>877</v>
      </c>
      <c r="D174">
        <v>43.96</v>
      </c>
      <c r="E174" s="172" t="s">
        <v>728</v>
      </c>
      <c r="F174">
        <v>-1</v>
      </c>
      <c r="G174" s="173">
        <v>3.93</v>
      </c>
      <c r="H174" s="174">
        <v>13</v>
      </c>
      <c r="I174" s="174"/>
      <c r="J174" s="31">
        <v>1.15</v>
      </c>
      <c r="K174"/>
    </row>
    <row r="175" spans="1:11" ht="12.75">
      <c r="A175" t="s">
        <v>926</v>
      </c>
      <c r="B175" t="s">
        <v>927</v>
      </c>
      <c r="C175" t="s">
        <v>928</v>
      </c>
      <c r="D175">
        <v>42.48</v>
      </c>
      <c r="E175" s="172" t="s">
        <v>728</v>
      </c>
      <c r="F175">
        <v>18</v>
      </c>
      <c r="G175" s="173">
        <v>14.99</v>
      </c>
      <c r="H175" s="174">
        <v>6</v>
      </c>
      <c r="I175" s="174">
        <v>3</v>
      </c>
      <c r="J175" s="31">
        <v>1.05</v>
      </c>
      <c r="K175">
        <v>18</v>
      </c>
    </row>
    <row r="176" spans="1:11" ht="12.75">
      <c r="A176" t="s">
        <v>1265</v>
      </c>
      <c r="B176" t="s">
        <v>1266</v>
      </c>
      <c r="C176" t="s">
        <v>1812</v>
      </c>
      <c r="D176">
        <v>141.65</v>
      </c>
      <c r="E176" s="172" t="s">
        <v>728</v>
      </c>
      <c r="F176">
        <v>8</v>
      </c>
      <c r="G176" s="173">
        <v>31.24</v>
      </c>
      <c r="H176" s="174">
        <v>47.5</v>
      </c>
      <c r="I176" s="174"/>
      <c r="J176" s="31">
        <v>1.3</v>
      </c>
      <c r="K176">
        <v>8</v>
      </c>
    </row>
    <row r="177" spans="1:11" ht="12.75">
      <c r="A177" t="s">
        <v>929</v>
      </c>
      <c r="B177" t="s">
        <v>930</v>
      </c>
      <c r="C177" t="s">
        <v>931</v>
      </c>
      <c r="D177">
        <v>73</v>
      </c>
      <c r="E177" s="172" t="s">
        <v>728</v>
      </c>
      <c r="F177">
        <v>9</v>
      </c>
      <c r="G177" s="173">
        <v>5.78</v>
      </c>
      <c r="H177" s="174">
        <v>6.5</v>
      </c>
      <c r="I177" s="174">
        <v>4</v>
      </c>
      <c r="J177" s="31">
        <v>1.35</v>
      </c>
      <c r="K177">
        <v>9</v>
      </c>
    </row>
    <row r="178" spans="1:11" ht="12.75">
      <c r="A178" t="s">
        <v>932</v>
      </c>
      <c r="B178" t="s">
        <v>933</v>
      </c>
      <c r="C178" t="s">
        <v>934</v>
      </c>
      <c r="D178">
        <v>30.4</v>
      </c>
      <c r="E178" s="172" t="s">
        <v>728</v>
      </c>
      <c r="F178">
        <v>20</v>
      </c>
      <c r="G178" s="173">
        <v>-3.67</v>
      </c>
      <c r="H178" s="174">
        <v>27</v>
      </c>
      <c r="I178" s="174">
        <v>3.5</v>
      </c>
      <c r="J178" s="31">
        <v>1.2</v>
      </c>
      <c r="K178">
        <v>20</v>
      </c>
    </row>
    <row r="179" spans="1:11" ht="12.75">
      <c r="A179" t="s">
        <v>2661</v>
      </c>
      <c r="B179" t="s">
        <v>2662</v>
      </c>
      <c r="C179" t="s">
        <v>2030</v>
      </c>
      <c r="D179">
        <v>54.28</v>
      </c>
      <c r="E179" s="172" t="s">
        <v>728</v>
      </c>
      <c r="F179">
        <v>-2</v>
      </c>
      <c r="G179" s="173">
        <v>16.53</v>
      </c>
      <c r="H179" s="174">
        <v>5.5</v>
      </c>
      <c r="I179" s="174">
        <v>4.5</v>
      </c>
      <c r="J179" s="31">
        <v>0.95</v>
      </c>
      <c r="K179"/>
    </row>
    <row r="180" spans="1:11" ht="12.75">
      <c r="A180" t="s">
        <v>942</v>
      </c>
      <c r="B180" t="s">
        <v>943</v>
      </c>
      <c r="C180" t="s">
        <v>894</v>
      </c>
      <c r="D180">
        <v>83.04</v>
      </c>
      <c r="E180" s="172" t="s">
        <v>728</v>
      </c>
      <c r="F180">
        <v>9</v>
      </c>
      <c r="G180" s="173">
        <v>13.41</v>
      </c>
      <c r="H180" s="174">
        <v>8.5</v>
      </c>
      <c r="I180" s="174">
        <v>4.5</v>
      </c>
      <c r="J180" s="31">
        <v>0.75</v>
      </c>
      <c r="K180">
        <v>9</v>
      </c>
    </row>
    <row r="181" spans="1:11" ht="12.75">
      <c r="A181" t="s">
        <v>1796</v>
      </c>
      <c r="B181" t="s">
        <v>1797</v>
      </c>
      <c r="C181" t="s">
        <v>1711</v>
      </c>
      <c r="D181">
        <v>33.12</v>
      </c>
      <c r="E181" s="172" t="s">
        <v>728</v>
      </c>
      <c r="F181">
        <v>16</v>
      </c>
      <c r="G181" s="173">
        <v>10.81</v>
      </c>
      <c r="H181" s="174">
        <v>13.5</v>
      </c>
      <c r="I181" s="174">
        <v>3</v>
      </c>
      <c r="J181" s="31">
        <v>0.9</v>
      </c>
      <c r="K181">
        <v>16</v>
      </c>
    </row>
    <row r="182" spans="1:11" ht="12.75">
      <c r="A182" t="s">
        <v>944</v>
      </c>
      <c r="B182" t="s">
        <v>945</v>
      </c>
      <c r="C182" t="s">
        <v>907</v>
      </c>
      <c r="D182">
        <v>28.64</v>
      </c>
      <c r="E182" s="172" t="s">
        <v>728</v>
      </c>
      <c r="F182">
        <v>19</v>
      </c>
      <c r="G182" s="173">
        <v>20.83</v>
      </c>
      <c r="H182" s="174">
        <v>5.5</v>
      </c>
      <c r="I182" s="174">
        <v>6</v>
      </c>
      <c r="J182" s="31">
        <v>1.05</v>
      </c>
      <c r="K182">
        <v>19</v>
      </c>
    </row>
    <row r="183" spans="1:11" ht="12.75">
      <c r="A183" t="s">
        <v>946</v>
      </c>
      <c r="B183" t="s">
        <v>947</v>
      </c>
      <c r="C183" t="s">
        <v>891</v>
      </c>
      <c r="D183">
        <v>98.39</v>
      </c>
      <c r="E183" s="172" t="s">
        <v>728</v>
      </c>
      <c r="F183">
        <v>15</v>
      </c>
      <c r="G183" s="173">
        <v>26.21</v>
      </c>
      <c r="H183" s="174">
        <v>16</v>
      </c>
      <c r="I183" s="174">
        <v>15</v>
      </c>
      <c r="J183" s="31">
        <v>1.4</v>
      </c>
      <c r="K183">
        <v>15</v>
      </c>
    </row>
    <row r="184" spans="1:11" ht="12.75">
      <c r="A184" t="s">
        <v>951</v>
      </c>
      <c r="B184" t="s">
        <v>952</v>
      </c>
      <c r="C184" t="s">
        <v>950</v>
      </c>
      <c r="D184">
        <v>49.47</v>
      </c>
      <c r="E184" s="172" t="s">
        <v>728</v>
      </c>
      <c r="F184">
        <v>7</v>
      </c>
      <c r="G184" s="173">
        <v>13.1</v>
      </c>
      <c r="H184" s="174">
        <v>8.5</v>
      </c>
      <c r="I184" s="174"/>
      <c r="J184" s="31">
        <v>0.7</v>
      </c>
      <c r="K184">
        <v>7</v>
      </c>
    </row>
    <row r="185" spans="1:11" ht="12.75">
      <c r="A185" t="s">
        <v>1269</v>
      </c>
      <c r="B185" t="s">
        <v>1270</v>
      </c>
      <c r="C185" t="s">
        <v>911</v>
      </c>
      <c r="D185">
        <v>199.48</v>
      </c>
      <c r="E185" s="172" t="s">
        <v>728</v>
      </c>
      <c r="F185">
        <v>23</v>
      </c>
      <c r="G185" s="173">
        <v>3.59</v>
      </c>
      <c r="H185" s="174">
        <v>15</v>
      </c>
      <c r="I185" s="174">
        <v>9</v>
      </c>
      <c r="J185" s="31">
        <v>1.2</v>
      </c>
      <c r="K185">
        <v>23</v>
      </c>
    </row>
    <row r="186" spans="1:11" ht="12.75">
      <c r="A186" t="s">
        <v>3465</v>
      </c>
      <c r="B186" t="s">
        <v>3466</v>
      </c>
      <c r="C186" t="s">
        <v>877</v>
      </c>
      <c r="D186">
        <v>50.91</v>
      </c>
      <c r="E186" s="172" t="s">
        <v>728</v>
      </c>
      <c r="F186">
        <v>6</v>
      </c>
      <c r="G186" s="173">
        <v>27.1</v>
      </c>
      <c r="H186" s="174">
        <v>11.5</v>
      </c>
      <c r="I186" s="174"/>
      <c r="J186" s="31">
        <v>0.85</v>
      </c>
      <c r="K186"/>
    </row>
    <row r="187" spans="1:11" ht="12.75">
      <c r="A187" t="s">
        <v>953</v>
      </c>
      <c r="B187" t="s">
        <v>954</v>
      </c>
      <c r="C187" t="s">
        <v>955</v>
      </c>
      <c r="D187">
        <v>79.71</v>
      </c>
      <c r="E187" s="172" t="s">
        <v>728</v>
      </c>
      <c r="F187">
        <v>13</v>
      </c>
      <c r="G187" s="173">
        <v>17.01</v>
      </c>
      <c r="H187" s="174">
        <v>29</v>
      </c>
      <c r="I187" s="174">
        <v>18</v>
      </c>
      <c r="J187" s="31">
        <v>1.25</v>
      </c>
      <c r="K187">
        <v>13</v>
      </c>
    </row>
    <row r="188" spans="1:11" ht="12.75">
      <c r="A188" t="s">
        <v>2693</v>
      </c>
      <c r="B188" t="s">
        <v>2694</v>
      </c>
      <c r="C188" t="s">
        <v>1800</v>
      </c>
      <c r="D188">
        <v>92.99</v>
      </c>
      <c r="E188" s="172" t="s">
        <v>728</v>
      </c>
      <c r="F188">
        <v>-3</v>
      </c>
      <c r="G188" s="173">
        <v>30.28</v>
      </c>
      <c r="H188" s="174">
        <v>15</v>
      </c>
      <c r="I188" s="174"/>
      <c r="J188" s="31">
        <v>0.7</v>
      </c>
      <c r="K188"/>
    </row>
    <row r="189" spans="1:11" ht="12.75">
      <c r="A189" t="s">
        <v>956</v>
      </c>
      <c r="B189" t="s">
        <v>957</v>
      </c>
      <c r="C189" t="s">
        <v>939</v>
      </c>
      <c r="D189">
        <v>26.87</v>
      </c>
      <c r="E189" s="172" t="s">
        <v>728</v>
      </c>
      <c r="F189">
        <v>11</v>
      </c>
      <c r="G189" s="173">
        <v>21.9</v>
      </c>
      <c r="H189" s="174">
        <v>8.5</v>
      </c>
      <c r="I189" s="174">
        <v>4</v>
      </c>
      <c r="J189" s="31">
        <v>0.75</v>
      </c>
      <c r="K189">
        <v>11</v>
      </c>
    </row>
    <row r="190" spans="1:11" ht="12.75">
      <c r="A190" t="s">
        <v>958</v>
      </c>
      <c r="B190" t="s">
        <v>959</v>
      </c>
      <c r="C190" t="s">
        <v>911</v>
      </c>
      <c r="D190">
        <v>26.78</v>
      </c>
      <c r="E190" s="172" t="s">
        <v>728</v>
      </c>
      <c r="F190">
        <v>8</v>
      </c>
      <c r="G190" s="173">
        <v>11.19</v>
      </c>
      <c r="H190" s="174">
        <v>7</v>
      </c>
      <c r="I190" s="174">
        <v>6</v>
      </c>
      <c r="J190" s="31">
        <v>0.7</v>
      </c>
      <c r="K190">
        <v>8</v>
      </c>
    </row>
    <row r="191" spans="1:11" ht="12.75">
      <c r="A191" t="s">
        <v>960</v>
      </c>
      <c r="B191" t="s">
        <v>961</v>
      </c>
      <c r="C191" t="s">
        <v>907</v>
      </c>
      <c r="D191">
        <v>40.47</v>
      </c>
      <c r="E191" s="172" t="s">
        <v>728</v>
      </c>
      <c r="F191">
        <v>17</v>
      </c>
      <c r="G191" s="173">
        <v>38.96</v>
      </c>
      <c r="H191" s="174">
        <v>11</v>
      </c>
      <c r="I191" s="174">
        <v>12</v>
      </c>
      <c r="J191" s="31">
        <v>1</v>
      </c>
      <c r="K191">
        <v>17</v>
      </c>
    </row>
    <row r="192" spans="1:11" ht="12.75">
      <c r="A192" t="s">
        <v>3483</v>
      </c>
      <c r="B192" t="s">
        <v>3484</v>
      </c>
      <c r="C192" t="s">
        <v>1022</v>
      </c>
      <c r="D192">
        <v>56.43</v>
      </c>
      <c r="E192" s="172" t="s">
        <v>728</v>
      </c>
      <c r="F192">
        <v>10</v>
      </c>
      <c r="G192" s="173">
        <v>14.95</v>
      </c>
      <c r="H192" s="174">
        <v>16</v>
      </c>
      <c r="I192" s="174"/>
      <c r="J192" s="31">
        <v>1</v>
      </c>
      <c r="K192">
        <v>10</v>
      </c>
    </row>
    <row r="193" spans="1:11" ht="12.75">
      <c r="A193" t="s">
        <v>963</v>
      </c>
      <c r="B193" t="s">
        <v>964</v>
      </c>
      <c r="C193" t="s">
        <v>965</v>
      </c>
      <c r="D193">
        <v>75.43</v>
      </c>
      <c r="E193" s="172" t="s">
        <v>728</v>
      </c>
      <c r="F193">
        <v>8</v>
      </c>
      <c r="G193" s="173">
        <v>33.41</v>
      </c>
      <c r="H193" s="174">
        <v>10</v>
      </c>
      <c r="I193" s="174">
        <v>8.5</v>
      </c>
      <c r="J193" s="31">
        <v>0.9</v>
      </c>
      <c r="K193">
        <v>8</v>
      </c>
    </row>
    <row r="194" spans="1:11" ht="12.75">
      <c r="A194" t="s">
        <v>967</v>
      </c>
      <c r="B194" t="s">
        <v>968</v>
      </c>
      <c r="C194" t="s">
        <v>962</v>
      </c>
      <c r="D194">
        <v>75.03</v>
      </c>
      <c r="E194" s="172" t="s">
        <v>728</v>
      </c>
      <c r="F194">
        <v>9</v>
      </c>
      <c r="G194" s="173">
        <v>17.49</v>
      </c>
      <c r="H194" s="174">
        <v>11.5</v>
      </c>
      <c r="I194" s="174">
        <v>11.5</v>
      </c>
      <c r="J194" s="31">
        <v>1.15</v>
      </c>
      <c r="K194">
        <v>9</v>
      </c>
    </row>
    <row r="195" spans="1:11" ht="12.75">
      <c r="A195" t="s">
        <v>969</v>
      </c>
      <c r="B195" t="s">
        <v>970</v>
      </c>
      <c r="C195" t="s">
        <v>1048</v>
      </c>
      <c r="D195">
        <v>47.95</v>
      </c>
      <c r="E195" s="172" t="s">
        <v>728</v>
      </c>
      <c r="F195">
        <v>12</v>
      </c>
      <c r="G195" s="173">
        <v>13.84</v>
      </c>
      <c r="H195" s="174">
        <v>8</v>
      </c>
      <c r="I195" s="174">
        <v>17.5</v>
      </c>
      <c r="J195" s="31">
        <v>1.25</v>
      </c>
      <c r="K195">
        <v>12</v>
      </c>
    </row>
    <row r="196" spans="1:11" ht="12.75">
      <c r="A196" t="s">
        <v>971</v>
      </c>
      <c r="B196" t="s">
        <v>972</v>
      </c>
      <c r="C196" t="s">
        <v>973</v>
      </c>
      <c r="D196">
        <v>42.68</v>
      </c>
      <c r="E196" s="172" t="s">
        <v>728</v>
      </c>
      <c r="F196">
        <v>15</v>
      </c>
      <c r="G196" s="173">
        <v>4.89</v>
      </c>
      <c r="H196" s="174">
        <v>9.5</v>
      </c>
      <c r="I196" s="174">
        <v>6.5</v>
      </c>
      <c r="J196" s="31">
        <v>1.1</v>
      </c>
      <c r="K196">
        <v>15</v>
      </c>
    </row>
    <row r="197" spans="1:11" ht="12.75">
      <c r="A197" t="s">
        <v>976</v>
      </c>
      <c r="B197" t="s">
        <v>977</v>
      </c>
      <c r="C197" t="s">
        <v>978</v>
      </c>
      <c r="D197">
        <v>46</v>
      </c>
      <c r="E197" s="172" t="s">
        <v>728</v>
      </c>
      <c r="F197">
        <v>8</v>
      </c>
      <c r="G197" s="173">
        <v>10.48</v>
      </c>
      <c r="H197" s="174">
        <v>5</v>
      </c>
      <c r="I197" s="174">
        <v>5.5</v>
      </c>
      <c r="J197" s="31">
        <v>1</v>
      </c>
      <c r="K197">
        <v>8</v>
      </c>
    </row>
    <row r="198" spans="1:11" ht="12.75">
      <c r="A198" t="s">
        <v>1803</v>
      </c>
      <c r="B198" t="s">
        <v>1804</v>
      </c>
      <c r="C198" t="s">
        <v>888</v>
      </c>
      <c r="D198">
        <v>112.31</v>
      </c>
      <c r="E198" s="172" t="s">
        <v>728</v>
      </c>
      <c r="F198"/>
      <c r="G198" s="173">
        <v>10.14</v>
      </c>
      <c r="H198" s="174">
        <v>16</v>
      </c>
      <c r="I198" s="174">
        <v>4</v>
      </c>
      <c r="J198" s="31">
        <v>1.3</v>
      </c>
      <c r="K198"/>
    </row>
    <row r="199" spans="1:11" ht="12.75">
      <c r="A199" t="s">
        <v>2748</v>
      </c>
      <c r="B199" t="s">
        <v>2749</v>
      </c>
      <c r="C199" t="s">
        <v>1559</v>
      </c>
      <c r="D199">
        <v>114.43</v>
      </c>
      <c r="E199" s="172" t="s">
        <v>728</v>
      </c>
      <c r="F199">
        <v>1</v>
      </c>
      <c r="G199" s="173">
        <v>12.45</v>
      </c>
      <c r="H199" s="174">
        <v>16</v>
      </c>
      <c r="I199" s="174"/>
      <c r="J199" s="31">
        <v>0.85</v>
      </c>
      <c r="K199"/>
    </row>
    <row r="200" spans="1:11" ht="12.75">
      <c r="A200" t="s">
        <v>981</v>
      </c>
      <c r="B200" t="s">
        <v>982</v>
      </c>
      <c r="C200" t="s">
        <v>983</v>
      </c>
      <c r="D200">
        <v>143.58</v>
      </c>
      <c r="E200" s="172" t="s">
        <v>728</v>
      </c>
      <c r="F200">
        <v>-3</v>
      </c>
      <c r="G200" s="173">
        <v>12.38</v>
      </c>
      <c r="H200" s="174">
        <v>6</v>
      </c>
      <c r="I200" s="174">
        <v>12.5</v>
      </c>
      <c r="J200" s="31">
        <v>1.3</v>
      </c>
      <c r="K200"/>
    </row>
    <row r="201" spans="1:11" ht="12.75">
      <c r="A201" t="s">
        <v>1253</v>
      </c>
      <c r="B201" t="s">
        <v>1254</v>
      </c>
      <c r="C201" t="s">
        <v>984</v>
      </c>
      <c r="D201">
        <v>51.84</v>
      </c>
      <c r="E201" s="172" t="s">
        <v>728</v>
      </c>
      <c r="F201">
        <v>4</v>
      </c>
      <c r="G201" s="173">
        <v>8.06</v>
      </c>
      <c r="H201" s="174">
        <v>4</v>
      </c>
      <c r="I201" s="174">
        <v>0.5</v>
      </c>
      <c r="J201" s="31">
        <v>0.65</v>
      </c>
      <c r="K201"/>
    </row>
    <row r="202" spans="1:11" ht="12.75">
      <c r="A202" t="s">
        <v>985</v>
      </c>
      <c r="B202" t="s">
        <v>986</v>
      </c>
      <c r="C202" t="s">
        <v>987</v>
      </c>
      <c r="D202">
        <v>51.66</v>
      </c>
      <c r="E202" s="172" t="s">
        <v>728</v>
      </c>
      <c r="F202">
        <v>5</v>
      </c>
      <c r="G202" s="173">
        <v>15.41</v>
      </c>
      <c r="H202" s="174">
        <v>14.5</v>
      </c>
      <c r="I202" s="174"/>
      <c r="J202" s="31">
        <v>0.8</v>
      </c>
      <c r="K202"/>
    </row>
    <row r="203" spans="1:11" ht="12.75">
      <c r="A203" t="s">
        <v>3512</v>
      </c>
      <c r="B203" t="s">
        <v>3513</v>
      </c>
      <c r="C203" t="s">
        <v>1022</v>
      </c>
      <c r="D203">
        <v>278.02</v>
      </c>
      <c r="E203" s="172" t="s">
        <v>728</v>
      </c>
      <c r="F203">
        <v>9</v>
      </c>
      <c r="G203" s="173">
        <v>18.03</v>
      </c>
      <c r="H203" s="174">
        <v>25.5</v>
      </c>
      <c r="I203" s="174"/>
      <c r="J203" s="31">
        <v>1</v>
      </c>
      <c r="K203">
        <v>9</v>
      </c>
    </row>
    <row r="204" spans="1:11" ht="12.75">
      <c r="A204" t="s">
        <v>988</v>
      </c>
      <c r="B204" t="s">
        <v>989</v>
      </c>
      <c r="C204" t="s">
        <v>897</v>
      </c>
      <c r="D204">
        <v>61.8</v>
      </c>
      <c r="E204" s="172" t="s">
        <v>728</v>
      </c>
      <c r="F204">
        <v>10</v>
      </c>
      <c r="G204" s="173">
        <v>13.87</v>
      </c>
      <c r="H204" s="174">
        <v>3</v>
      </c>
      <c r="I204" s="174">
        <v>5.5</v>
      </c>
      <c r="J204" s="31">
        <v>0.85</v>
      </c>
      <c r="K204">
        <v>10</v>
      </c>
    </row>
    <row r="205" spans="1:11" ht="12.75">
      <c r="A205" t="s">
        <v>990</v>
      </c>
      <c r="B205" t="s">
        <v>991</v>
      </c>
      <c r="C205" t="s">
        <v>992</v>
      </c>
      <c r="D205">
        <v>79.35</v>
      </c>
      <c r="E205" s="172" t="s">
        <v>728</v>
      </c>
      <c r="F205">
        <v>8</v>
      </c>
      <c r="G205" s="173">
        <v>15.52</v>
      </c>
      <c r="H205" s="174">
        <v>11</v>
      </c>
      <c r="I205" s="174">
        <v>22</v>
      </c>
      <c r="J205" s="31">
        <v>0.6</v>
      </c>
      <c r="K205">
        <v>8</v>
      </c>
    </row>
    <row r="206" spans="1:11" ht="12.75">
      <c r="A206" t="s">
        <v>993</v>
      </c>
      <c r="B206" t="s">
        <v>994</v>
      </c>
      <c r="C206" t="s">
        <v>995</v>
      </c>
      <c r="D206">
        <v>304.87</v>
      </c>
      <c r="E206" s="172" t="s">
        <v>728</v>
      </c>
      <c r="F206">
        <v>19</v>
      </c>
      <c r="G206" s="173">
        <v>4.58</v>
      </c>
      <c r="H206" s="174">
        <v>12</v>
      </c>
      <c r="I206" s="174">
        <v>6</v>
      </c>
      <c r="J206" s="31">
        <v>1.15</v>
      </c>
      <c r="K206">
        <v>19</v>
      </c>
    </row>
    <row r="207" spans="1:11" ht="12.75">
      <c r="A207" t="s">
        <v>996</v>
      </c>
      <c r="B207" t="s">
        <v>997</v>
      </c>
      <c r="C207" t="s">
        <v>907</v>
      </c>
      <c r="D207">
        <v>53.09</v>
      </c>
      <c r="E207" s="172" t="s">
        <v>728</v>
      </c>
      <c r="F207">
        <v>14</v>
      </c>
      <c r="G207" s="173">
        <v>48.82</v>
      </c>
      <c r="H207" s="174">
        <v>14</v>
      </c>
      <c r="I207" s="174">
        <v>40</v>
      </c>
      <c r="J207" s="31">
        <v>1.2</v>
      </c>
      <c r="K207">
        <v>14</v>
      </c>
    </row>
    <row r="208" spans="1:11" ht="12.75">
      <c r="A208" t="s">
        <v>998</v>
      </c>
      <c r="B208" t="s">
        <v>999</v>
      </c>
      <c r="C208" t="s">
        <v>1000</v>
      </c>
      <c r="D208">
        <v>40.98</v>
      </c>
      <c r="E208" s="172" t="s">
        <v>728</v>
      </c>
      <c r="F208">
        <v>6</v>
      </c>
      <c r="G208" s="173">
        <v>10.95</v>
      </c>
      <c r="H208" s="174">
        <v>7</v>
      </c>
      <c r="I208" s="174">
        <v>4.5</v>
      </c>
      <c r="J208" s="31">
        <v>0.8</v>
      </c>
      <c r="K208"/>
    </row>
    <row r="209" spans="1:11" ht="12.75">
      <c r="A209" t="s">
        <v>1001</v>
      </c>
      <c r="B209" t="s">
        <v>1002</v>
      </c>
      <c r="C209" t="s">
        <v>877</v>
      </c>
      <c r="D209">
        <v>49.58</v>
      </c>
      <c r="E209" s="172" t="s">
        <v>728</v>
      </c>
      <c r="F209">
        <v>17</v>
      </c>
      <c r="G209" s="173">
        <v>12.67</v>
      </c>
      <c r="H209" s="174">
        <v>8.5</v>
      </c>
      <c r="I209" s="174"/>
      <c r="J209" s="31">
        <v>0.95</v>
      </c>
      <c r="K209">
        <v>17</v>
      </c>
    </row>
    <row r="210" spans="1:11" ht="12.75">
      <c r="A210" t="s">
        <v>3534</v>
      </c>
      <c r="B210" t="s">
        <v>3535</v>
      </c>
      <c r="C210" t="s">
        <v>966</v>
      </c>
      <c r="D210">
        <v>23.82</v>
      </c>
      <c r="E210" s="172" t="s">
        <v>728</v>
      </c>
      <c r="F210">
        <v>15</v>
      </c>
      <c r="G210" s="173">
        <v>15.81</v>
      </c>
      <c r="H210" s="174">
        <v>10.5</v>
      </c>
      <c r="I210" s="174">
        <v>5.5</v>
      </c>
      <c r="J210" s="31">
        <v>0.65</v>
      </c>
      <c r="K210">
        <v>15</v>
      </c>
    </row>
    <row r="211" spans="1:11" ht="12.75">
      <c r="A211" t="s">
        <v>1003</v>
      </c>
      <c r="B211" t="s">
        <v>1004</v>
      </c>
      <c r="C211" t="s">
        <v>1005</v>
      </c>
      <c r="D211">
        <v>67.66</v>
      </c>
      <c r="E211" s="172" t="s">
        <v>728</v>
      </c>
      <c r="F211">
        <v>4</v>
      </c>
      <c r="G211" s="173">
        <v>16.77</v>
      </c>
      <c r="H211" s="174">
        <v>7.5</v>
      </c>
      <c r="I211" s="174">
        <v>2.5</v>
      </c>
      <c r="J211" s="31">
        <v>1.2</v>
      </c>
      <c r="K211"/>
    </row>
    <row r="212" spans="1:11" ht="12.75">
      <c r="A212" t="s">
        <v>1006</v>
      </c>
      <c r="B212" t="s">
        <v>1007</v>
      </c>
      <c r="C212" t="s">
        <v>1008</v>
      </c>
      <c r="D212">
        <v>43.97</v>
      </c>
      <c r="E212" s="172" t="s">
        <v>728</v>
      </c>
      <c r="F212">
        <v>5</v>
      </c>
      <c r="G212" s="173">
        <v>13.94</v>
      </c>
      <c r="H212" s="174">
        <v>11</v>
      </c>
      <c r="I212" s="174"/>
      <c r="J212" s="31">
        <v>0.85</v>
      </c>
      <c r="K212"/>
    </row>
    <row r="213" spans="1:11" ht="12.75">
      <c r="A213" t="s">
        <v>1013</v>
      </c>
      <c r="B213" t="s">
        <v>1014</v>
      </c>
      <c r="C213" t="s">
        <v>939</v>
      </c>
      <c r="D213">
        <v>58.68</v>
      </c>
      <c r="E213" s="172" t="s">
        <v>728</v>
      </c>
      <c r="F213">
        <v>11</v>
      </c>
      <c r="G213" s="173">
        <v>12.46</v>
      </c>
      <c r="H213" s="174">
        <v>5</v>
      </c>
      <c r="I213" s="174"/>
      <c r="J213" s="31">
        <v>1</v>
      </c>
      <c r="K213">
        <v>11</v>
      </c>
    </row>
    <row r="214" spans="1:11" ht="12.75">
      <c r="A214" t="s">
        <v>1015</v>
      </c>
      <c r="B214" t="s">
        <v>1016</v>
      </c>
      <c r="C214" t="s">
        <v>883</v>
      </c>
      <c r="D214">
        <v>31.99</v>
      </c>
      <c r="E214" s="172" t="s">
        <v>728</v>
      </c>
      <c r="F214">
        <v>5</v>
      </c>
      <c r="G214" s="173">
        <v>8.49</v>
      </c>
      <c r="H214" s="174">
        <v>4</v>
      </c>
      <c r="I214" s="174"/>
      <c r="J214" s="31">
        <v>1.25</v>
      </c>
      <c r="K214"/>
    </row>
    <row r="215" spans="1:11" ht="12.75">
      <c r="A215" t="s">
        <v>1170</v>
      </c>
      <c r="B215" t="s">
        <v>2798</v>
      </c>
      <c r="C215" t="s">
        <v>894</v>
      </c>
      <c r="D215">
        <v>52.41</v>
      </c>
      <c r="E215" s="172" t="s">
        <v>728</v>
      </c>
      <c r="F215">
        <v>9</v>
      </c>
      <c r="G215" s="173">
        <v>18.97</v>
      </c>
      <c r="H215" s="174">
        <v>10</v>
      </c>
      <c r="I215" s="174">
        <v>8.5</v>
      </c>
      <c r="J215" s="31">
        <v>0.8</v>
      </c>
      <c r="K215">
        <v>9</v>
      </c>
    </row>
    <row r="216" spans="1:11" ht="12.75">
      <c r="A216" t="s">
        <v>1267</v>
      </c>
      <c r="B216" t="s">
        <v>1268</v>
      </c>
      <c r="C216" t="s">
        <v>1812</v>
      </c>
      <c r="D216">
        <v>44.74</v>
      </c>
      <c r="E216" s="172" t="s">
        <v>728</v>
      </c>
      <c r="F216">
        <v>18</v>
      </c>
      <c r="G216" s="173">
        <v>22.52</v>
      </c>
      <c r="H216" s="174">
        <v>28.5</v>
      </c>
      <c r="I216" s="174"/>
      <c r="J216" s="31">
        <v>1.25</v>
      </c>
      <c r="K216">
        <v>18</v>
      </c>
    </row>
    <row r="217" spans="1:11" ht="12.75">
      <c r="A217" t="s">
        <v>2805</v>
      </c>
      <c r="B217" t="s">
        <v>2806</v>
      </c>
      <c r="C217" t="s">
        <v>1548</v>
      </c>
      <c r="D217">
        <v>57.03</v>
      </c>
      <c r="E217" s="172" t="s">
        <v>728</v>
      </c>
      <c r="F217">
        <v>3</v>
      </c>
      <c r="G217" s="173">
        <v>14.46</v>
      </c>
      <c r="H217" s="174">
        <v>9.5</v>
      </c>
      <c r="I217" s="174"/>
      <c r="J217" s="31">
        <v>1.05</v>
      </c>
      <c r="K217"/>
    </row>
    <row r="218" spans="1:11" ht="12.75">
      <c r="A218" t="s">
        <v>3546</v>
      </c>
      <c r="B218" t="s">
        <v>3547</v>
      </c>
      <c r="C218" t="s">
        <v>934</v>
      </c>
      <c r="D218">
        <v>59.22</v>
      </c>
      <c r="E218" s="172" t="s">
        <v>728</v>
      </c>
      <c r="F218">
        <v>5</v>
      </c>
      <c r="G218" s="173">
        <v>10.12</v>
      </c>
      <c r="H218" s="174">
        <v>6.5</v>
      </c>
      <c r="I218" s="174">
        <v>4</v>
      </c>
      <c r="J218" s="31">
        <v>0.85</v>
      </c>
      <c r="K218"/>
    </row>
    <row r="219" spans="1:11" ht="12.75">
      <c r="A219" t="s">
        <v>1017</v>
      </c>
      <c r="B219" t="s">
        <v>1018</v>
      </c>
      <c r="C219" t="s">
        <v>1019</v>
      </c>
      <c r="D219">
        <v>35</v>
      </c>
      <c r="E219" s="172" t="s">
        <v>728</v>
      </c>
      <c r="F219">
        <v>19</v>
      </c>
      <c r="G219" s="173">
        <v>10.63</v>
      </c>
      <c r="H219" s="174">
        <v>9</v>
      </c>
      <c r="I219" s="174">
        <v>21</v>
      </c>
      <c r="J219" s="31">
        <v>0.8</v>
      </c>
      <c r="K219">
        <v>19</v>
      </c>
    </row>
    <row r="220" spans="1:11" ht="12.75">
      <c r="A220" t="s">
        <v>1020</v>
      </c>
      <c r="B220" t="s">
        <v>1021</v>
      </c>
      <c r="C220" t="s">
        <v>1022</v>
      </c>
      <c r="D220">
        <v>48.43</v>
      </c>
      <c r="E220" s="172" t="s">
        <v>728</v>
      </c>
      <c r="F220">
        <v>18</v>
      </c>
      <c r="G220" s="173">
        <v>21.86</v>
      </c>
      <c r="H220" s="174">
        <v>14</v>
      </c>
      <c r="I220" s="174">
        <v>11.5</v>
      </c>
      <c r="J220" s="31">
        <v>1.05</v>
      </c>
      <c r="K220">
        <v>18</v>
      </c>
    </row>
    <row r="221" spans="1:11" ht="12.75">
      <c r="A221" t="s">
        <v>1023</v>
      </c>
      <c r="B221" t="s">
        <v>1024</v>
      </c>
      <c r="C221" t="s">
        <v>1025</v>
      </c>
      <c r="D221">
        <v>14.43</v>
      </c>
      <c r="E221" s="172" t="s">
        <v>728</v>
      </c>
      <c r="F221">
        <v>22</v>
      </c>
      <c r="G221" s="173">
        <v>33.93</v>
      </c>
      <c r="H221" s="174">
        <v>9.5</v>
      </c>
      <c r="I221" s="174"/>
      <c r="J221" s="31">
        <v>0.95</v>
      </c>
      <c r="K221">
        <v>22</v>
      </c>
    </row>
    <row r="222" spans="1:11" ht="12.75">
      <c r="A222" t="s">
        <v>3554</v>
      </c>
      <c r="B222" t="s">
        <v>3555</v>
      </c>
      <c r="C222" t="s">
        <v>894</v>
      </c>
      <c r="D222">
        <v>36.85</v>
      </c>
      <c r="E222" s="172" t="s">
        <v>728</v>
      </c>
      <c r="F222">
        <v>12</v>
      </c>
      <c r="G222" s="173">
        <v>15.05</v>
      </c>
      <c r="H222" s="174">
        <v>7</v>
      </c>
      <c r="I222" s="174">
        <v>7.5</v>
      </c>
      <c r="J222" s="31">
        <v>0.85</v>
      </c>
      <c r="K222">
        <v>12</v>
      </c>
    </row>
    <row r="223" spans="1:11" ht="12.75">
      <c r="A223" t="s">
        <v>1026</v>
      </c>
      <c r="B223" t="s">
        <v>1027</v>
      </c>
      <c r="C223" t="s">
        <v>931</v>
      </c>
      <c r="D223">
        <v>80.14</v>
      </c>
      <c r="E223" s="172" t="s">
        <v>728</v>
      </c>
      <c r="F223">
        <v>18</v>
      </c>
      <c r="G223" s="173">
        <v>37.9</v>
      </c>
      <c r="H223" s="174">
        <v>3.5</v>
      </c>
      <c r="I223" s="174">
        <v>-33</v>
      </c>
      <c r="J223" s="31">
        <v>1.2</v>
      </c>
      <c r="K223">
        <v>18</v>
      </c>
    </row>
    <row r="224" spans="1:11" ht="12.75">
      <c r="A224" t="s">
        <v>1028</v>
      </c>
      <c r="B224" t="s">
        <v>1029</v>
      </c>
      <c r="C224" t="s">
        <v>1030</v>
      </c>
      <c r="D224">
        <v>35.36</v>
      </c>
      <c r="E224" s="172" t="s">
        <v>728</v>
      </c>
      <c r="F224">
        <v>10</v>
      </c>
      <c r="G224" s="173">
        <v>14.33</v>
      </c>
      <c r="H224" s="174">
        <v>7</v>
      </c>
      <c r="I224" s="174">
        <v>4.5</v>
      </c>
      <c r="J224" s="31">
        <v>0.85</v>
      </c>
      <c r="K224">
        <v>10</v>
      </c>
    </row>
    <row r="225" spans="1:11" ht="12.75">
      <c r="A225" t="s">
        <v>1031</v>
      </c>
      <c r="B225" t="s">
        <v>1032</v>
      </c>
      <c r="C225" t="s">
        <v>1033</v>
      </c>
      <c r="D225">
        <v>42.43</v>
      </c>
      <c r="E225" s="172" t="s">
        <v>728</v>
      </c>
      <c r="F225">
        <v>15</v>
      </c>
      <c r="G225" s="173">
        <v>10.75</v>
      </c>
      <c r="H225" s="174">
        <v>15</v>
      </c>
      <c r="I225" s="174">
        <v>13</v>
      </c>
      <c r="J225" s="31">
        <v>1</v>
      </c>
      <c r="K225">
        <v>15</v>
      </c>
    </row>
    <row r="226" spans="1:11" ht="12.75">
      <c r="A226" t="s">
        <v>2828</v>
      </c>
      <c r="B226" t="s">
        <v>2829</v>
      </c>
      <c r="C226" t="s">
        <v>1815</v>
      </c>
      <c r="D226">
        <v>47.9</v>
      </c>
      <c r="E226" s="172" t="s">
        <v>728</v>
      </c>
      <c r="F226">
        <v>14</v>
      </c>
      <c r="G226" s="173">
        <v>19.23</v>
      </c>
      <c r="H226" s="174">
        <v>9.5</v>
      </c>
      <c r="I226" s="174"/>
      <c r="J226" s="31">
        <v>0.85</v>
      </c>
      <c r="K226">
        <v>14</v>
      </c>
    </row>
    <row r="227" spans="1:11" ht="12.75">
      <c r="A227" t="s">
        <v>1034</v>
      </c>
      <c r="B227" t="s">
        <v>1035</v>
      </c>
      <c r="C227" t="s">
        <v>888</v>
      </c>
      <c r="D227">
        <v>66.58</v>
      </c>
      <c r="E227" s="172" t="s">
        <v>728</v>
      </c>
      <c r="F227">
        <v>11</v>
      </c>
      <c r="G227" s="173">
        <v>9.1</v>
      </c>
      <c r="H227" s="174">
        <v>10</v>
      </c>
      <c r="I227" s="174">
        <v>6</v>
      </c>
      <c r="J227" s="31">
        <v>1.15</v>
      </c>
      <c r="K227">
        <v>11</v>
      </c>
    </row>
    <row r="228" spans="1:11" ht="12.75">
      <c r="A228" t="s">
        <v>2834</v>
      </c>
      <c r="B228" t="s">
        <v>2835</v>
      </c>
      <c r="C228" t="s">
        <v>1033</v>
      </c>
      <c r="D228">
        <v>27.12</v>
      </c>
      <c r="E228" s="172" t="s">
        <v>728</v>
      </c>
      <c r="F228">
        <v>18</v>
      </c>
      <c r="G228" s="173">
        <v>13.1</v>
      </c>
      <c r="H228" s="174">
        <v>8.5</v>
      </c>
      <c r="I228" s="174"/>
      <c r="J228" s="31">
        <v>0.9</v>
      </c>
      <c r="K228">
        <v>18</v>
      </c>
    </row>
    <row r="229" spans="1:11" ht="12.75">
      <c r="A229" t="s">
        <v>1038</v>
      </c>
      <c r="B229" t="s">
        <v>1039</v>
      </c>
      <c r="C229" t="s">
        <v>877</v>
      </c>
      <c r="D229">
        <v>53.82</v>
      </c>
      <c r="E229" s="172" t="s">
        <v>728</v>
      </c>
      <c r="F229">
        <v>11</v>
      </c>
      <c r="G229" s="173">
        <v>28.27</v>
      </c>
      <c r="H229" s="174">
        <v>6</v>
      </c>
      <c r="I229" s="174"/>
      <c r="J229" s="31">
        <v>1</v>
      </c>
      <c r="K229">
        <v>11</v>
      </c>
    </row>
    <row r="230" spans="1:11" ht="12.75">
      <c r="A230" t="s">
        <v>1040</v>
      </c>
      <c r="B230" t="s">
        <v>1041</v>
      </c>
      <c r="C230" t="s">
        <v>984</v>
      </c>
      <c r="D230">
        <v>18.41</v>
      </c>
      <c r="E230" s="172" t="s">
        <v>728</v>
      </c>
      <c r="F230">
        <v>9</v>
      </c>
      <c r="G230" s="173">
        <v>6.71</v>
      </c>
      <c r="H230" s="174">
        <v>5</v>
      </c>
      <c r="I230" s="174">
        <v>2.5</v>
      </c>
      <c r="J230" s="31">
        <v>0.65</v>
      </c>
      <c r="K230">
        <v>9</v>
      </c>
    </row>
    <row r="231" spans="1:11" ht="12.75">
      <c r="A231" t="s">
        <v>1042</v>
      </c>
      <c r="B231" t="s">
        <v>1043</v>
      </c>
      <c r="C231" t="s">
        <v>928</v>
      </c>
      <c r="D231">
        <v>52.01</v>
      </c>
      <c r="E231" s="172" t="s">
        <v>728</v>
      </c>
      <c r="F231">
        <v>9</v>
      </c>
      <c r="G231" s="173">
        <v>23.85</v>
      </c>
      <c r="H231" s="174">
        <v>11</v>
      </c>
      <c r="I231" s="174">
        <v>9</v>
      </c>
      <c r="J231" s="31">
        <v>0.8</v>
      </c>
      <c r="K231">
        <v>9</v>
      </c>
    </row>
    <row r="232" spans="1:11" ht="12.75">
      <c r="A232" t="s">
        <v>1813</v>
      </c>
      <c r="B232" t="s">
        <v>1814</v>
      </c>
      <c r="C232" t="s">
        <v>1815</v>
      </c>
      <c r="D232">
        <v>20.03</v>
      </c>
      <c r="E232" s="172" t="s">
        <v>728</v>
      </c>
      <c r="F232">
        <v>13</v>
      </c>
      <c r="G232" s="173">
        <v>5.31</v>
      </c>
      <c r="H232" s="174"/>
      <c r="I232" s="174"/>
      <c r="J232" s="31">
        <v>0.9</v>
      </c>
      <c r="K232">
        <v>13</v>
      </c>
    </row>
    <row r="233" spans="1:11" ht="12.75">
      <c r="A233" t="s">
        <v>1044</v>
      </c>
      <c r="B233" t="s">
        <v>1045</v>
      </c>
      <c r="C233" t="s">
        <v>1025</v>
      </c>
      <c r="D233">
        <v>25.93</v>
      </c>
      <c r="E233" s="172" t="s">
        <v>728</v>
      </c>
      <c r="F233">
        <v>12</v>
      </c>
      <c r="G233" s="173">
        <v>10.91</v>
      </c>
      <c r="H233" s="174">
        <v>18.5</v>
      </c>
      <c r="I233" s="174"/>
      <c r="J233" s="31">
        <v>0.95</v>
      </c>
      <c r="K233">
        <v>12</v>
      </c>
    </row>
    <row r="234" spans="1:11" ht="12.75">
      <c r="A234" t="s">
        <v>1046</v>
      </c>
      <c r="B234" t="s">
        <v>1047</v>
      </c>
      <c r="C234" t="s">
        <v>1048</v>
      </c>
      <c r="D234">
        <v>63.08</v>
      </c>
      <c r="E234" s="172" t="s">
        <v>728</v>
      </c>
      <c r="F234">
        <v>4</v>
      </c>
      <c r="G234" s="173">
        <v>12.73</v>
      </c>
      <c r="H234" s="174">
        <v>3.5</v>
      </c>
      <c r="I234" s="174">
        <v>4.5</v>
      </c>
      <c r="J234" s="31">
        <v>1.1</v>
      </c>
      <c r="K234"/>
    </row>
    <row r="235" spans="1:11" ht="12.75">
      <c r="A235" t="s">
        <v>1049</v>
      </c>
      <c r="B235" t="s">
        <v>1050</v>
      </c>
      <c r="C235" t="s">
        <v>899</v>
      </c>
      <c r="D235">
        <v>66.74</v>
      </c>
      <c r="E235" s="172" t="s">
        <v>728</v>
      </c>
      <c r="F235">
        <v>11</v>
      </c>
      <c r="G235" s="173">
        <v>14.71</v>
      </c>
      <c r="H235" s="174">
        <v>1</v>
      </c>
      <c r="I235" s="174">
        <v>3</v>
      </c>
      <c r="J235" s="31">
        <v>0.7</v>
      </c>
      <c r="K235">
        <v>11</v>
      </c>
    </row>
    <row r="236" spans="1:11" ht="12.75">
      <c r="A236" t="s">
        <v>1051</v>
      </c>
      <c r="B236" t="s">
        <v>1052</v>
      </c>
      <c r="C236" t="s">
        <v>1048</v>
      </c>
      <c r="D236">
        <v>116.92</v>
      </c>
      <c r="E236" s="172" t="s">
        <v>728</v>
      </c>
      <c r="F236">
        <v>1</v>
      </c>
      <c r="G236" s="173">
        <v>2.93</v>
      </c>
      <c r="H236" s="174">
        <v>13</v>
      </c>
      <c r="I236" s="174">
        <v>8</v>
      </c>
      <c r="J236" s="31">
        <v>1.15</v>
      </c>
      <c r="K236"/>
    </row>
    <row r="237" spans="1:11" ht="12.75">
      <c r="A237" t="s">
        <v>1056</v>
      </c>
      <c r="B237" t="s">
        <v>1057</v>
      </c>
      <c r="C237" t="s">
        <v>1058</v>
      </c>
      <c r="D237">
        <v>92.14</v>
      </c>
      <c r="E237" s="172" t="s">
        <v>728</v>
      </c>
      <c r="F237">
        <v>17</v>
      </c>
      <c r="G237" s="173">
        <v>12.51</v>
      </c>
      <c r="H237" s="174">
        <v>5</v>
      </c>
      <c r="I237" s="174">
        <v>0.5</v>
      </c>
      <c r="J237" s="31">
        <v>0.8</v>
      </c>
      <c r="K237">
        <v>17</v>
      </c>
    </row>
    <row r="238" spans="1:11" ht="12.75">
      <c r="A238" t="s">
        <v>1816</v>
      </c>
      <c r="B238" t="s">
        <v>1817</v>
      </c>
      <c r="C238" t="s">
        <v>984</v>
      </c>
      <c r="D238">
        <v>40.75</v>
      </c>
      <c r="E238" s="172" t="s">
        <v>728</v>
      </c>
      <c r="F238">
        <v>11</v>
      </c>
      <c r="G238" s="173">
        <v>22.46</v>
      </c>
      <c r="H238" s="174">
        <v>-1.5</v>
      </c>
      <c r="I238" s="174">
        <v>1</v>
      </c>
      <c r="J238" s="31">
        <v>0.85</v>
      </c>
      <c r="K238">
        <v>11</v>
      </c>
    </row>
    <row r="239" spans="1:11" ht="12.75">
      <c r="A239" t="s">
        <v>1061</v>
      </c>
      <c r="B239" t="s">
        <v>1062</v>
      </c>
      <c r="C239" t="s">
        <v>1019</v>
      </c>
      <c r="D239">
        <v>56.89</v>
      </c>
      <c r="E239" s="172" t="s">
        <v>728</v>
      </c>
      <c r="F239">
        <v>16</v>
      </c>
      <c r="G239" s="173">
        <v>23.27</v>
      </c>
      <c r="H239" s="174">
        <v>19.5</v>
      </c>
      <c r="I239" s="174"/>
      <c r="J239" s="31">
        <v>0.95</v>
      </c>
      <c r="K239">
        <v>16</v>
      </c>
    </row>
    <row r="240" spans="1:11" ht="12.75">
      <c r="A240" t="s">
        <v>1063</v>
      </c>
      <c r="B240" t="s">
        <v>1064</v>
      </c>
      <c r="C240" t="s">
        <v>880</v>
      </c>
      <c r="D240">
        <v>105.62</v>
      </c>
      <c r="E240" s="172" t="s">
        <v>728</v>
      </c>
      <c r="F240">
        <v>7</v>
      </c>
      <c r="G240" s="173">
        <v>29.89</v>
      </c>
      <c r="H240" s="174">
        <v>14</v>
      </c>
      <c r="I240" s="174">
        <v>11.5</v>
      </c>
      <c r="J240" s="31">
        <v>1.05</v>
      </c>
      <c r="K240">
        <v>7</v>
      </c>
    </row>
    <row r="241" spans="1:11" ht="12.75">
      <c r="A241" t="s">
        <v>1065</v>
      </c>
      <c r="B241" t="s">
        <v>1066</v>
      </c>
      <c r="C241" t="s">
        <v>950</v>
      </c>
      <c r="D241">
        <v>51.94</v>
      </c>
      <c r="E241" s="172" t="s">
        <v>728</v>
      </c>
      <c r="F241">
        <v>6</v>
      </c>
      <c r="G241" s="173">
        <v>25.19</v>
      </c>
      <c r="H241" s="174">
        <v>15</v>
      </c>
      <c r="I241" s="174">
        <v>11</v>
      </c>
      <c r="J241" s="31">
        <v>0.55</v>
      </c>
      <c r="K241"/>
    </row>
    <row r="242" spans="1:11" ht="12.75">
      <c r="A242" t="s">
        <v>1070</v>
      </c>
      <c r="B242" t="s">
        <v>1071</v>
      </c>
      <c r="C242" t="s">
        <v>911</v>
      </c>
      <c r="D242">
        <v>26.66</v>
      </c>
      <c r="E242" s="172" t="s">
        <v>728</v>
      </c>
      <c r="F242">
        <v>12</v>
      </c>
      <c r="G242" s="173">
        <v>37.35</v>
      </c>
      <c r="H242" s="174">
        <v>5.5</v>
      </c>
      <c r="I242" s="174">
        <v>8.5</v>
      </c>
      <c r="J242" s="31">
        <v>1.05</v>
      </c>
      <c r="K242">
        <v>12</v>
      </c>
    </row>
    <row r="243" spans="1:11" ht="12.75">
      <c r="A243" t="s">
        <v>2233</v>
      </c>
      <c r="B243" t="s">
        <v>2234</v>
      </c>
      <c r="C243" t="s">
        <v>2077</v>
      </c>
      <c r="D243">
        <v>153.01</v>
      </c>
      <c r="E243" s="172" t="s">
        <v>728</v>
      </c>
      <c r="F243">
        <v>24</v>
      </c>
      <c r="G243" s="173">
        <v>19.22</v>
      </c>
      <c r="H243" s="174">
        <v>15</v>
      </c>
      <c r="I243" s="174"/>
      <c r="J243" s="31">
        <v>1.45</v>
      </c>
      <c r="K243">
        <v>24</v>
      </c>
    </row>
    <row r="244" spans="1:11" ht="12.75">
      <c r="A244" t="s">
        <v>1075</v>
      </c>
      <c r="B244" t="s">
        <v>1076</v>
      </c>
      <c r="C244" t="s">
        <v>983</v>
      </c>
      <c r="D244">
        <v>86.89</v>
      </c>
      <c r="E244" s="172" t="s">
        <v>728</v>
      </c>
      <c r="F244">
        <v>-2</v>
      </c>
      <c r="G244" s="173">
        <v>31.19</v>
      </c>
      <c r="H244" s="174">
        <v>10</v>
      </c>
      <c r="I244" s="174">
        <v>5.5</v>
      </c>
      <c r="J244" s="31">
        <v>1.2</v>
      </c>
      <c r="K244"/>
    </row>
    <row r="245" spans="1:11" ht="12.75">
      <c r="A245" t="s">
        <v>1260</v>
      </c>
      <c r="B245" t="s">
        <v>1261</v>
      </c>
      <c r="C245" t="s">
        <v>931</v>
      </c>
      <c r="D245">
        <v>49.29</v>
      </c>
      <c r="E245" s="172" t="s">
        <v>728</v>
      </c>
      <c r="F245">
        <v>1</v>
      </c>
      <c r="G245" s="173">
        <v>32.76</v>
      </c>
      <c r="H245" s="174">
        <v>11</v>
      </c>
      <c r="I245" s="174"/>
      <c r="J245" s="31">
        <v>1.35</v>
      </c>
      <c r="K245"/>
    </row>
    <row r="246" spans="1:11" ht="12.75">
      <c r="A246" t="s">
        <v>1077</v>
      </c>
      <c r="B246" t="s">
        <v>1078</v>
      </c>
      <c r="C246" t="s">
        <v>939</v>
      </c>
      <c r="D246">
        <v>33.03</v>
      </c>
      <c r="E246" s="172" t="s">
        <v>728</v>
      </c>
      <c r="F246">
        <v>6</v>
      </c>
      <c r="G246" s="173">
        <v>21.83</v>
      </c>
      <c r="H246" s="174">
        <v>-7</v>
      </c>
      <c r="I246" s="174"/>
      <c r="J246" s="31">
        <v>0.8</v>
      </c>
      <c r="K246"/>
    </row>
    <row r="247" spans="1:11" ht="12.75">
      <c r="A247" t="s">
        <v>3603</v>
      </c>
      <c r="B247" t="s">
        <v>3604</v>
      </c>
      <c r="C247" t="s">
        <v>907</v>
      </c>
      <c r="D247">
        <v>93.62</v>
      </c>
      <c r="E247" s="172" t="s">
        <v>728</v>
      </c>
      <c r="F247">
        <v>1</v>
      </c>
      <c r="G247" s="173">
        <v>14.37</v>
      </c>
      <c r="H247" s="174">
        <v>19.5</v>
      </c>
      <c r="I247" s="174"/>
      <c r="J247" s="31">
        <v>1.15</v>
      </c>
      <c r="K247"/>
    </row>
    <row r="248" spans="1:11" ht="12.75">
      <c r="A248" t="s">
        <v>1820</v>
      </c>
      <c r="B248" t="s">
        <v>1821</v>
      </c>
      <c r="C248" t="s">
        <v>911</v>
      </c>
      <c r="D248">
        <v>125.3</v>
      </c>
      <c r="E248" s="172" t="s">
        <v>728</v>
      </c>
      <c r="F248">
        <v>3</v>
      </c>
      <c r="G248" s="173">
        <v>18.71</v>
      </c>
      <c r="H248" s="174">
        <v>12</v>
      </c>
      <c r="I248" s="174">
        <v>8</v>
      </c>
      <c r="J248" s="31">
        <v>1.35</v>
      </c>
      <c r="K248"/>
    </row>
    <row r="249" spans="1:11" ht="12.75">
      <c r="A249" t="s">
        <v>3606</v>
      </c>
      <c r="B249" t="s">
        <v>3607</v>
      </c>
      <c r="C249" t="s">
        <v>891</v>
      </c>
      <c r="D249">
        <v>56.61</v>
      </c>
      <c r="E249" s="172" t="s">
        <v>728</v>
      </c>
      <c r="F249">
        <v>4</v>
      </c>
      <c r="G249" s="173">
        <v>40.35</v>
      </c>
      <c r="H249" s="174">
        <v>6.5</v>
      </c>
      <c r="I249" s="174">
        <v>19.5</v>
      </c>
      <c r="J249" s="31">
        <v>1.75</v>
      </c>
      <c r="K249"/>
    </row>
    <row r="250" spans="1:11" ht="12.75">
      <c r="A250" t="s">
        <v>1082</v>
      </c>
      <c r="B250" t="s">
        <v>1083</v>
      </c>
      <c r="C250" t="s">
        <v>911</v>
      </c>
      <c r="D250">
        <v>30.85</v>
      </c>
      <c r="E250" s="172" t="s">
        <v>728</v>
      </c>
      <c r="F250">
        <v>6</v>
      </c>
      <c r="G250" s="173">
        <v>14.75</v>
      </c>
      <c r="H250" s="174">
        <v>8</v>
      </c>
      <c r="I250" s="174">
        <v>2.5</v>
      </c>
      <c r="J250" s="31">
        <v>0.7</v>
      </c>
      <c r="K250"/>
    </row>
    <row r="251" spans="1:11" ht="12.75">
      <c r="A251" t="s">
        <v>1089</v>
      </c>
      <c r="B251" t="s">
        <v>1090</v>
      </c>
      <c r="C251" t="s">
        <v>888</v>
      </c>
      <c r="D251">
        <v>80.41</v>
      </c>
      <c r="E251" s="172" t="s">
        <v>728</v>
      </c>
      <c r="F251">
        <v>-2</v>
      </c>
      <c r="G251" s="173">
        <v>10.05</v>
      </c>
      <c r="H251" s="174">
        <v>11</v>
      </c>
      <c r="I251" s="174">
        <v>70</v>
      </c>
      <c r="J251" s="31">
        <v>1.3</v>
      </c>
      <c r="K251"/>
    </row>
    <row r="252" spans="1:11" ht="12.75">
      <c r="A252" t="s">
        <v>1095</v>
      </c>
      <c r="B252" t="s">
        <v>1096</v>
      </c>
      <c r="C252" t="s">
        <v>911</v>
      </c>
      <c r="D252">
        <v>52.08</v>
      </c>
      <c r="E252" s="172" t="s">
        <v>728</v>
      </c>
      <c r="F252">
        <v>6</v>
      </c>
      <c r="G252" s="173">
        <v>24.06</v>
      </c>
      <c r="H252" s="174">
        <v>12.5</v>
      </c>
      <c r="I252" s="174">
        <v>8.5</v>
      </c>
      <c r="J252" s="31">
        <v>0.85</v>
      </c>
      <c r="K252"/>
    </row>
    <row r="253" spans="1:11" ht="12.75">
      <c r="A253" t="s">
        <v>1097</v>
      </c>
      <c r="B253" t="s">
        <v>1098</v>
      </c>
      <c r="C253" t="s">
        <v>995</v>
      </c>
      <c r="D253">
        <v>158.91</v>
      </c>
      <c r="E253" s="172" t="s">
        <v>728</v>
      </c>
      <c r="F253">
        <v>12</v>
      </c>
      <c r="G253" s="173">
        <v>12.94</v>
      </c>
      <c r="H253" s="174">
        <v>3</v>
      </c>
      <c r="I253" s="174">
        <v>4.5</v>
      </c>
      <c r="J253" s="31">
        <v>1.25</v>
      </c>
      <c r="K253">
        <v>12</v>
      </c>
    </row>
    <row r="254" spans="1:11" ht="12.75">
      <c r="A254" t="s">
        <v>3621</v>
      </c>
      <c r="B254" t="s">
        <v>3622</v>
      </c>
      <c r="C254" t="s">
        <v>1665</v>
      </c>
      <c r="D254">
        <v>39.96</v>
      </c>
      <c r="E254" s="172" t="s">
        <v>728</v>
      </c>
      <c r="F254">
        <v>24</v>
      </c>
      <c r="G254" s="173">
        <v>23.69</v>
      </c>
      <c r="H254" s="174">
        <v>15</v>
      </c>
      <c r="I254" s="174">
        <v>19.5</v>
      </c>
      <c r="J254" s="31">
        <v>1.25</v>
      </c>
      <c r="K254">
        <v>24</v>
      </c>
    </row>
    <row r="255" spans="1:11" ht="12.75">
      <c r="A255" t="s">
        <v>1099</v>
      </c>
      <c r="B255" t="s">
        <v>1100</v>
      </c>
      <c r="C255" t="s">
        <v>931</v>
      </c>
      <c r="D255">
        <v>49.73</v>
      </c>
      <c r="E255" s="172" t="s">
        <v>728</v>
      </c>
      <c r="F255">
        <v>7</v>
      </c>
      <c r="G255" s="173">
        <v>17.3</v>
      </c>
      <c r="H255" s="174">
        <v>10.5</v>
      </c>
      <c r="I255" s="174">
        <v>6</v>
      </c>
      <c r="J255" s="31">
        <v>1.3</v>
      </c>
      <c r="K255">
        <v>7</v>
      </c>
    </row>
    <row r="256" spans="1:11" ht="12.75">
      <c r="A256" t="s">
        <v>3627</v>
      </c>
      <c r="B256" t="s">
        <v>3628</v>
      </c>
      <c r="C256" t="s">
        <v>1800</v>
      </c>
      <c r="D256">
        <v>61.01</v>
      </c>
      <c r="E256" s="172" t="s">
        <v>728</v>
      </c>
      <c r="F256">
        <v>7</v>
      </c>
      <c r="G256" s="173">
        <v>35.68</v>
      </c>
      <c r="H256" s="174">
        <v>14.5</v>
      </c>
      <c r="I256" s="174"/>
      <c r="J256" s="31">
        <v>0.85</v>
      </c>
      <c r="K256">
        <v>7</v>
      </c>
    </row>
    <row r="257" spans="1:11" ht="12.75">
      <c r="A257" t="s">
        <v>1101</v>
      </c>
      <c r="B257" t="s">
        <v>1102</v>
      </c>
      <c r="C257" t="s">
        <v>1548</v>
      </c>
      <c r="D257">
        <v>50.63</v>
      </c>
      <c r="E257" s="172" t="s">
        <v>728</v>
      </c>
      <c r="F257">
        <v>19</v>
      </c>
      <c r="G257" s="173">
        <v>25.64</v>
      </c>
      <c r="H257" s="174">
        <v>8.5</v>
      </c>
      <c r="I257" s="174">
        <v>10.5</v>
      </c>
      <c r="J257" s="31">
        <v>1</v>
      </c>
      <c r="K257">
        <v>19</v>
      </c>
    </row>
    <row r="258" spans="1:11" ht="12.75">
      <c r="A258" t="s">
        <v>1549</v>
      </c>
      <c r="B258" t="s">
        <v>1550</v>
      </c>
      <c r="C258" t="s">
        <v>965</v>
      </c>
      <c r="D258">
        <v>36.4</v>
      </c>
      <c r="E258" s="172" t="s">
        <v>728</v>
      </c>
      <c r="F258">
        <v>9</v>
      </c>
      <c r="G258" s="173">
        <v>9.71</v>
      </c>
      <c r="H258" s="174">
        <v>4</v>
      </c>
      <c r="I258" s="174">
        <v>4</v>
      </c>
      <c r="J258" s="31">
        <v>1.35</v>
      </c>
      <c r="K258">
        <v>9</v>
      </c>
    </row>
    <row r="259" spans="1:11" ht="12.75">
      <c r="A259" t="s">
        <v>3641</v>
      </c>
      <c r="B259" t="s">
        <v>3642</v>
      </c>
      <c r="C259" t="s">
        <v>2787</v>
      </c>
      <c r="D259">
        <v>17.93</v>
      </c>
      <c r="E259" s="172" t="s">
        <v>728</v>
      </c>
      <c r="F259">
        <v>13</v>
      </c>
      <c r="G259" s="173">
        <v>15.48</v>
      </c>
      <c r="H259" s="174">
        <v>11.5</v>
      </c>
      <c r="I259" s="174">
        <v>12.5</v>
      </c>
      <c r="J259" s="31">
        <v>0.8</v>
      </c>
      <c r="K259">
        <v>13</v>
      </c>
    </row>
    <row r="260" spans="1:11" ht="12.75">
      <c r="A260" t="s">
        <v>1835</v>
      </c>
      <c r="B260" t="s">
        <v>1836</v>
      </c>
      <c r="C260" t="s">
        <v>1081</v>
      </c>
      <c r="D260">
        <v>86.35</v>
      </c>
      <c r="E260" s="172" t="s">
        <v>728</v>
      </c>
      <c r="F260">
        <v>5</v>
      </c>
      <c r="G260" s="173">
        <v>5.55</v>
      </c>
      <c r="H260" s="174">
        <v>5.5</v>
      </c>
      <c r="I260" s="174">
        <v>3</v>
      </c>
      <c r="J260" s="31">
        <v>1.2</v>
      </c>
      <c r="K260"/>
    </row>
    <row r="261" spans="1:11" ht="12.75">
      <c r="A261" t="s">
        <v>1553</v>
      </c>
      <c r="B261" t="s">
        <v>1554</v>
      </c>
      <c r="C261" t="s">
        <v>966</v>
      </c>
      <c r="D261">
        <v>28.01</v>
      </c>
      <c r="E261" s="172" t="s">
        <v>728</v>
      </c>
      <c r="F261">
        <v>11</v>
      </c>
      <c r="G261" s="173">
        <v>16.99</v>
      </c>
      <c r="H261" s="174">
        <v>10.5</v>
      </c>
      <c r="I261" s="174">
        <v>12.5</v>
      </c>
      <c r="J261" s="31">
        <v>0.6</v>
      </c>
      <c r="K261">
        <v>11</v>
      </c>
    </row>
    <row r="262" spans="1:11" ht="12.75">
      <c r="A262" t="s">
        <v>1555</v>
      </c>
      <c r="B262" t="s">
        <v>1556</v>
      </c>
      <c r="C262" t="s">
        <v>1005</v>
      </c>
      <c r="D262">
        <v>71.23</v>
      </c>
      <c r="E262" s="172" t="s">
        <v>728</v>
      </c>
      <c r="F262">
        <v>5</v>
      </c>
      <c r="G262" s="173">
        <v>14.88</v>
      </c>
      <c r="H262" s="174">
        <v>6.5</v>
      </c>
      <c r="I262" s="174">
        <v>5</v>
      </c>
      <c r="J262" s="31">
        <v>1.05</v>
      </c>
      <c r="K262"/>
    </row>
    <row r="263" spans="1:11" ht="12.75">
      <c r="A263" t="s">
        <v>1557</v>
      </c>
      <c r="B263" t="s">
        <v>1558</v>
      </c>
      <c r="C263" t="s">
        <v>883</v>
      </c>
      <c r="D263">
        <v>70.38</v>
      </c>
      <c r="E263" s="172" t="s">
        <v>728</v>
      </c>
      <c r="F263">
        <v>14</v>
      </c>
      <c r="G263" s="173">
        <v>15.87</v>
      </c>
      <c r="H263" s="174">
        <v>8.5</v>
      </c>
      <c r="I263" s="174"/>
      <c r="J263" s="31">
        <v>1.05</v>
      </c>
      <c r="K263">
        <v>14</v>
      </c>
    </row>
    <row r="264" spans="1:11" ht="12.75">
      <c r="A264" t="s">
        <v>1562</v>
      </c>
      <c r="B264" t="s">
        <v>1563</v>
      </c>
      <c r="C264" t="s">
        <v>995</v>
      </c>
      <c r="D264">
        <v>119.81</v>
      </c>
      <c r="E264" s="172" t="s">
        <v>728</v>
      </c>
      <c r="F264">
        <v>19</v>
      </c>
      <c r="G264" s="173">
        <v>14.34</v>
      </c>
      <c r="H264" s="174">
        <v>12</v>
      </c>
      <c r="I264" s="174"/>
      <c r="J264" s="31">
        <v>1.25</v>
      </c>
      <c r="K264">
        <v>19</v>
      </c>
    </row>
    <row r="265" spans="1:11" ht="12.75">
      <c r="A265" t="s">
        <v>3670</v>
      </c>
      <c r="B265" t="s">
        <v>3671</v>
      </c>
      <c r="C265" t="s">
        <v>928</v>
      </c>
      <c r="D265">
        <v>64.22</v>
      </c>
      <c r="E265" s="172" t="s">
        <v>728</v>
      </c>
      <c r="F265">
        <v>-4</v>
      </c>
      <c r="G265" s="173">
        <v>27.86</v>
      </c>
      <c r="H265" s="174">
        <v>8.5</v>
      </c>
      <c r="I265" s="174">
        <v>4.5</v>
      </c>
      <c r="J265" s="31">
        <v>0.8</v>
      </c>
      <c r="K265"/>
    </row>
    <row r="266" spans="1:11" ht="12.75">
      <c r="A266" t="s">
        <v>1564</v>
      </c>
      <c r="B266" t="s">
        <v>1565</v>
      </c>
      <c r="C266" t="s">
        <v>877</v>
      </c>
      <c r="D266">
        <v>53.49</v>
      </c>
      <c r="E266" s="172" t="s">
        <v>728</v>
      </c>
      <c r="F266">
        <v>12</v>
      </c>
      <c r="G266" s="173">
        <v>24.28</v>
      </c>
      <c r="H266" s="174">
        <v>13.5</v>
      </c>
      <c r="I266" s="174"/>
      <c r="J266" s="31">
        <v>0.85</v>
      </c>
      <c r="K266">
        <v>12</v>
      </c>
    </row>
    <row r="267" spans="1:11" ht="12.75">
      <c r="A267" t="s">
        <v>1568</v>
      </c>
      <c r="B267" t="s">
        <v>1569</v>
      </c>
      <c r="C267" t="s">
        <v>1241</v>
      </c>
      <c r="D267">
        <v>51.94</v>
      </c>
      <c r="E267" s="172" t="s">
        <v>728</v>
      </c>
      <c r="F267">
        <v>12</v>
      </c>
      <c r="G267" s="173">
        <v>10.91</v>
      </c>
      <c r="H267" s="174">
        <v>7</v>
      </c>
      <c r="I267" s="174"/>
      <c r="J267" s="31">
        <v>1.4</v>
      </c>
      <c r="K267">
        <v>12</v>
      </c>
    </row>
    <row r="268" spans="1:11" ht="12.75">
      <c r="A268" t="s">
        <v>1570</v>
      </c>
      <c r="B268" t="s">
        <v>1571</v>
      </c>
      <c r="C268" t="s">
        <v>955</v>
      </c>
      <c r="D268">
        <v>41.38</v>
      </c>
      <c r="E268" s="172" t="s">
        <v>728</v>
      </c>
      <c r="F268">
        <v>12</v>
      </c>
      <c r="G268" s="173">
        <v>13.37</v>
      </c>
      <c r="H268" s="174">
        <v>16.5</v>
      </c>
      <c r="I268" s="174">
        <v>9</v>
      </c>
      <c r="J268" s="31">
        <v>1.3</v>
      </c>
      <c r="K268">
        <v>12</v>
      </c>
    </row>
    <row r="269" spans="1:11" ht="12.75">
      <c r="A269" t="s">
        <v>3682</v>
      </c>
      <c r="B269" t="s">
        <v>3683</v>
      </c>
      <c r="C269" t="s">
        <v>934</v>
      </c>
      <c r="D269">
        <v>46.58</v>
      </c>
      <c r="E269" s="172" t="s">
        <v>728</v>
      </c>
      <c r="F269">
        <v>16</v>
      </c>
      <c r="G269" s="173">
        <v>9.93</v>
      </c>
      <c r="H269" s="174">
        <v>16</v>
      </c>
      <c r="I269" s="174">
        <v>2</v>
      </c>
      <c r="J269" s="31">
        <v>1.25</v>
      </c>
      <c r="K269">
        <v>16</v>
      </c>
    </row>
    <row r="270" spans="1:11" ht="12.75">
      <c r="A270" t="s">
        <v>1572</v>
      </c>
      <c r="B270" t="s">
        <v>1573</v>
      </c>
      <c r="C270" t="s">
        <v>966</v>
      </c>
      <c r="D270">
        <v>53.95</v>
      </c>
      <c r="E270" s="172" t="s">
        <v>728</v>
      </c>
      <c r="F270">
        <v>17</v>
      </c>
      <c r="G270" s="173">
        <v>53.34</v>
      </c>
      <c r="H270" s="174">
        <v>9.5</v>
      </c>
      <c r="I270" s="174">
        <v>6</v>
      </c>
      <c r="J270" s="31">
        <v>0.55</v>
      </c>
      <c r="K270">
        <v>17</v>
      </c>
    </row>
    <row r="271" spans="1:11" ht="12.75">
      <c r="A271" t="s">
        <v>1263</v>
      </c>
      <c r="B271" t="s">
        <v>1264</v>
      </c>
      <c r="C271" t="s">
        <v>2058</v>
      </c>
      <c r="D271">
        <v>17.41</v>
      </c>
      <c r="E271" s="172" t="s">
        <v>728</v>
      </c>
      <c r="F271">
        <v>25</v>
      </c>
      <c r="G271" s="173"/>
      <c r="H271" s="174"/>
      <c r="I271" s="174"/>
      <c r="J271" s="31"/>
      <c r="K271">
        <v>25</v>
      </c>
    </row>
    <row r="272" spans="1:11" ht="12.75">
      <c r="A272" t="s">
        <v>1577</v>
      </c>
      <c r="B272" t="s">
        <v>1578</v>
      </c>
      <c r="C272" t="s">
        <v>883</v>
      </c>
      <c r="D272">
        <v>93.65</v>
      </c>
      <c r="E272" s="172" t="s">
        <v>728</v>
      </c>
      <c r="F272">
        <v>10</v>
      </c>
      <c r="G272" s="173">
        <v>23.74</v>
      </c>
      <c r="H272" s="174">
        <v>10</v>
      </c>
      <c r="I272" s="174"/>
      <c r="J272" s="31">
        <v>0.65</v>
      </c>
      <c r="K272">
        <v>10</v>
      </c>
    </row>
    <row r="273" spans="1:11" ht="12.75">
      <c r="A273" t="s">
        <v>2</v>
      </c>
      <c r="B273" t="s">
        <v>3</v>
      </c>
      <c r="C273" t="s">
        <v>925</v>
      </c>
      <c r="D273">
        <v>55.03</v>
      </c>
      <c r="E273" s="172" t="s">
        <v>728</v>
      </c>
      <c r="F273">
        <v>16</v>
      </c>
      <c r="G273" s="173">
        <v>19.6</v>
      </c>
      <c r="H273" s="174">
        <v>23</v>
      </c>
      <c r="I273" s="174"/>
      <c r="J273" s="31">
        <v>1.2</v>
      </c>
      <c r="K273">
        <v>16</v>
      </c>
    </row>
    <row r="274" spans="1:11" ht="12.75">
      <c r="A274" t="s">
        <v>1579</v>
      </c>
      <c r="B274" t="s">
        <v>1580</v>
      </c>
      <c r="C274" t="s">
        <v>1581</v>
      </c>
      <c r="D274">
        <v>95.24</v>
      </c>
      <c r="E274" s="172" t="s">
        <v>728</v>
      </c>
      <c r="F274">
        <v>11</v>
      </c>
      <c r="G274" s="173">
        <v>28.48</v>
      </c>
      <c r="H274" s="174">
        <v>17.5</v>
      </c>
      <c r="I274" s="174">
        <v>6.5</v>
      </c>
      <c r="J274" s="31">
        <v>0.95</v>
      </c>
      <c r="K274">
        <v>11</v>
      </c>
    </row>
    <row r="275" spans="1:11" ht="12.75">
      <c r="A275" t="s">
        <v>1585</v>
      </c>
      <c r="B275" t="s">
        <v>1586</v>
      </c>
      <c r="C275" t="s">
        <v>1055</v>
      </c>
      <c r="D275">
        <v>23.67</v>
      </c>
      <c r="E275" s="172" t="s">
        <v>728</v>
      </c>
      <c r="F275">
        <v>15</v>
      </c>
      <c r="G275" s="173">
        <v>7.58</v>
      </c>
      <c r="H275" s="174">
        <v>22</v>
      </c>
      <c r="I275" s="174">
        <v>3.5</v>
      </c>
      <c r="J275" s="31">
        <v>1</v>
      </c>
      <c r="K275">
        <v>15</v>
      </c>
    </row>
    <row r="276" spans="1:11" ht="12.75">
      <c r="A276" t="s">
        <v>1587</v>
      </c>
      <c r="B276" t="s">
        <v>1588</v>
      </c>
      <c r="C276" t="s">
        <v>1030</v>
      </c>
      <c r="D276">
        <v>36.02</v>
      </c>
      <c r="E276" s="172" t="s">
        <v>728</v>
      </c>
      <c r="F276">
        <v>17</v>
      </c>
      <c r="G276" s="173">
        <v>28.27</v>
      </c>
      <c r="H276" s="174">
        <v>8.5</v>
      </c>
      <c r="I276" s="174"/>
      <c r="J276" s="31">
        <v>0.9</v>
      </c>
      <c r="K276">
        <v>17</v>
      </c>
    </row>
    <row r="277" spans="1:11" ht="12.75">
      <c r="A277" t="s">
        <v>1589</v>
      </c>
      <c r="B277" t="s">
        <v>1590</v>
      </c>
      <c r="C277" t="s">
        <v>883</v>
      </c>
      <c r="D277">
        <v>29.91</v>
      </c>
      <c r="E277" s="172" t="s">
        <v>728</v>
      </c>
      <c r="F277">
        <v>13</v>
      </c>
      <c r="G277" s="173">
        <v>15.09</v>
      </c>
      <c r="H277" s="174">
        <v>9.5</v>
      </c>
      <c r="I277" s="174"/>
      <c r="J277" s="31">
        <v>0.65</v>
      </c>
      <c r="K277">
        <v>13</v>
      </c>
    </row>
    <row r="278" spans="1:11" ht="12.75">
      <c r="A278" t="s">
        <v>1591</v>
      </c>
      <c r="B278" t="s">
        <v>1592</v>
      </c>
      <c r="C278" t="s">
        <v>888</v>
      </c>
      <c r="D278">
        <v>77.02</v>
      </c>
      <c r="E278" s="172" t="s">
        <v>728</v>
      </c>
      <c r="F278">
        <v>-1</v>
      </c>
      <c r="G278" s="173">
        <v>6.79</v>
      </c>
      <c r="H278" s="174">
        <v>4</v>
      </c>
      <c r="I278" s="174">
        <v>5</v>
      </c>
      <c r="J278" s="31">
        <v>1.25</v>
      </c>
      <c r="K278"/>
    </row>
    <row r="279" spans="1:11" ht="12.75">
      <c r="A279" t="s">
        <v>1124</v>
      </c>
      <c r="B279" t="s">
        <v>1125</v>
      </c>
      <c r="C279" t="s">
        <v>1025</v>
      </c>
      <c r="D279">
        <v>14.46</v>
      </c>
      <c r="E279" s="172" t="s">
        <v>728</v>
      </c>
      <c r="F279">
        <v>16</v>
      </c>
      <c r="G279" s="173">
        <v>6.49</v>
      </c>
      <c r="H279" s="174">
        <v>13</v>
      </c>
      <c r="I279" s="174"/>
      <c r="J279" s="31">
        <v>1.25</v>
      </c>
      <c r="K279">
        <v>16</v>
      </c>
    </row>
    <row r="280" spans="1:11" ht="12.75">
      <c r="A280" t="s">
        <v>1126</v>
      </c>
      <c r="B280" t="s">
        <v>1127</v>
      </c>
      <c r="C280" t="s">
        <v>2091</v>
      </c>
      <c r="D280">
        <v>96.01</v>
      </c>
      <c r="E280" s="172" t="s">
        <v>728</v>
      </c>
      <c r="F280">
        <v>16</v>
      </c>
      <c r="G280" s="173"/>
      <c r="H280" s="174">
        <v>10.5</v>
      </c>
      <c r="I280" s="174">
        <v>20.5</v>
      </c>
      <c r="J280" s="31">
        <v>0.55</v>
      </c>
      <c r="K280">
        <v>16</v>
      </c>
    </row>
    <row r="281" spans="1:11" ht="12.75">
      <c r="A281" t="s">
        <v>3026</v>
      </c>
      <c r="B281" t="s">
        <v>3027</v>
      </c>
      <c r="C281" t="s">
        <v>928</v>
      </c>
      <c r="D281">
        <v>134.03</v>
      </c>
      <c r="E281" s="172" t="s">
        <v>728</v>
      </c>
      <c r="F281">
        <v>10</v>
      </c>
      <c r="G281" s="173">
        <v>25.25</v>
      </c>
      <c r="H281" s="174">
        <v>17</v>
      </c>
      <c r="I281" s="174">
        <v>10.5</v>
      </c>
      <c r="J281" s="31">
        <v>1.15</v>
      </c>
      <c r="K281">
        <v>10</v>
      </c>
    </row>
    <row r="282" spans="1:11" ht="12.75">
      <c r="A282" t="s">
        <v>1595</v>
      </c>
      <c r="B282" t="s">
        <v>1596</v>
      </c>
      <c r="C282" t="s">
        <v>934</v>
      </c>
      <c r="D282">
        <v>88.69</v>
      </c>
      <c r="E282" s="172" t="s">
        <v>728</v>
      </c>
      <c r="F282">
        <v>7</v>
      </c>
      <c r="G282" s="173">
        <v>4.95</v>
      </c>
      <c r="H282" s="174">
        <v>10.5</v>
      </c>
      <c r="I282" s="174">
        <v>0.5</v>
      </c>
      <c r="J282" s="31">
        <v>1.1</v>
      </c>
      <c r="K282">
        <v>7</v>
      </c>
    </row>
    <row r="283" spans="1:11" ht="12.75">
      <c r="A283" t="s">
        <v>1597</v>
      </c>
      <c r="B283" t="s">
        <v>1598</v>
      </c>
      <c r="C283" t="s">
        <v>1576</v>
      </c>
      <c r="D283">
        <v>63.29</v>
      </c>
      <c r="E283" s="172" t="s">
        <v>728</v>
      </c>
      <c r="F283">
        <v>7</v>
      </c>
      <c r="G283" s="173">
        <v>6.89</v>
      </c>
      <c r="H283" s="174">
        <v>7</v>
      </c>
      <c r="I283" s="174">
        <v>3.5</v>
      </c>
      <c r="J283" s="31">
        <v>1.25</v>
      </c>
      <c r="K283">
        <v>7</v>
      </c>
    </row>
    <row r="284" spans="1:11" ht="12.75">
      <c r="A284" t="s">
        <v>1599</v>
      </c>
      <c r="B284" t="s">
        <v>1600</v>
      </c>
      <c r="C284" t="s">
        <v>897</v>
      </c>
      <c r="D284">
        <v>419</v>
      </c>
      <c r="E284" s="172" t="s">
        <v>728</v>
      </c>
      <c r="F284">
        <v>14</v>
      </c>
      <c r="G284" s="173">
        <v>9.5</v>
      </c>
      <c r="H284" s="174">
        <v>1</v>
      </c>
      <c r="I284" s="174"/>
      <c r="J284" s="31">
        <v>0.85</v>
      </c>
      <c r="K284">
        <v>14</v>
      </c>
    </row>
    <row r="285" spans="1:11" ht="12.75">
      <c r="A285" t="s">
        <v>1203</v>
      </c>
      <c r="B285" t="s">
        <v>1204</v>
      </c>
      <c r="C285" t="s">
        <v>894</v>
      </c>
      <c r="D285">
        <v>33.12</v>
      </c>
      <c r="E285" s="172" t="s">
        <v>728</v>
      </c>
      <c r="F285">
        <v>8</v>
      </c>
      <c r="G285" s="173">
        <v>27.45</v>
      </c>
      <c r="H285" s="174">
        <v>12.5</v>
      </c>
      <c r="I285" s="174"/>
      <c r="J285" s="31">
        <v>0.95</v>
      </c>
      <c r="K285">
        <v>8</v>
      </c>
    </row>
    <row r="286" spans="1:11" ht="12.75">
      <c r="A286" t="s">
        <v>26</v>
      </c>
      <c r="B286" t="s">
        <v>27</v>
      </c>
      <c r="C286" t="s">
        <v>2097</v>
      </c>
      <c r="D286">
        <v>25.45</v>
      </c>
      <c r="E286" s="172" t="s">
        <v>728</v>
      </c>
      <c r="F286">
        <v>15</v>
      </c>
      <c r="G286" s="173">
        <v>20.88</v>
      </c>
      <c r="H286" s="174">
        <v>9.5</v>
      </c>
      <c r="I286" s="174">
        <v>3.5</v>
      </c>
      <c r="J286" s="31">
        <v>0.85</v>
      </c>
      <c r="K286">
        <v>15</v>
      </c>
    </row>
    <row r="287" spans="1:11" ht="12.75">
      <c r="A287" t="s">
        <v>30</v>
      </c>
      <c r="B287" t="s">
        <v>31</v>
      </c>
      <c r="C287" t="s">
        <v>966</v>
      </c>
      <c r="D287">
        <v>47.71</v>
      </c>
      <c r="E287" s="172" t="s">
        <v>728</v>
      </c>
      <c r="F287">
        <v>13</v>
      </c>
      <c r="G287" s="173">
        <v>24.35</v>
      </c>
      <c r="H287" s="174">
        <v>8.5</v>
      </c>
      <c r="I287" s="174">
        <v>7.5</v>
      </c>
      <c r="J287" s="31">
        <v>0.6</v>
      </c>
      <c r="K287">
        <v>13</v>
      </c>
    </row>
    <row r="288" spans="1:11" ht="12.75">
      <c r="A288" t="s">
        <v>1603</v>
      </c>
      <c r="B288" t="s">
        <v>1604</v>
      </c>
      <c r="C288" t="s">
        <v>1605</v>
      </c>
      <c r="D288">
        <v>39.18</v>
      </c>
      <c r="E288" s="172" t="s">
        <v>728</v>
      </c>
      <c r="F288">
        <v>18</v>
      </c>
      <c r="G288" s="173">
        <v>40.05</v>
      </c>
      <c r="H288" s="174">
        <v>7</v>
      </c>
      <c r="I288" s="174">
        <v>4.5</v>
      </c>
      <c r="J288" s="31">
        <v>1.15</v>
      </c>
      <c r="K288">
        <v>18</v>
      </c>
    </row>
    <row r="289" spans="1:11" ht="12.75">
      <c r="A289" t="s">
        <v>1612</v>
      </c>
      <c r="B289" t="s">
        <v>1613</v>
      </c>
      <c r="C289" t="s">
        <v>907</v>
      </c>
      <c r="D289">
        <v>27.52</v>
      </c>
      <c r="E289" s="172" t="s">
        <v>728</v>
      </c>
      <c r="F289">
        <v>14</v>
      </c>
      <c r="G289" s="173">
        <v>5.04</v>
      </c>
      <c r="H289" s="174">
        <v>10</v>
      </c>
      <c r="I289" s="174">
        <v>17</v>
      </c>
      <c r="J289" s="31">
        <v>1.1</v>
      </c>
      <c r="K289">
        <v>14</v>
      </c>
    </row>
    <row r="290" spans="1:11" ht="12.75">
      <c r="A290" t="s">
        <v>1616</v>
      </c>
      <c r="B290" t="s">
        <v>1617</v>
      </c>
      <c r="C290" t="s">
        <v>886</v>
      </c>
      <c r="D290">
        <v>44.98</v>
      </c>
      <c r="E290" s="172" t="s">
        <v>728</v>
      </c>
      <c r="F290">
        <v>10</v>
      </c>
      <c r="G290" s="173">
        <v>8.22</v>
      </c>
      <c r="H290" s="174">
        <v>8.5</v>
      </c>
      <c r="I290" s="174">
        <v>5</v>
      </c>
      <c r="J290" s="31">
        <v>1.65</v>
      </c>
      <c r="K290">
        <v>10</v>
      </c>
    </row>
    <row r="291" spans="1:11" ht="12.75">
      <c r="A291" t="s">
        <v>1618</v>
      </c>
      <c r="B291" t="s">
        <v>866</v>
      </c>
      <c r="C291" t="s">
        <v>899</v>
      </c>
      <c r="D291">
        <v>41.45</v>
      </c>
      <c r="E291" s="172" t="s">
        <v>728</v>
      </c>
      <c r="F291">
        <v>6</v>
      </c>
      <c r="G291" s="173">
        <v>10.99</v>
      </c>
      <c r="H291" s="174">
        <v>4</v>
      </c>
      <c r="I291" s="174">
        <v>2</v>
      </c>
      <c r="J291" s="31">
        <v>0.65</v>
      </c>
      <c r="K291">
        <v>6</v>
      </c>
    </row>
    <row r="292" spans="1:11" ht="12.75">
      <c r="A292" t="s">
        <v>1620</v>
      </c>
      <c r="B292" t="s">
        <v>1621</v>
      </c>
      <c r="C292" t="s">
        <v>1548</v>
      </c>
      <c r="D292">
        <v>25.05</v>
      </c>
      <c r="E292" s="172" t="s">
        <v>728</v>
      </c>
      <c r="F292">
        <v>19</v>
      </c>
      <c r="G292" s="173">
        <v>9.65</v>
      </c>
      <c r="H292" s="174">
        <v>13</v>
      </c>
      <c r="I292" s="174">
        <v>4.5</v>
      </c>
      <c r="J292" s="31">
        <v>1.15</v>
      </c>
      <c r="K292">
        <v>19</v>
      </c>
    </row>
    <row r="293" spans="1:11" ht="12.75">
      <c r="A293" t="s">
        <v>1622</v>
      </c>
      <c r="B293" t="s">
        <v>1623</v>
      </c>
      <c r="C293" t="s">
        <v>1619</v>
      </c>
      <c r="D293">
        <v>73.6</v>
      </c>
      <c r="E293" s="172" t="s">
        <v>728</v>
      </c>
      <c r="F293">
        <v>12</v>
      </c>
      <c r="G293" s="173">
        <v>13.07</v>
      </c>
      <c r="H293" s="174">
        <v>3.5</v>
      </c>
      <c r="I293" s="174">
        <v>3</v>
      </c>
      <c r="J293" s="31">
        <v>1.05</v>
      </c>
      <c r="K293">
        <v>12</v>
      </c>
    </row>
    <row r="294" spans="1:11" ht="12.75">
      <c r="A294" t="s">
        <v>1624</v>
      </c>
      <c r="B294" t="s">
        <v>1625</v>
      </c>
      <c r="C294" t="s">
        <v>983</v>
      </c>
      <c r="D294">
        <v>82.56</v>
      </c>
      <c r="E294" s="172" t="s">
        <v>728</v>
      </c>
      <c r="F294">
        <v>4</v>
      </c>
      <c r="G294" s="173">
        <v>9.89</v>
      </c>
      <c r="H294" s="174">
        <v>13</v>
      </c>
      <c r="I294" s="174">
        <v>24.5</v>
      </c>
      <c r="J294" s="31">
        <v>1.6</v>
      </c>
      <c r="K294"/>
    </row>
    <row r="295" spans="1:11" ht="12.75">
      <c r="A295" t="s">
        <v>3084</v>
      </c>
      <c r="B295" t="s">
        <v>3085</v>
      </c>
      <c r="C295" t="s">
        <v>1025</v>
      </c>
      <c r="D295">
        <v>46.05</v>
      </c>
      <c r="E295" s="172" t="s">
        <v>728</v>
      </c>
      <c r="F295">
        <v>9</v>
      </c>
      <c r="G295" s="173">
        <v>15.82</v>
      </c>
      <c r="H295" s="174">
        <v>18</v>
      </c>
      <c r="I295" s="174"/>
      <c r="J295" s="31">
        <v>1.1</v>
      </c>
      <c r="K295">
        <v>9</v>
      </c>
    </row>
    <row r="296" spans="1:11" ht="12.75">
      <c r="A296" t="s">
        <v>58</v>
      </c>
      <c r="B296" t="s">
        <v>59</v>
      </c>
      <c r="C296" t="s">
        <v>1812</v>
      </c>
      <c r="D296">
        <v>244.23</v>
      </c>
      <c r="E296" s="172" t="s">
        <v>728</v>
      </c>
      <c r="F296">
        <v>-7</v>
      </c>
      <c r="G296" s="173">
        <v>55.43</v>
      </c>
      <c r="H296" s="174">
        <v>36</v>
      </c>
      <c r="I296" s="174"/>
      <c r="J296" s="31">
        <v>1</v>
      </c>
      <c r="K296"/>
    </row>
    <row r="297" spans="1:11" ht="12.75">
      <c r="A297" t="s">
        <v>1626</v>
      </c>
      <c r="B297" t="s">
        <v>1627</v>
      </c>
      <c r="C297" t="s">
        <v>1628</v>
      </c>
      <c r="D297">
        <v>43.48</v>
      </c>
      <c r="E297" s="172" t="s">
        <v>728</v>
      </c>
      <c r="F297">
        <v>5</v>
      </c>
      <c r="G297" s="173">
        <v>14.02</v>
      </c>
      <c r="H297" s="174">
        <v>4</v>
      </c>
      <c r="I297" s="174">
        <v>4.5</v>
      </c>
      <c r="J297" s="31">
        <v>0.65</v>
      </c>
      <c r="K297"/>
    </row>
    <row r="298" spans="1:11" ht="12.75">
      <c r="A298" t="s">
        <v>1257</v>
      </c>
      <c r="B298" t="s">
        <v>1258</v>
      </c>
      <c r="C298" t="s">
        <v>984</v>
      </c>
      <c r="D298">
        <v>56.31</v>
      </c>
      <c r="E298" s="172" t="s">
        <v>728</v>
      </c>
      <c r="F298">
        <v>10</v>
      </c>
      <c r="G298" s="173">
        <v>12.45</v>
      </c>
      <c r="H298" s="174">
        <v>5</v>
      </c>
      <c r="I298" s="174">
        <v>5</v>
      </c>
      <c r="J298" s="31">
        <v>0.75</v>
      </c>
      <c r="K298">
        <v>10</v>
      </c>
    </row>
    <row r="299" spans="1:11" ht="12.75">
      <c r="A299" t="s">
        <v>1629</v>
      </c>
      <c r="B299" t="s">
        <v>1630</v>
      </c>
      <c r="C299" t="s">
        <v>1628</v>
      </c>
      <c r="D299">
        <v>53.94</v>
      </c>
      <c r="E299" s="172" t="s">
        <v>728</v>
      </c>
      <c r="F299"/>
      <c r="G299" s="173">
        <v>13.05</v>
      </c>
      <c r="H299" s="174">
        <v>-0.5</v>
      </c>
      <c r="I299" s="174"/>
      <c r="J299" s="31">
        <v>0.75</v>
      </c>
      <c r="K299"/>
    </row>
    <row r="300" spans="1:11" ht="12.75">
      <c r="A300" t="s">
        <v>1867</v>
      </c>
      <c r="B300" t="s">
        <v>1868</v>
      </c>
      <c r="C300" t="s">
        <v>1678</v>
      </c>
      <c r="D300">
        <v>8.77</v>
      </c>
      <c r="E300" s="172" t="s">
        <v>728</v>
      </c>
      <c r="F300">
        <v>22</v>
      </c>
      <c r="G300" s="173">
        <v>18.75</v>
      </c>
      <c r="H300" s="174">
        <v>-4.5</v>
      </c>
      <c r="I300" s="174">
        <v>2</v>
      </c>
      <c r="J300" s="31">
        <v>1.15</v>
      </c>
      <c r="K300">
        <v>22</v>
      </c>
    </row>
    <row r="301" spans="1:11" ht="12.75">
      <c r="A301" t="s">
        <v>1631</v>
      </c>
      <c r="B301" t="s">
        <v>1632</v>
      </c>
      <c r="C301" t="s">
        <v>1628</v>
      </c>
      <c r="D301">
        <v>45.96</v>
      </c>
      <c r="E301" s="172" t="s">
        <v>728</v>
      </c>
      <c r="F301">
        <v>8</v>
      </c>
      <c r="G301" s="173">
        <v>11.38</v>
      </c>
      <c r="H301" s="174">
        <v>2.5</v>
      </c>
      <c r="I301" s="174">
        <v>3</v>
      </c>
      <c r="J301" s="31">
        <v>0.6</v>
      </c>
      <c r="K301">
        <v>8</v>
      </c>
    </row>
    <row r="302" spans="1:11" ht="12.75">
      <c r="A302" t="s">
        <v>817</v>
      </c>
      <c r="B302" t="s">
        <v>818</v>
      </c>
      <c r="C302" t="s">
        <v>984</v>
      </c>
      <c r="D302">
        <v>47.06</v>
      </c>
      <c r="E302" s="172" t="s">
        <v>728</v>
      </c>
      <c r="F302">
        <v>5</v>
      </c>
      <c r="G302" s="173">
        <v>13.26</v>
      </c>
      <c r="H302" s="174">
        <v>7</v>
      </c>
      <c r="I302" s="174">
        <v>6</v>
      </c>
      <c r="J302" s="31">
        <v>0.65</v>
      </c>
      <c r="K302"/>
    </row>
    <row r="303" spans="1:11" ht="12.75">
      <c r="A303" t="s">
        <v>1991</v>
      </c>
      <c r="B303" t="s">
        <v>1992</v>
      </c>
      <c r="C303" t="s">
        <v>1993</v>
      </c>
      <c r="D303">
        <v>47.46</v>
      </c>
      <c r="E303" s="172" t="s">
        <v>728</v>
      </c>
      <c r="F303">
        <v>19</v>
      </c>
      <c r="G303" s="173">
        <v>-3.97</v>
      </c>
      <c r="H303" s="174">
        <v>11</v>
      </c>
      <c r="I303" s="174">
        <v>4</v>
      </c>
      <c r="J303" s="31">
        <v>1.2</v>
      </c>
      <c r="K303">
        <v>19</v>
      </c>
    </row>
    <row r="304" spans="1:11" ht="12.75">
      <c r="A304" t="s">
        <v>1633</v>
      </c>
      <c r="B304" t="s">
        <v>1634</v>
      </c>
      <c r="C304" t="s">
        <v>904</v>
      </c>
      <c r="D304">
        <v>17.58</v>
      </c>
      <c r="E304" s="172" t="s">
        <v>728</v>
      </c>
      <c r="F304">
        <v>14</v>
      </c>
      <c r="G304" s="173">
        <v>8.4</v>
      </c>
      <c r="H304" s="174">
        <v>9</v>
      </c>
      <c r="I304" s="174"/>
      <c r="J304" s="31">
        <v>1.35</v>
      </c>
      <c r="K304">
        <v>14</v>
      </c>
    </row>
    <row r="305" spans="1:11" ht="12.75">
      <c r="A305" t="s">
        <v>1635</v>
      </c>
      <c r="B305" t="s">
        <v>1636</v>
      </c>
      <c r="C305" t="s">
        <v>1637</v>
      </c>
      <c r="D305">
        <v>751.59</v>
      </c>
      <c r="E305" s="172" t="s">
        <v>728</v>
      </c>
      <c r="F305">
        <v>9</v>
      </c>
      <c r="G305" s="173">
        <v>11.83</v>
      </c>
      <c r="H305" s="174">
        <v>22.5</v>
      </c>
      <c r="I305" s="174"/>
      <c r="J305" s="31">
        <v>1.05</v>
      </c>
      <c r="K305">
        <v>9</v>
      </c>
    </row>
    <row r="306" spans="1:11" ht="12.75">
      <c r="A306" t="s">
        <v>1638</v>
      </c>
      <c r="B306" t="s">
        <v>1639</v>
      </c>
      <c r="C306" t="s">
        <v>995</v>
      </c>
      <c r="D306">
        <v>38.98</v>
      </c>
      <c r="E306" s="172" t="s">
        <v>728</v>
      </c>
      <c r="F306">
        <v>40</v>
      </c>
      <c r="G306" s="173">
        <v>7.75</v>
      </c>
      <c r="H306" s="174">
        <v>7.5</v>
      </c>
      <c r="I306" s="174">
        <v>4</v>
      </c>
      <c r="J306" s="31">
        <v>1.5</v>
      </c>
      <c r="K306"/>
    </row>
    <row r="307" spans="1:11" ht="12.75">
      <c r="A307" t="s">
        <v>1640</v>
      </c>
      <c r="B307" t="s">
        <v>867</v>
      </c>
      <c r="C307" t="s">
        <v>899</v>
      </c>
      <c r="D307">
        <v>51.34</v>
      </c>
      <c r="E307" s="172" t="s">
        <v>728</v>
      </c>
      <c r="F307">
        <v>5</v>
      </c>
      <c r="G307" s="173">
        <v>12.89</v>
      </c>
      <c r="H307" s="174">
        <v>6.5</v>
      </c>
      <c r="I307" s="174">
        <v>4</v>
      </c>
      <c r="J307" s="31">
        <v>0.75</v>
      </c>
      <c r="K307"/>
    </row>
    <row r="308" spans="1:11" ht="12.75">
      <c r="A308" t="s">
        <v>74</v>
      </c>
      <c r="B308" t="s">
        <v>75</v>
      </c>
      <c r="C308" t="s">
        <v>2304</v>
      </c>
      <c r="D308">
        <v>48.74</v>
      </c>
      <c r="E308" s="172" t="s">
        <v>728</v>
      </c>
      <c r="F308">
        <v>10</v>
      </c>
      <c r="G308" s="173">
        <v>18.9</v>
      </c>
      <c r="H308" s="174">
        <v>7.5</v>
      </c>
      <c r="I308" s="174">
        <v>9.5</v>
      </c>
      <c r="J308" s="31">
        <v>0.95</v>
      </c>
      <c r="K308">
        <v>10</v>
      </c>
    </row>
    <row r="309" spans="1:11" ht="12.75">
      <c r="A309" t="s">
        <v>1641</v>
      </c>
      <c r="B309" t="s">
        <v>1642</v>
      </c>
      <c r="C309" t="s">
        <v>1008</v>
      </c>
      <c r="D309">
        <v>58.23</v>
      </c>
      <c r="E309" s="172" t="s">
        <v>728</v>
      </c>
      <c r="F309">
        <v>17</v>
      </c>
      <c r="G309" s="173">
        <v>11.44</v>
      </c>
      <c r="H309" s="174">
        <v>15.5</v>
      </c>
      <c r="I309" s="174"/>
      <c r="J309" s="31">
        <v>0.8</v>
      </c>
      <c r="K309">
        <v>17</v>
      </c>
    </row>
    <row r="310" spans="1:11" ht="12.75">
      <c r="A310" t="s">
        <v>3120</v>
      </c>
      <c r="B310" t="s">
        <v>3121</v>
      </c>
      <c r="C310" t="s">
        <v>894</v>
      </c>
      <c r="D310">
        <v>32.97</v>
      </c>
      <c r="E310" s="172" t="s">
        <v>728</v>
      </c>
      <c r="F310">
        <v>13</v>
      </c>
      <c r="G310" s="173">
        <v>14.33</v>
      </c>
      <c r="H310" s="174">
        <v>10.5</v>
      </c>
      <c r="I310" s="174">
        <v>12.5</v>
      </c>
      <c r="J310" s="31">
        <v>0.65</v>
      </c>
      <c r="K310">
        <v>13</v>
      </c>
    </row>
    <row r="311" spans="1:11" ht="12.75">
      <c r="A311" t="s">
        <v>1645</v>
      </c>
      <c r="B311" t="s">
        <v>1646</v>
      </c>
      <c r="C311" t="s">
        <v>1259</v>
      </c>
      <c r="D311">
        <v>52.79</v>
      </c>
      <c r="E311" s="172" t="s">
        <v>728</v>
      </c>
      <c r="F311">
        <v>16</v>
      </c>
      <c r="G311" s="173">
        <v>8.54</v>
      </c>
      <c r="H311" s="174">
        <v>16.5</v>
      </c>
      <c r="I311" s="174">
        <v>5</v>
      </c>
      <c r="J311" s="31">
        <v>1.25</v>
      </c>
      <c r="K311">
        <v>16</v>
      </c>
    </row>
    <row r="312" spans="1:11" ht="12.75">
      <c r="A312" t="s">
        <v>1648</v>
      </c>
      <c r="B312" t="s">
        <v>1649</v>
      </c>
      <c r="C312" t="s">
        <v>1619</v>
      </c>
      <c r="D312">
        <v>58.6</v>
      </c>
      <c r="E312" s="172" t="s">
        <v>728</v>
      </c>
      <c r="F312">
        <v>13</v>
      </c>
      <c r="G312" s="173">
        <v>20.4</v>
      </c>
      <c r="H312" s="174">
        <v>17</v>
      </c>
      <c r="I312" s="174">
        <v>7.5</v>
      </c>
      <c r="J312" s="31">
        <v>1.05</v>
      </c>
      <c r="K312">
        <v>13</v>
      </c>
    </row>
    <row r="313" spans="1:11" ht="12.75">
      <c r="A313" t="s">
        <v>1654</v>
      </c>
      <c r="B313" t="s">
        <v>1655</v>
      </c>
      <c r="C313" t="s">
        <v>894</v>
      </c>
      <c r="D313">
        <v>33.06</v>
      </c>
      <c r="E313" s="172" t="s">
        <v>728</v>
      </c>
      <c r="F313">
        <v>12</v>
      </c>
      <c r="G313" s="173">
        <v>14.72</v>
      </c>
      <c r="H313" s="174">
        <v>8</v>
      </c>
      <c r="I313" s="174">
        <v>57.5</v>
      </c>
      <c r="J313" s="31">
        <v>0.9</v>
      </c>
      <c r="K313">
        <v>12</v>
      </c>
    </row>
    <row r="314" spans="1:11" ht="12.75">
      <c r="A314" t="s">
        <v>1656</v>
      </c>
      <c r="B314" t="s">
        <v>1657</v>
      </c>
      <c r="C314" t="s">
        <v>877</v>
      </c>
      <c r="D314">
        <v>31.97</v>
      </c>
      <c r="E314" s="172" t="s">
        <v>728</v>
      </c>
      <c r="F314">
        <v>25</v>
      </c>
      <c r="G314" s="173">
        <v>34.02</v>
      </c>
      <c r="H314" s="174">
        <v>5</v>
      </c>
      <c r="I314" s="174">
        <v>1</v>
      </c>
      <c r="J314" s="31">
        <v>0.85</v>
      </c>
      <c r="K314">
        <v>25</v>
      </c>
    </row>
    <row r="315" spans="1:11" ht="12.75">
      <c r="A315" t="s">
        <v>1663</v>
      </c>
      <c r="B315" t="s">
        <v>1664</v>
      </c>
      <c r="C315" t="s">
        <v>1665</v>
      </c>
      <c r="D315">
        <v>128.59</v>
      </c>
      <c r="E315" s="172" t="s">
        <v>728</v>
      </c>
      <c r="F315">
        <v>1</v>
      </c>
      <c r="G315" s="173">
        <v>15.38</v>
      </c>
      <c r="H315" s="174">
        <v>9</v>
      </c>
      <c r="I315" s="174">
        <v>13.5</v>
      </c>
      <c r="J315" s="31">
        <v>1.2</v>
      </c>
      <c r="K315"/>
    </row>
    <row r="316" spans="1:11" ht="12.75">
      <c r="A316" t="s">
        <v>113</v>
      </c>
      <c r="B316" t="s">
        <v>114</v>
      </c>
      <c r="C316" t="s">
        <v>1993</v>
      </c>
      <c r="D316">
        <v>116.05</v>
      </c>
      <c r="E316" s="172" t="s">
        <v>728</v>
      </c>
      <c r="F316">
        <v>11</v>
      </c>
      <c r="G316" s="173">
        <v>10.49</v>
      </c>
      <c r="H316" s="174">
        <v>9.5</v>
      </c>
      <c r="I316" s="174">
        <v>4</v>
      </c>
      <c r="J316" s="31">
        <v>1.45</v>
      </c>
      <c r="K316">
        <v>11</v>
      </c>
    </row>
    <row r="317" spans="1:11" ht="12.75">
      <c r="A317" t="s">
        <v>1668</v>
      </c>
      <c r="B317" t="s">
        <v>1669</v>
      </c>
      <c r="C317" t="s">
        <v>928</v>
      </c>
      <c r="D317">
        <v>103.02</v>
      </c>
      <c r="E317" s="172" t="s">
        <v>728</v>
      </c>
      <c r="F317">
        <v>11</v>
      </c>
      <c r="G317" s="173">
        <v>23.59</v>
      </c>
      <c r="H317" s="174">
        <v>11.5</v>
      </c>
      <c r="I317" s="174">
        <v>10.5</v>
      </c>
      <c r="J317" s="31">
        <v>0.95</v>
      </c>
      <c r="K317">
        <v>11</v>
      </c>
    </row>
    <row r="318" spans="1:11" ht="12.75">
      <c r="A318" t="s">
        <v>1881</v>
      </c>
      <c r="B318" t="s">
        <v>1882</v>
      </c>
      <c r="C318" t="s">
        <v>911</v>
      </c>
      <c r="D318">
        <v>67.35</v>
      </c>
      <c r="E318" s="172" t="s">
        <v>728</v>
      </c>
      <c r="F318">
        <v>4</v>
      </c>
      <c r="G318" s="173">
        <v>15.04</v>
      </c>
      <c r="H318" s="174">
        <v>13.5</v>
      </c>
      <c r="I318" s="174">
        <v>6.5</v>
      </c>
      <c r="J318" s="31">
        <v>1.3</v>
      </c>
      <c r="K318"/>
    </row>
    <row r="319" spans="1:11" ht="12.75">
      <c r="A319" t="s">
        <v>122</v>
      </c>
      <c r="B319" t="s">
        <v>123</v>
      </c>
      <c r="C319" t="s">
        <v>984</v>
      </c>
      <c r="D319">
        <v>30.81</v>
      </c>
      <c r="E319" s="172" t="s">
        <v>728</v>
      </c>
      <c r="F319">
        <v>10</v>
      </c>
      <c r="G319" s="173">
        <v>17.78</v>
      </c>
      <c r="H319" s="174">
        <v>2</v>
      </c>
      <c r="I319" s="174">
        <v>2.5</v>
      </c>
      <c r="J319" s="31">
        <v>0.8</v>
      </c>
      <c r="K319">
        <v>10</v>
      </c>
    </row>
    <row r="320" spans="1:11" ht="12.75">
      <c r="A320" t="s">
        <v>1673</v>
      </c>
      <c r="B320" t="s">
        <v>1674</v>
      </c>
      <c r="C320" t="s">
        <v>1675</v>
      </c>
      <c r="D320">
        <v>111.19</v>
      </c>
      <c r="E320" s="172" t="s">
        <v>728</v>
      </c>
      <c r="F320"/>
      <c r="G320" s="173"/>
      <c r="H320" s="174"/>
      <c r="I320" s="174"/>
      <c r="J320" s="31">
        <v>1.05</v>
      </c>
      <c r="K320"/>
    </row>
    <row r="321" spans="1:11" ht="12.75">
      <c r="A321" t="s">
        <v>1676</v>
      </c>
      <c r="B321" t="s">
        <v>1677</v>
      </c>
      <c r="C321" t="s">
        <v>1678</v>
      </c>
      <c r="D321">
        <v>52.58</v>
      </c>
      <c r="E321" s="172" t="s">
        <v>728</v>
      </c>
      <c r="F321">
        <v>11</v>
      </c>
      <c r="G321" s="173">
        <v>16.62</v>
      </c>
      <c r="H321" s="174">
        <v>11.5</v>
      </c>
      <c r="I321" s="174">
        <v>6.5</v>
      </c>
      <c r="J321" s="31">
        <v>0.85</v>
      </c>
      <c r="K321">
        <v>11</v>
      </c>
    </row>
    <row r="322" spans="1:11" ht="12.75">
      <c r="A322" t="s">
        <v>1255</v>
      </c>
      <c r="B322" t="s">
        <v>1256</v>
      </c>
      <c r="C322" t="s">
        <v>877</v>
      </c>
      <c r="D322">
        <v>25.13</v>
      </c>
      <c r="E322" s="172" t="s">
        <v>728</v>
      </c>
      <c r="F322">
        <v>11</v>
      </c>
      <c r="G322" s="173">
        <v>10.01</v>
      </c>
      <c r="H322" s="174">
        <v>15</v>
      </c>
      <c r="I322" s="174"/>
      <c r="J322" s="31">
        <v>0.9</v>
      </c>
      <c r="K322">
        <v>11</v>
      </c>
    </row>
    <row r="323" spans="1:11" ht="12.75">
      <c r="A323" t="s">
        <v>3174</v>
      </c>
      <c r="B323" t="s">
        <v>3175</v>
      </c>
      <c r="C323" t="s">
        <v>966</v>
      </c>
      <c r="D323">
        <v>68.75</v>
      </c>
      <c r="E323" s="172" t="s">
        <v>728</v>
      </c>
      <c r="F323">
        <v>13</v>
      </c>
      <c r="G323" s="173">
        <v>9.22</v>
      </c>
      <c r="H323" s="174">
        <v>11</v>
      </c>
      <c r="I323" s="174"/>
      <c r="J323" s="31">
        <v>0.5</v>
      </c>
      <c r="K323">
        <v>13</v>
      </c>
    </row>
    <row r="324" spans="1:11" ht="12.75">
      <c r="A324" t="s">
        <v>1679</v>
      </c>
      <c r="B324" t="s">
        <v>1680</v>
      </c>
      <c r="C324" t="s">
        <v>886</v>
      </c>
      <c r="D324">
        <v>62.02</v>
      </c>
      <c r="E324" s="172" t="s">
        <v>728</v>
      </c>
      <c r="F324">
        <v>2</v>
      </c>
      <c r="G324" s="173">
        <v>9.99</v>
      </c>
      <c r="H324" s="174">
        <v>8</v>
      </c>
      <c r="I324" s="174">
        <v>9</v>
      </c>
      <c r="J324" s="31">
        <v>0.9</v>
      </c>
      <c r="K324"/>
    </row>
    <row r="325" spans="1:11" ht="12.75">
      <c r="A325" t="s">
        <v>1681</v>
      </c>
      <c r="B325" t="s">
        <v>1682</v>
      </c>
      <c r="C325" t="s">
        <v>894</v>
      </c>
      <c r="D325">
        <v>30.03</v>
      </c>
      <c r="E325" s="172" t="s">
        <v>728</v>
      </c>
      <c r="F325">
        <v>15</v>
      </c>
      <c r="G325" s="173">
        <v>14.76</v>
      </c>
      <c r="H325" s="174">
        <v>16.5</v>
      </c>
      <c r="I325" s="174"/>
      <c r="J325" s="31">
        <v>0.75</v>
      </c>
      <c r="K325">
        <v>15</v>
      </c>
    </row>
    <row r="326" spans="1:11" ht="12.75">
      <c r="A326" t="s">
        <v>1683</v>
      </c>
      <c r="B326" t="s">
        <v>1684</v>
      </c>
      <c r="C326" t="s">
        <v>1576</v>
      </c>
      <c r="D326">
        <v>31.36</v>
      </c>
      <c r="E326" s="172" t="s">
        <v>728</v>
      </c>
      <c r="F326">
        <v>18</v>
      </c>
      <c r="G326" s="173">
        <v>4.14</v>
      </c>
      <c r="H326" s="174">
        <v>11</v>
      </c>
      <c r="I326" s="174">
        <v>6.5</v>
      </c>
      <c r="J326" s="31">
        <v>1.1</v>
      </c>
      <c r="K326">
        <v>18</v>
      </c>
    </row>
    <row r="327" spans="1:11" ht="12.75">
      <c r="A327" t="s">
        <v>1685</v>
      </c>
      <c r="B327" t="s">
        <v>1686</v>
      </c>
      <c r="C327" t="s">
        <v>1005</v>
      </c>
      <c r="D327">
        <v>95.76</v>
      </c>
      <c r="E327" s="172" t="s">
        <v>728</v>
      </c>
      <c r="F327">
        <v>6</v>
      </c>
      <c r="G327" s="173">
        <v>30.15</v>
      </c>
      <c r="H327" s="174">
        <v>14</v>
      </c>
      <c r="I327" s="174">
        <v>9.5</v>
      </c>
      <c r="J327" s="31">
        <v>1.25</v>
      </c>
      <c r="K327"/>
    </row>
    <row r="328" spans="1:11" ht="12.75">
      <c r="A328" t="s">
        <v>142</v>
      </c>
      <c r="B328" t="s">
        <v>143</v>
      </c>
      <c r="C328" t="s">
        <v>965</v>
      </c>
      <c r="D328">
        <v>20.83</v>
      </c>
      <c r="E328" s="172" t="s">
        <v>728</v>
      </c>
      <c r="F328">
        <v>12</v>
      </c>
      <c r="G328" s="173">
        <v>30.23</v>
      </c>
      <c r="H328" s="174">
        <v>14</v>
      </c>
      <c r="I328" s="174">
        <v>15.5</v>
      </c>
      <c r="J328" s="31">
        <v>0.8</v>
      </c>
      <c r="K328">
        <v>12</v>
      </c>
    </row>
    <row r="329" spans="1:11" ht="12.75">
      <c r="A329" t="s">
        <v>1689</v>
      </c>
      <c r="B329" t="s">
        <v>1690</v>
      </c>
      <c r="C329" t="s">
        <v>907</v>
      </c>
      <c r="D329">
        <v>72.42</v>
      </c>
      <c r="E329" s="172" t="s">
        <v>728</v>
      </c>
      <c r="F329">
        <v>4</v>
      </c>
      <c r="G329" s="173">
        <v>38.25</v>
      </c>
      <c r="H329" s="174">
        <v>18.5</v>
      </c>
      <c r="I329" s="174">
        <v>16.5</v>
      </c>
      <c r="J329" s="31">
        <v>0.8</v>
      </c>
      <c r="K329"/>
    </row>
    <row r="330" spans="1:11" ht="12.75">
      <c r="A330" t="s">
        <v>150</v>
      </c>
      <c r="B330" t="s">
        <v>151</v>
      </c>
      <c r="C330" t="s">
        <v>987</v>
      </c>
      <c r="D330">
        <v>133.61</v>
      </c>
      <c r="E330" s="172" t="s">
        <v>728</v>
      </c>
      <c r="F330">
        <v>2</v>
      </c>
      <c r="G330" s="173">
        <v>7.73</v>
      </c>
      <c r="H330" s="174">
        <v>28</v>
      </c>
      <c r="I330" s="174"/>
      <c r="J330" s="31">
        <v>1.15</v>
      </c>
      <c r="K330"/>
    </row>
    <row r="331" spans="1:11" ht="12.75">
      <c r="A331" t="s">
        <v>1691</v>
      </c>
      <c r="B331" t="s">
        <v>1692</v>
      </c>
      <c r="C331" t="s">
        <v>877</v>
      </c>
      <c r="D331">
        <v>63.13</v>
      </c>
      <c r="E331" s="172" t="s">
        <v>728</v>
      </c>
      <c r="F331">
        <v>11</v>
      </c>
      <c r="G331" s="173">
        <v>21.5</v>
      </c>
      <c r="H331" s="174">
        <v>12</v>
      </c>
      <c r="I331" s="174">
        <v>8</v>
      </c>
      <c r="J331" s="31">
        <v>1.1</v>
      </c>
      <c r="K331">
        <v>11</v>
      </c>
    </row>
    <row r="332" spans="1:11" ht="12.75">
      <c r="A332" t="s">
        <v>629</v>
      </c>
      <c r="B332" t="s">
        <v>806</v>
      </c>
      <c r="C332" t="s">
        <v>984</v>
      </c>
      <c r="D332">
        <v>39.5</v>
      </c>
      <c r="E332" s="172" t="s">
        <v>728</v>
      </c>
      <c r="F332">
        <v>9</v>
      </c>
      <c r="G332" s="173">
        <v>10.15</v>
      </c>
      <c r="H332" s="174">
        <v>3</v>
      </c>
      <c r="I332" s="174">
        <v>2</v>
      </c>
      <c r="J332" s="31">
        <v>0.7</v>
      </c>
      <c r="K332">
        <v>9</v>
      </c>
    </row>
    <row r="333" spans="1:11" ht="12.75">
      <c r="A333" t="s">
        <v>1693</v>
      </c>
      <c r="B333" t="s">
        <v>1694</v>
      </c>
      <c r="C333" t="s">
        <v>995</v>
      </c>
      <c r="D333">
        <v>18.67</v>
      </c>
      <c r="E333" s="172" t="s">
        <v>728</v>
      </c>
      <c r="F333">
        <v>17</v>
      </c>
      <c r="G333" s="173">
        <v>15.51</v>
      </c>
      <c r="H333" s="174">
        <v>8.5</v>
      </c>
      <c r="I333" s="174">
        <v>7.5</v>
      </c>
      <c r="J333" s="31">
        <v>1.15</v>
      </c>
      <c r="K333">
        <v>17</v>
      </c>
    </row>
    <row r="334" spans="1:11" ht="12.75">
      <c r="A334" t="s">
        <v>1695</v>
      </c>
      <c r="B334" t="s">
        <v>1696</v>
      </c>
      <c r="C334" t="s">
        <v>1033</v>
      </c>
      <c r="D334">
        <v>50.92</v>
      </c>
      <c r="E334" s="172" t="s">
        <v>728</v>
      </c>
      <c r="F334">
        <v>29</v>
      </c>
      <c r="G334" s="173">
        <v>22.57</v>
      </c>
      <c r="H334" s="174"/>
      <c r="I334" s="174"/>
      <c r="J334" s="31">
        <v>0.95</v>
      </c>
      <c r="K334"/>
    </row>
    <row r="335" spans="1:11" ht="12.75">
      <c r="A335" t="s">
        <v>1697</v>
      </c>
      <c r="B335" t="s">
        <v>1698</v>
      </c>
      <c r="C335" t="s">
        <v>877</v>
      </c>
      <c r="D335">
        <v>23.99</v>
      </c>
      <c r="E335" s="172" t="s">
        <v>728</v>
      </c>
      <c r="F335">
        <v>15</v>
      </c>
      <c r="G335" s="173">
        <v>19.7</v>
      </c>
      <c r="H335" s="174">
        <v>8.5</v>
      </c>
      <c r="I335" s="174">
        <v>7</v>
      </c>
      <c r="J335" s="31">
        <v>1.05</v>
      </c>
      <c r="K335">
        <v>15</v>
      </c>
    </row>
    <row r="336" spans="1:11" ht="12.75">
      <c r="A336" t="s">
        <v>1699</v>
      </c>
      <c r="B336" t="s">
        <v>1700</v>
      </c>
      <c r="C336" t="s">
        <v>1662</v>
      </c>
      <c r="D336">
        <v>53.74</v>
      </c>
      <c r="E336" s="172" t="s">
        <v>728</v>
      </c>
      <c r="F336">
        <v>7</v>
      </c>
      <c r="G336" s="173">
        <v>13.13</v>
      </c>
      <c r="H336" s="174">
        <v>1</v>
      </c>
      <c r="I336" s="174">
        <v>6.5</v>
      </c>
      <c r="J336" s="31">
        <v>0.8</v>
      </c>
      <c r="K336">
        <v>7</v>
      </c>
    </row>
    <row r="337" spans="1:11" ht="12.75">
      <c r="A337" t="s">
        <v>1701</v>
      </c>
      <c r="B337" t="s">
        <v>1702</v>
      </c>
      <c r="C337" t="s">
        <v>1069</v>
      </c>
      <c r="D337">
        <v>85.19</v>
      </c>
      <c r="E337" s="172" t="s">
        <v>728</v>
      </c>
      <c r="F337">
        <v>9</v>
      </c>
      <c r="G337" s="173">
        <v>28.73</v>
      </c>
      <c r="H337" s="174">
        <v>11</v>
      </c>
      <c r="I337" s="174">
        <v>7.5</v>
      </c>
      <c r="J337" s="31">
        <v>0.7</v>
      </c>
      <c r="K337">
        <v>9</v>
      </c>
    </row>
    <row r="338" spans="1:11" ht="12.75">
      <c r="A338" t="s">
        <v>1703</v>
      </c>
      <c r="B338" t="s">
        <v>1704</v>
      </c>
      <c r="C338" t="s">
        <v>928</v>
      </c>
      <c r="D338">
        <v>65.76</v>
      </c>
      <c r="E338" s="172" t="s">
        <v>728</v>
      </c>
      <c r="F338">
        <v>10</v>
      </c>
      <c r="G338" s="173">
        <v>20.56</v>
      </c>
      <c r="H338" s="174">
        <v>10.5</v>
      </c>
      <c r="I338" s="174">
        <v>9</v>
      </c>
      <c r="J338" s="31">
        <v>0.95</v>
      </c>
      <c r="K338">
        <v>10</v>
      </c>
    </row>
    <row r="339" spans="1:11" ht="12.75">
      <c r="A339" t="s">
        <v>1705</v>
      </c>
      <c r="B339" t="s">
        <v>1706</v>
      </c>
      <c r="C339" t="s">
        <v>1675</v>
      </c>
      <c r="D339">
        <v>107.15</v>
      </c>
      <c r="E339" s="172" t="s">
        <v>728</v>
      </c>
      <c r="F339">
        <v>4</v>
      </c>
      <c r="G339" s="173"/>
      <c r="H339" s="174"/>
      <c r="I339" s="174"/>
      <c r="J339" s="31">
        <v>1.25</v>
      </c>
      <c r="K339"/>
    </row>
    <row r="340" spans="1:11" ht="12.75">
      <c r="A340" t="s">
        <v>1707</v>
      </c>
      <c r="B340" t="s">
        <v>1708</v>
      </c>
      <c r="C340" t="s">
        <v>888</v>
      </c>
      <c r="D340">
        <v>61.56</v>
      </c>
      <c r="E340" s="172" t="s">
        <v>728</v>
      </c>
      <c r="F340">
        <v>8</v>
      </c>
      <c r="G340" s="173">
        <v>10.4</v>
      </c>
      <c r="H340" s="174">
        <v>8.5</v>
      </c>
      <c r="I340" s="174">
        <v>3</v>
      </c>
      <c r="J340" s="31">
        <v>1.1</v>
      </c>
      <c r="K340">
        <v>8</v>
      </c>
    </row>
    <row r="341" spans="1:11" ht="12.75">
      <c r="A341" t="s">
        <v>1709</v>
      </c>
      <c r="B341" t="s">
        <v>1710</v>
      </c>
      <c r="C341" t="s">
        <v>1711</v>
      </c>
      <c r="D341">
        <v>36.61</v>
      </c>
      <c r="E341" s="172" t="s">
        <v>728</v>
      </c>
      <c r="F341">
        <v>14</v>
      </c>
      <c r="G341" s="173">
        <v>16.04</v>
      </c>
      <c r="H341" s="174">
        <v>9.5</v>
      </c>
      <c r="I341" s="174">
        <v>6</v>
      </c>
      <c r="J341" s="31">
        <v>0.95</v>
      </c>
      <c r="K341">
        <v>14</v>
      </c>
    </row>
    <row r="342" spans="1:11" ht="12.75">
      <c r="A342" t="s">
        <v>1712</v>
      </c>
      <c r="B342" t="s">
        <v>1713</v>
      </c>
      <c r="C342" t="s">
        <v>973</v>
      </c>
      <c r="D342">
        <v>31.11</v>
      </c>
      <c r="E342" s="172" t="s">
        <v>728</v>
      </c>
      <c r="F342">
        <v>18</v>
      </c>
      <c r="G342" s="173">
        <v>-1.24</v>
      </c>
      <c r="H342" s="174">
        <v>27</v>
      </c>
      <c r="I342" s="174">
        <v>7.5</v>
      </c>
      <c r="J342" s="31">
        <v>1</v>
      </c>
      <c r="K342">
        <v>18</v>
      </c>
    </row>
    <row r="343" spans="1:11" ht="12.75">
      <c r="A343" t="s">
        <v>1714</v>
      </c>
      <c r="B343" t="s">
        <v>808</v>
      </c>
      <c r="C343" t="s">
        <v>984</v>
      </c>
      <c r="D343">
        <v>38.26</v>
      </c>
      <c r="E343" s="172" t="s">
        <v>728</v>
      </c>
      <c r="F343">
        <v>9</v>
      </c>
      <c r="G343" s="173">
        <v>12.19</v>
      </c>
      <c r="H343" s="174">
        <v>5</v>
      </c>
      <c r="I343" s="174">
        <v>4</v>
      </c>
      <c r="J343" s="31">
        <v>0.55</v>
      </c>
      <c r="K343">
        <v>9</v>
      </c>
    </row>
    <row r="344" spans="1:11" ht="12.75">
      <c r="A344" t="s">
        <v>1715</v>
      </c>
      <c r="B344" t="s">
        <v>1716</v>
      </c>
      <c r="C344" t="s">
        <v>894</v>
      </c>
      <c r="D344">
        <v>52.58</v>
      </c>
      <c r="E344" s="172" t="s">
        <v>728</v>
      </c>
      <c r="F344">
        <v>15</v>
      </c>
      <c r="G344" s="173">
        <v>25.22</v>
      </c>
      <c r="H344" s="174">
        <v>12</v>
      </c>
      <c r="I344" s="174"/>
      <c r="J344" s="31">
        <v>0.8</v>
      </c>
      <c r="K344">
        <v>15</v>
      </c>
    </row>
    <row r="345" spans="1:11" ht="12.75">
      <c r="A345" t="s">
        <v>1717</v>
      </c>
      <c r="B345" t="s">
        <v>1718</v>
      </c>
      <c r="C345" t="s">
        <v>1022</v>
      </c>
      <c r="D345">
        <v>36.4</v>
      </c>
      <c r="E345" s="172" t="s">
        <v>728</v>
      </c>
      <c r="F345">
        <v>12</v>
      </c>
      <c r="G345" s="173">
        <v>26.68</v>
      </c>
      <c r="H345" s="174">
        <v>19</v>
      </c>
      <c r="I345" s="174">
        <v>48</v>
      </c>
      <c r="J345" s="31">
        <v>1.15</v>
      </c>
      <c r="K345">
        <v>12</v>
      </c>
    </row>
    <row r="346" spans="1:11" ht="12.75">
      <c r="A346" t="s">
        <v>181</v>
      </c>
      <c r="B346" t="s">
        <v>182</v>
      </c>
      <c r="C346" t="s">
        <v>922</v>
      </c>
      <c r="D346">
        <v>144.25</v>
      </c>
      <c r="E346" s="172" t="s">
        <v>728</v>
      </c>
      <c r="F346">
        <v>35</v>
      </c>
      <c r="G346" s="173">
        <v>55.35</v>
      </c>
      <c r="H346" s="174">
        <v>15</v>
      </c>
      <c r="I346" s="174">
        <v>18.5</v>
      </c>
      <c r="J346" s="31">
        <v>0.65</v>
      </c>
      <c r="K346"/>
    </row>
    <row r="347" spans="1:11" ht="12.75">
      <c r="A347" t="s">
        <v>1723</v>
      </c>
      <c r="B347" t="s">
        <v>1724</v>
      </c>
      <c r="C347" t="s">
        <v>1081</v>
      </c>
      <c r="D347">
        <v>43.6</v>
      </c>
      <c r="E347" s="172" t="s">
        <v>728</v>
      </c>
      <c r="F347">
        <v>13</v>
      </c>
      <c r="G347" s="173">
        <v>3.36</v>
      </c>
      <c r="H347" s="174">
        <v>12</v>
      </c>
      <c r="I347" s="174">
        <v>14.5</v>
      </c>
      <c r="J347" s="31">
        <v>1.25</v>
      </c>
      <c r="K347">
        <v>13</v>
      </c>
    </row>
    <row r="348" spans="1:11" ht="12.75">
      <c r="A348" t="s">
        <v>1727</v>
      </c>
      <c r="B348" t="s">
        <v>1728</v>
      </c>
      <c r="C348" t="s">
        <v>950</v>
      </c>
      <c r="D348">
        <v>50.74</v>
      </c>
      <c r="E348" s="172" t="s">
        <v>728</v>
      </c>
      <c r="F348">
        <v>17</v>
      </c>
      <c r="G348" s="173">
        <v>16.21</v>
      </c>
      <c r="H348" s="174">
        <v>11.5</v>
      </c>
      <c r="I348" s="174">
        <v>14</v>
      </c>
      <c r="J348" s="31">
        <v>1</v>
      </c>
      <c r="K348">
        <v>17</v>
      </c>
    </row>
    <row r="349" spans="1:11" ht="12.75">
      <c r="A349" t="s">
        <v>1730</v>
      </c>
      <c r="B349" t="s">
        <v>1731</v>
      </c>
      <c r="C349" t="s">
        <v>978</v>
      </c>
      <c r="D349">
        <v>58.8</v>
      </c>
      <c r="E349" s="172" t="s">
        <v>728</v>
      </c>
      <c r="F349">
        <v>18</v>
      </c>
      <c r="G349" s="173">
        <v>8.93</v>
      </c>
      <c r="H349" s="174">
        <v>7</v>
      </c>
      <c r="I349" s="174">
        <v>5.5</v>
      </c>
      <c r="J349" s="31">
        <v>0.8</v>
      </c>
      <c r="K349">
        <v>18</v>
      </c>
    </row>
    <row r="350" spans="1:11" ht="12.75">
      <c r="A350" t="s">
        <v>1732</v>
      </c>
      <c r="B350" t="s">
        <v>1733</v>
      </c>
      <c r="C350" t="s">
        <v>939</v>
      </c>
      <c r="D350">
        <v>50.81</v>
      </c>
      <c r="E350" s="172" t="s">
        <v>728</v>
      </c>
      <c r="F350">
        <v>27</v>
      </c>
      <c r="G350" s="173">
        <v>15.75</v>
      </c>
      <c r="H350" s="174">
        <v>14.5</v>
      </c>
      <c r="I350" s="174">
        <v>12.5</v>
      </c>
      <c r="J350" s="31">
        <v>0.55</v>
      </c>
      <c r="K350"/>
    </row>
    <row r="351" spans="1:11" ht="12.75">
      <c r="A351" t="s">
        <v>205</v>
      </c>
      <c r="B351" t="s">
        <v>206</v>
      </c>
      <c r="C351" t="s">
        <v>2094</v>
      </c>
      <c r="D351">
        <v>54.92</v>
      </c>
      <c r="E351" s="172" t="s">
        <v>728</v>
      </c>
      <c r="F351">
        <v>12</v>
      </c>
      <c r="G351" s="173">
        <v>8.36</v>
      </c>
      <c r="H351" s="174">
        <v>10</v>
      </c>
      <c r="I351" s="174"/>
      <c r="J351" s="31">
        <v>0.9</v>
      </c>
      <c r="K351">
        <v>12</v>
      </c>
    </row>
    <row r="352" spans="1:11" ht="12.75">
      <c r="A352" t="s">
        <v>1736</v>
      </c>
      <c r="B352" t="s">
        <v>1737</v>
      </c>
      <c r="C352" t="s">
        <v>2097</v>
      </c>
      <c r="D352">
        <v>33.84</v>
      </c>
      <c r="E352" s="172" t="s">
        <v>728</v>
      </c>
      <c r="F352">
        <v>11</v>
      </c>
      <c r="G352" s="173">
        <v>16.74</v>
      </c>
      <c r="H352" s="174">
        <v>18.5</v>
      </c>
      <c r="I352" s="174">
        <v>7.5</v>
      </c>
      <c r="J352" s="31">
        <v>1</v>
      </c>
      <c r="K352">
        <v>11</v>
      </c>
    </row>
    <row r="353" spans="1:11" ht="12.75">
      <c r="A353" t="s">
        <v>1738</v>
      </c>
      <c r="B353" t="s">
        <v>1739</v>
      </c>
      <c r="C353" t="s">
        <v>907</v>
      </c>
      <c r="D353">
        <v>63.24</v>
      </c>
      <c r="E353" s="172" t="s">
        <v>728</v>
      </c>
      <c r="F353">
        <v>7</v>
      </c>
      <c r="G353" s="173">
        <v>14.1</v>
      </c>
      <c r="H353" s="174">
        <v>12</v>
      </c>
      <c r="I353" s="174">
        <v>11.5</v>
      </c>
      <c r="J353" s="31">
        <v>1.25</v>
      </c>
      <c r="K353">
        <v>7</v>
      </c>
    </row>
    <row r="354" spans="1:11" ht="12.75">
      <c r="A354" t="s">
        <v>225</v>
      </c>
      <c r="B354" t="s">
        <v>226</v>
      </c>
      <c r="C354" t="s">
        <v>897</v>
      </c>
      <c r="D354">
        <v>59.13</v>
      </c>
      <c r="E354" s="172" t="s">
        <v>728</v>
      </c>
      <c r="F354">
        <v>9</v>
      </c>
      <c r="G354" s="173">
        <v>13.21</v>
      </c>
      <c r="H354" s="174">
        <v>3.5</v>
      </c>
      <c r="I354" s="174">
        <v>6</v>
      </c>
      <c r="J354" s="31">
        <v>0.85</v>
      </c>
      <c r="K354">
        <v>9</v>
      </c>
    </row>
    <row r="355" spans="1:11" ht="12.75">
      <c r="A355" t="s">
        <v>1740</v>
      </c>
      <c r="B355" t="s">
        <v>1741</v>
      </c>
      <c r="C355" t="s">
        <v>966</v>
      </c>
      <c r="D355">
        <v>58.28</v>
      </c>
      <c r="E355" s="172" t="s">
        <v>728</v>
      </c>
      <c r="F355">
        <v>13</v>
      </c>
      <c r="G355" s="173">
        <v>10.29</v>
      </c>
      <c r="H355" s="174">
        <v>15.5</v>
      </c>
      <c r="I355" s="174"/>
      <c r="J355" s="31">
        <v>0.6</v>
      </c>
      <c r="K355">
        <v>13</v>
      </c>
    </row>
    <row r="356" spans="1:11" ht="12.75">
      <c r="A356" t="s">
        <v>3300</v>
      </c>
      <c r="B356" t="s">
        <v>3301</v>
      </c>
      <c r="C356" t="s">
        <v>992</v>
      </c>
      <c r="D356">
        <v>59.36</v>
      </c>
      <c r="E356" s="172" t="s">
        <v>728</v>
      </c>
      <c r="F356">
        <v>15</v>
      </c>
      <c r="G356" s="173">
        <v>28.56</v>
      </c>
      <c r="H356" s="174">
        <v>14</v>
      </c>
      <c r="I356" s="174">
        <v>12.5</v>
      </c>
      <c r="J356" s="31">
        <v>1.1</v>
      </c>
      <c r="K356">
        <v>15</v>
      </c>
    </row>
    <row r="357" spans="1:11" ht="12.75">
      <c r="A357" t="s">
        <v>1744</v>
      </c>
      <c r="B357" t="s">
        <v>1745</v>
      </c>
      <c r="C357" t="s">
        <v>962</v>
      </c>
      <c r="D357">
        <v>97.8</v>
      </c>
      <c r="E357" s="172" t="s">
        <v>728</v>
      </c>
      <c r="F357">
        <v>13</v>
      </c>
      <c r="G357" s="173">
        <v>15.65</v>
      </c>
      <c r="H357" s="174">
        <v>14.5</v>
      </c>
      <c r="I357" s="174">
        <v>7.5</v>
      </c>
      <c r="J357" s="31">
        <v>1.15</v>
      </c>
      <c r="K357">
        <v>13</v>
      </c>
    </row>
    <row r="358" spans="1:11" ht="12.75">
      <c r="A358" t="s">
        <v>1746</v>
      </c>
      <c r="B358" t="s">
        <v>1747</v>
      </c>
      <c r="C358" t="s">
        <v>1748</v>
      </c>
      <c r="D358">
        <v>74.15</v>
      </c>
      <c r="E358" s="172" t="s">
        <v>728</v>
      </c>
      <c r="F358">
        <v>14</v>
      </c>
      <c r="G358" s="173">
        <v>30.35</v>
      </c>
      <c r="H358" s="174">
        <v>8.5</v>
      </c>
      <c r="I358" s="174">
        <v>4</v>
      </c>
      <c r="J358" s="31">
        <v>0.85</v>
      </c>
      <c r="K358">
        <v>14</v>
      </c>
    </row>
    <row r="359" spans="1:11" ht="12.75">
      <c r="A359" t="s">
        <v>245</v>
      </c>
      <c r="B359" t="s">
        <v>246</v>
      </c>
      <c r="C359" t="s">
        <v>907</v>
      </c>
      <c r="D359">
        <v>30.68</v>
      </c>
      <c r="E359" s="172" t="s">
        <v>728</v>
      </c>
      <c r="F359">
        <v>25</v>
      </c>
      <c r="G359" s="173">
        <v>16.95</v>
      </c>
      <c r="H359" s="174">
        <v>19</v>
      </c>
      <c r="I359" s="174"/>
      <c r="J359" s="31">
        <v>1.1</v>
      </c>
      <c r="K359">
        <v>25</v>
      </c>
    </row>
    <row r="360" spans="1:11" ht="12.75">
      <c r="A360" t="s">
        <v>1749</v>
      </c>
      <c r="B360" t="s">
        <v>1750</v>
      </c>
      <c r="C360" t="s">
        <v>1665</v>
      </c>
      <c r="D360">
        <v>99.06</v>
      </c>
      <c r="E360" s="172" t="s">
        <v>728</v>
      </c>
      <c r="F360">
        <v>10</v>
      </c>
      <c r="G360" s="173">
        <v>18.4</v>
      </c>
      <c r="H360" s="174">
        <v>10</v>
      </c>
      <c r="I360" s="174">
        <v>6.5</v>
      </c>
      <c r="J360" s="31">
        <v>0.95</v>
      </c>
      <c r="K360">
        <v>10</v>
      </c>
    </row>
    <row r="361" spans="1:11" ht="12.75">
      <c r="A361" t="s">
        <v>819</v>
      </c>
      <c r="B361" t="s">
        <v>820</v>
      </c>
      <c r="C361" t="s">
        <v>899</v>
      </c>
      <c r="D361">
        <v>27.39</v>
      </c>
      <c r="E361" s="172" t="s">
        <v>728</v>
      </c>
      <c r="F361">
        <v>11</v>
      </c>
      <c r="G361" s="173">
        <v>9.29</v>
      </c>
      <c r="H361" s="174">
        <v>5.5</v>
      </c>
      <c r="I361" s="174">
        <v>2</v>
      </c>
      <c r="J361" s="31">
        <v>0.7</v>
      </c>
      <c r="K361">
        <v>11</v>
      </c>
    </row>
    <row r="362" spans="1:11" ht="12.75">
      <c r="A362" t="s">
        <v>1250</v>
      </c>
      <c r="B362" t="s">
        <v>1251</v>
      </c>
      <c r="C362" t="s">
        <v>1761</v>
      </c>
      <c r="D362">
        <v>28.87</v>
      </c>
      <c r="E362" s="172" t="s">
        <v>728</v>
      </c>
      <c r="F362">
        <v>6</v>
      </c>
      <c r="G362" s="173">
        <v>12.33</v>
      </c>
      <c r="H362" s="174">
        <v>-0.5</v>
      </c>
      <c r="I362" s="174">
        <v>-17</v>
      </c>
      <c r="J362" s="31">
        <v>0.75</v>
      </c>
      <c r="K362"/>
    </row>
    <row r="363" spans="1:11" ht="12.75">
      <c r="A363" t="s">
        <v>1755</v>
      </c>
      <c r="B363" t="s">
        <v>1756</v>
      </c>
      <c r="C363" t="s">
        <v>911</v>
      </c>
      <c r="D363">
        <v>75.62</v>
      </c>
      <c r="E363" s="172" t="s">
        <v>728</v>
      </c>
      <c r="F363">
        <v>22</v>
      </c>
      <c r="G363" s="173">
        <v>11.85</v>
      </c>
      <c r="H363" s="174">
        <v>15.5</v>
      </c>
      <c r="I363" s="174">
        <v>26</v>
      </c>
      <c r="J363" s="31">
        <v>1.05</v>
      </c>
      <c r="K363">
        <v>22</v>
      </c>
    </row>
    <row r="364" spans="1:11" ht="12.75">
      <c r="A364" t="s">
        <v>1917</v>
      </c>
      <c r="B364" t="s">
        <v>1918</v>
      </c>
      <c r="C364" t="s">
        <v>1086</v>
      </c>
      <c r="D364">
        <v>439.96</v>
      </c>
      <c r="E364" s="172" t="s">
        <v>728</v>
      </c>
      <c r="F364">
        <v>20</v>
      </c>
      <c r="G364" s="173">
        <v>3.13</v>
      </c>
      <c r="H364" s="174">
        <v>10.5</v>
      </c>
      <c r="I364" s="174">
        <v>3</v>
      </c>
      <c r="J364" s="31">
        <v>0.8</v>
      </c>
      <c r="K364">
        <v>20</v>
      </c>
    </row>
    <row r="365" spans="1:11" ht="12.75">
      <c r="A365" t="s">
        <v>1757</v>
      </c>
      <c r="B365" t="s">
        <v>1128</v>
      </c>
      <c r="C365" t="s">
        <v>1758</v>
      </c>
      <c r="D365">
        <v>37.74</v>
      </c>
      <c r="E365" s="172" t="s">
        <v>728</v>
      </c>
      <c r="F365">
        <v>10</v>
      </c>
      <c r="G365" s="173">
        <v>15.68</v>
      </c>
      <c r="H365" s="174">
        <v>6</v>
      </c>
      <c r="I365" s="174">
        <v>7</v>
      </c>
      <c r="J365" s="31">
        <v>0.8</v>
      </c>
      <c r="K365">
        <v>10</v>
      </c>
    </row>
    <row r="366" spans="1:11" ht="12.75">
      <c r="A366" t="s">
        <v>1759</v>
      </c>
      <c r="B366" t="s">
        <v>1760</v>
      </c>
      <c r="C366" t="s">
        <v>1761</v>
      </c>
      <c r="D366">
        <v>40.47</v>
      </c>
      <c r="E366" s="172" t="s">
        <v>728</v>
      </c>
      <c r="F366">
        <v>8</v>
      </c>
      <c r="G366" s="173">
        <v>9.37</v>
      </c>
      <c r="H366" s="174">
        <v>8.5</v>
      </c>
      <c r="I366" s="174">
        <v>2.5</v>
      </c>
      <c r="J366" s="31">
        <v>0.65</v>
      </c>
      <c r="K366">
        <v>8</v>
      </c>
    </row>
    <row r="367" spans="1:11" ht="12.75">
      <c r="A367" t="s">
        <v>1762</v>
      </c>
      <c r="B367" t="s">
        <v>1763</v>
      </c>
      <c r="C367" t="s">
        <v>883</v>
      </c>
      <c r="D367">
        <v>69.48</v>
      </c>
      <c r="E367" s="172" t="s">
        <v>728</v>
      </c>
      <c r="F367">
        <v>7</v>
      </c>
      <c r="G367" s="173">
        <v>9.56</v>
      </c>
      <c r="H367" s="174">
        <v>7</v>
      </c>
      <c r="I367" s="174"/>
      <c r="J367" s="31">
        <v>0.95</v>
      </c>
      <c r="K367">
        <v>7</v>
      </c>
    </row>
    <row r="368" spans="1:11" ht="12.75">
      <c r="A368" t="s">
        <v>1919</v>
      </c>
      <c r="B368" t="s">
        <v>1920</v>
      </c>
      <c r="C368" t="s">
        <v>934</v>
      </c>
      <c r="D368">
        <v>31.99</v>
      </c>
      <c r="E368" s="172" t="s">
        <v>728</v>
      </c>
      <c r="F368">
        <v>14</v>
      </c>
      <c r="G368" s="173">
        <v>7.66</v>
      </c>
      <c r="H368" s="174">
        <v>14</v>
      </c>
      <c r="I368" s="174">
        <v>7</v>
      </c>
      <c r="J368" s="31">
        <v>1.4</v>
      </c>
      <c r="K368">
        <v>14</v>
      </c>
    </row>
    <row r="369" spans="1:11" ht="12.75">
      <c r="A369" t="s">
        <v>1764</v>
      </c>
      <c r="B369" t="s">
        <v>1765</v>
      </c>
      <c r="C369" t="s">
        <v>1628</v>
      </c>
      <c r="D369">
        <v>39.46</v>
      </c>
      <c r="E369" s="172" t="s">
        <v>728</v>
      </c>
      <c r="F369">
        <v>5</v>
      </c>
      <c r="G369" s="173">
        <v>9.86</v>
      </c>
      <c r="H369" s="174">
        <v>2</v>
      </c>
      <c r="I369" s="174">
        <v>2.5</v>
      </c>
      <c r="J369" s="31">
        <v>0.65</v>
      </c>
      <c r="K369"/>
    </row>
    <row r="370" spans="1:11" ht="12.75">
      <c r="A370" t="s">
        <v>276</v>
      </c>
      <c r="B370" t="s">
        <v>277</v>
      </c>
      <c r="C370" t="s">
        <v>888</v>
      </c>
      <c r="D370">
        <v>84.76</v>
      </c>
      <c r="E370" s="172" t="s">
        <v>728</v>
      </c>
      <c r="F370">
        <v>19</v>
      </c>
      <c r="G370" s="173">
        <v>8.95</v>
      </c>
      <c r="H370" s="174">
        <v>14</v>
      </c>
      <c r="I370" s="174">
        <v>1</v>
      </c>
      <c r="J370" s="31">
        <v>1.3</v>
      </c>
      <c r="K370">
        <v>19</v>
      </c>
    </row>
    <row r="371" spans="1:11" ht="12.75">
      <c r="A371" t="s">
        <v>1766</v>
      </c>
      <c r="B371" t="s">
        <v>1767</v>
      </c>
      <c r="C371" t="s">
        <v>1761</v>
      </c>
      <c r="D371">
        <v>65.68</v>
      </c>
      <c r="E371" s="172" t="s">
        <v>728</v>
      </c>
      <c r="F371">
        <v>2</v>
      </c>
      <c r="G371" s="173">
        <v>10</v>
      </c>
      <c r="H371" s="174">
        <v>20.5</v>
      </c>
      <c r="I371" s="174">
        <v>15</v>
      </c>
      <c r="J371" s="31">
        <v>1</v>
      </c>
      <c r="K371"/>
    </row>
    <row r="372" spans="1:11" ht="12.75">
      <c r="A372" t="s">
        <v>1772</v>
      </c>
      <c r="B372" t="s">
        <v>1773</v>
      </c>
      <c r="C372" t="s">
        <v>1774</v>
      </c>
      <c r="D372">
        <v>37.84</v>
      </c>
      <c r="E372" s="172" t="s">
        <v>728</v>
      </c>
      <c r="F372">
        <v>9</v>
      </c>
      <c r="G372" s="173">
        <v>17.98</v>
      </c>
      <c r="H372" s="174">
        <v>10</v>
      </c>
      <c r="I372" s="174">
        <v>8.5</v>
      </c>
      <c r="J372" s="31">
        <v>0.85</v>
      </c>
      <c r="K372">
        <v>9</v>
      </c>
    </row>
    <row r="373" spans="1:11" ht="12.75">
      <c r="A373" t="s">
        <v>283</v>
      </c>
      <c r="B373" t="s">
        <v>284</v>
      </c>
      <c r="C373" t="s">
        <v>904</v>
      </c>
      <c r="D373">
        <v>31.83</v>
      </c>
      <c r="E373" s="172" t="s">
        <v>728</v>
      </c>
      <c r="F373">
        <v>14</v>
      </c>
      <c r="G373" s="173">
        <v>16.85</v>
      </c>
      <c r="H373" s="174">
        <v>13</v>
      </c>
      <c r="I373" s="174">
        <v>9</v>
      </c>
      <c r="J373" s="31">
        <v>0.9</v>
      </c>
      <c r="K373">
        <v>14</v>
      </c>
    </row>
    <row r="374" spans="4:11" ht="7.5" customHeight="1">
      <c r="D374" s="52"/>
      <c r="E374" s="142"/>
      <c r="F374" s="30"/>
      <c r="G374" s="30"/>
      <c r="H374" s="143"/>
      <c r="I374" s="143"/>
      <c r="J374" s="52"/>
      <c r="K374" s="30"/>
    </row>
    <row r="375" spans="3:11" ht="12.75">
      <c r="C375" s="3" t="s">
        <v>631</v>
      </c>
      <c r="D375" s="32"/>
      <c r="F375" s="32">
        <f aca="true" t="shared" si="6" ref="F375:K375">AVERAGE(F148:F374)</f>
        <v>11.36036036036036</v>
      </c>
      <c r="G375" s="32">
        <f t="shared" si="6"/>
        <v>16.930407239818997</v>
      </c>
      <c r="H375" s="32">
        <f t="shared" si="6"/>
        <v>10.856818181818182</v>
      </c>
      <c r="I375" s="32">
        <f t="shared" si="6"/>
        <v>8.481132075471699</v>
      </c>
      <c r="J375" s="32">
        <f t="shared" si="6"/>
        <v>0.9901785714285716</v>
      </c>
      <c r="K375" s="32">
        <f t="shared" si="6"/>
        <v>13.25</v>
      </c>
    </row>
    <row r="376" spans="3:11" ht="12.75">
      <c r="C376" s="3" t="s">
        <v>715</v>
      </c>
      <c r="D376" s="32"/>
      <c r="F376" s="32">
        <f aca="true" t="shared" si="7" ref="F376:K376">STDEV(F148:F374)</f>
        <v>6.863626724644499</v>
      </c>
      <c r="G376" s="32">
        <f t="shared" si="7"/>
        <v>11.02313671398575</v>
      </c>
      <c r="H376" s="32">
        <f t="shared" si="7"/>
        <v>6.510525293821874</v>
      </c>
      <c r="I376" s="32">
        <f t="shared" si="7"/>
        <v>10.843081967706185</v>
      </c>
      <c r="J376" s="32">
        <f t="shared" si="7"/>
        <v>0.2453001534419973</v>
      </c>
      <c r="K376" s="32">
        <f t="shared" si="7"/>
        <v>4.376982460568319</v>
      </c>
    </row>
    <row r="377" spans="3:11" ht="12.75">
      <c r="C377" s="3" t="s">
        <v>632</v>
      </c>
      <c r="D377" s="32"/>
      <c r="F377" s="32">
        <f aca="true" t="shared" si="8" ref="F377:K377">MEDIAN(F148:F374)</f>
        <v>11</v>
      </c>
      <c r="G377" s="32">
        <f t="shared" si="8"/>
        <v>14.37</v>
      </c>
      <c r="H377" s="32">
        <f t="shared" si="8"/>
        <v>10.25</v>
      </c>
      <c r="I377" s="32">
        <f t="shared" si="8"/>
        <v>6</v>
      </c>
      <c r="J377" s="32">
        <f t="shared" si="8"/>
        <v>0.975</v>
      </c>
      <c r="K377" s="32">
        <f t="shared" si="8"/>
        <v>12.5</v>
      </c>
    </row>
    <row r="378" spans="3:11" ht="12.75">
      <c r="C378" s="3" t="s">
        <v>1775</v>
      </c>
      <c r="D378" s="32"/>
      <c r="F378" s="3">
        <f>COUNT(D148:D374)</f>
        <v>225</v>
      </c>
      <c r="K378" s="3">
        <f>COUNT(K148:K374)</f>
        <v>164</v>
      </c>
    </row>
    <row r="379" spans="3:7" ht="12.75">
      <c r="C379" s="3" t="s">
        <v>1776</v>
      </c>
      <c r="D379" s="32"/>
      <c r="F379" s="32">
        <f>F375+F376*2</f>
        <v>25.08761380964936</v>
      </c>
      <c r="G379" s="32">
        <v>7</v>
      </c>
    </row>
    <row r="380" spans="3:10" ht="15.75">
      <c r="C380" s="18" t="s">
        <v>1777</v>
      </c>
      <c r="D380" s="32"/>
      <c r="F380" s="75">
        <f>K375</f>
        <v>13.25</v>
      </c>
      <c r="G380" s="24"/>
      <c r="H380" s="141"/>
      <c r="I380" s="141"/>
      <c r="J380" s="32"/>
    </row>
    <row r="381" spans="4:10" ht="12.75">
      <c r="D381" s="32"/>
      <c r="H381" s="141"/>
      <c r="I381" s="141"/>
      <c r="J381" s="32"/>
    </row>
    <row r="382" spans="4:10" ht="12.75">
      <c r="D382" s="32"/>
      <c r="H382" s="141"/>
      <c r="I382" s="141"/>
      <c r="J382" s="32"/>
    </row>
    <row r="383" spans="1:11" ht="12.75">
      <c r="A383" t="s">
        <v>1183</v>
      </c>
      <c r="B383" t="s">
        <v>1184</v>
      </c>
      <c r="C383" t="s">
        <v>950</v>
      </c>
      <c r="D383">
        <v>26.06</v>
      </c>
      <c r="E383" s="172" t="s">
        <v>729</v>
      </c>
      <c r="F383">
        <v>5</v>
      </c>
      <c r="G383" s="173">
        <v>12.72</v>
      </c>
      <c r="H383" s="174">
        <v>11</v>
      </c>
      <c r="I383" s="174">
        <v>13</v>
      </c>
      <c r="J383" s="31">
        <v>0.85</v>
      </c>
      <c r="K383"/>
    </row>
    <row r="384" spans="1:11" ht="12.75">
      <c r="A384" t="s">
        <v>3390</v>
      </c>
      <c r="B384" t="s">
        <v>3391</v>
      </c>
      <c r="C384" t="s">
        <v>965</v>
      </c>
      <c r="D384">
        <v>25.61</v>
      </c>
      <c r="E384" s="172" t="s">
        <v>729</v>
      </c>
      <c r="F384">
        <v>17</v>
      </c>
      <c r="G384" s="173">
        <v>9.54</v>
      </c>
      <c r="H384" s="174">
        <v>12</v>
      </c>
      <c r="I384" s="174">
        <v>3.5</v>
      </c>
      <c r="J384" s="31">
        <v>0.9</v>
      </c>
      <c r="K384">
        <v>17</v>
      </c>
    </row>
    <row r="385" spans="1:11" ht="12.75">
      <c r="A385" t="s">
        <v>1289</v>
      </c>
      <c r="B385" t="s">
        <v>1290</v>
      </c>
      <c r="C385" t="s">
        <v>1887</v>
      </c>
      <c r="D385">
        <v>66.42</v>
      </c>
      <c r="E385" s="172" t="s">
        <v>729</v>
      </c>
      <c r="F385">
        <v>4</v>
      </c>
      <c r="G385" s="173">
        <v>16.62</v>
      </c>
      <c r="H385" s="174">
        <v>10</v>
      </c>
      <c r="I385" s="174"/>
      <c r="J385" s="31">
        <v>0.8</v>
      </c>
      <c r="K385"/>
    </row>
    <row r="386" spans="1:11" ht="12.75">
      <c r="A386" t="s">
        <v>2593</v>
      </c>
      <c r="B386" t="s">
        <v>2594</v>
      </c>
      <c r="C386" t="s">
        <v>1005</v>
      </c>
      <c r="D386">
        <v>60.56</v>
      </c>
      <c r="E386" s="172" t="s">
        <v>729</v>
      </c>
      <c r="F386">
        <v>7</v>
      </c>
      <c r="G386" s="173">
        <v>13.16</v>
      </c>
      <c r="H386" s="174">
        <v>9</v>
      </c>
      <c r="I386" s="174">
        <v>5</v>
      </c>
      <c r="J386" s="31">
        <v>1.1</v>
      </c>
      <c r="K386">
        <v>7</v>
      </c>
    </row>
    <row r="387" spans="1:11" ht="12.75">
      <c r="A387" t="s">
        <v>3394</v>
      </c>
      <c r="B387" t="s">
        <v>3395</v>
      </c>
      <c r="C387" t="s">
        <v>1678</v>
      </c>
      <c r="D387">
        <v>41.98</v>
      </c>
      <c r="E387" s="172" t="s">
        <v>729</v>
      </c>
      <c r="F387">
        <v>10</v>
      </c>
      <c r="G387" s="173">
        <v>16.4</v>
      </c>
      <c r="H387" s="174">
        <v>14.5</v>
      </c>
      <c r="I387" s="174">
        <v>3</v>
      </c>
      <c r="J387" s="31">
        <v>0.85</v>
      </c>
      <c r="K387">
        <v>10</v>
      </c>
    </row>
    <row r="388" spans="1:11" ht="12.75">
      <c r="A388" t="s">
        <v>3396</v>
      </c>
      <c r="B388" t="s">
        <v>3397</v>
      </c>
      <c r="C388" t="s">
        <v>1241</v>
      </c>
      <c r="D388">
        <v>27.74</v>
      </c>
      <c r="E388" s="172" t="s">
        <v>729</v>
      </c>
      <c r="F388">
        <v>22</v>
      </c>
      <c r="G388" s="173">
        <v>11.33</v>
      </c>
      <c r="H388" s="174">
        <v>11.5</v>
      </c>
      <c r="I388" s="174"/>
      <c r="J388" s="31">
        <v>1.2</v>
      </c>
      <c r="K388">
        <v>22</v>
      </c>
    </row>
    <row r="389" spans="1:11" ht="12.75">
      <c r="A389" t="s">
        <v>3400</v>
      </c>
      <c r="B389" t="s">
        <v>3401</v>
      </c>
      <c r="C389" t="s">
        <v>1672</v>
      </c>
      <c r="D389">
        <v>30.14</v>
      </c>
      <c r="E389" s="172" t="s">
        <v>729</v>
      </c>
      <c r="F389">
        <v>10</v>
      </c>
      <c r="G389" s="173">
        <v>8.87</v>
      </c>
      <c r="H389" s="174">
        <v>13.5</v>
      </c>
      <c r="I389" s="174"/>
      <c r="J389" s="31">
        <v>0.75</v>
      </c>
      <c r="K389">
        <v>10</v>
      </c>
    </row>
    <row r="390" spans="1:11" ht="12.75">
      <c r="A390" t="s">
        <v>2597</v>
      </c>
      <c r="B390" t="s">
        <v>2598</v>
      </c>
      <c r="C390" t="s">
        <v>911</v>
      </c>
      <c r="D390">
        <v>111.58</v>
      </c>
      <c r="E390" s="172" t="s">
        <v>729</v>
      </c>
      <c r="F390">
        <v>10</v>
      </c>
      <c r="G390" s="173">
        <v>5.35</v>
      </c>
      <c r="H390" s="174">
        <v>20</v>
      </c>
      <c r="I390" s="174"/>
      <c r="J390" s="31">
        <v>1.65</v>
      </c>
      <c r="K390">
        <v>10</v>
      </c>
    </row>
    <row r="391" spans="1:11" ht="12.75">
      <c r="A391" t="s">
        <v>3402</v>
      </c>
      <c r="B391" t="s">
        <v>1185</v>
      </c>
      <c r="C391" t="s">
        <v>1628</v>
      </c>
      <c r="D391">
        <v>40.31</v>
      </c>
      <c r="E391" s="172" t="s">
        <v>729</v>
      </c>
      <c r="F391">
        <v>13</v>
      </c>
      <c r="G391" s="173">
        <v>12.9</v>
      </c>
      <c r="H391" s="174">
        <v>4.5</v>
      </c>
      <c r="I391" s="174">
        <v>2</v>
      </c>
      <c r="J391" s="31">
        <v>0.75</v>
      </c>
      <c r="K391">
        <v>13</v>
      </c>
    </row>
    <row r="392" spans="1:11" ht="12.75">
      <c r="A392" t="s">
        <v>3405</v>
      </c>
      <c r="B392" t="s">
        <v>3406</v>
      </c>
      <c r="C392" t="s">
        <v>891</v>
      </c>
      <c r="D392">
        <v>67.9</v>
      </c>
      <c r="E392" s="172" t="s">
        <v>729</v>
      </c>
      <c r="F392">
        <v>7</v>
      </c>
      <c r="G392" s="173">
        <v>3.75</v>
      </c>
      <c r="H392" s="174">
        <v>4</v>
      </c>
      <c r="I392" s="174">
        <v>4.5</v>
      </c>
      <c r="J392" s="31">
        <v>1.55</v>
      </c>
      <c r="K392">
        <v>7</v>
      </c>
    </row>
    <row r="393" spans="1:11" ht="12.75">
      <c r="A393" t="s">
        <v>900</v>
      </c>
      <c r="B393" t="s">
        <v>901</v>
      </c>
      <c r="C393" t="s">
        <v>897</v>
      </c>
      <c r="D393">
        <v>31.61</v>
      </c>
      <c r="E393" s="172" t="s">
        <v>729</v>
      </c>
      <c r="F393">
        <v>16</v>
      </c>
      <c r="G393" s="173">
        <v>11.23</v>
      </c>
      <c r="H393" s="174">
        <v>4.5</v>
      </c>
      <c r="I393" s="174">
        <v>-3</v>
      </c>
      <c r="J393" s="31">
        <v>1.1</v>
      </c>
      <c r="K393">
        <v>16</v>
      </c>
    </row>
    <row r="394" spans="1:11" ht="12.75">
      <c r="A394" t="s">
        <v>3410</v>
      </c>
      <c r="B394" t="s">
        <v>795</v>
      </c>
      <c r="C394" t="s">
        <v>899</v>
      </c>
      <c r="D394">
        <v>35.3</v>
      </c>
      <c r="E394" s="172" t="s">
        <v>729</v>
      </c>
      <c r="F394">
        <v>11</v>
      </c>
      <c r="G394" s="173">
        <v>9.14</v>
      </c>
      <c r="H394" s="174">
        <v>4.5</v>
      </c>
      <c r="I394" s="174">
        <v>4</v>
      </c>
      <c r="J394" s="31">
        <v>0.7</v>
      </c>
      <c r="K394">
        <v>11</v>
      </c>
    </row>
    <row r="395" spans="1:11" ht="12.75">
      <c r="A395" t="s">
        <v>3411</v>
      </c>
      <c r="B395" t="s">
        <v>3412</v>
      </c>
      <c r="C395" t="s">
        <v>2045</v>
      </c>
      <c r="D395">
        <v>36.12</v>
      </c>
      <c r="E395" s="172" t="s">
        <v>729</v>
      </c>
      <c r="F395">
        <v>14</v>
      </c>
      <c r="G395" s="173">
        <v>8.21</v>
      </c>
      <c r="H395" s="174">
        <v>9</v>
      </c>
      <c r="I395" s="174">
        <v>4</v>
      </c>
      <c r="J395" s="31">
        <v>0.75</v>
      </c>
      <c r="K395">
        <v>14</v>
      </c>
    </row>
    <row r="396" spans="1:11" ht="12.75">
      <c r="A396" t="s">
        <v>908</v>
      </c>
      <c r="B396" t="s">
        <v>798</v>
      </c>
      <c r="C396" t="s">
        <v>899</v>
      </c>
      <c r="D396">
        <v>28.4</v>
      </c>
      <c r="E396" s="172" t="s">
        <v>729</v>
      </c>
      <c r="F396">
        <v>7</v>
      </c>
      <c r="G396" s="173">
        <v>8.55</v>
      </c>
      <c r="H396" s="174">
        <v>-2</v>
      </c>
      <c r="I396" s="174">
        <v>-3</v>
      </c>
      <c r="J396" s="31">
        <v>0.8</v>
      </c>
      <c r="K396">
        <v>7</v>
      </c>
    </row>
    <row r="397" spans="1:11" ht="12.75">
      <c r="A397" t="s">
        <v>1187</v>
      </c>
      <c r="B397" t="s">
        <v>1188</v>
      </c>
      <c r="C397" t="s">
        <v>1793</v>
      </c>
      <c r="D397">
        <v>58.79</v>
      </c>
      <c r="E397" s="172" t="s">
        <v>729</v>
      </c>
      <c r="F397">
        <v>17</v>
      </c>
      <c r="G397" s="173">
        <v>43.45</v>
      </c>
      <c r="H397" s="174">
        <v>12</v>
      </c>
      <c r="I397" s="174">
        <v>3</v>
      </c>
      <c r="J397" s="31">
        <v>1.25</v>
      </c>
      <c r="K397">
        <v>17</v>
      </c>
    </row>
    <row r="398" spans="1:11" ht="12.75">
      <c r="A398" t="s">
        <v>3415</v>
      </c>
      <c r="B398" t="s">
        <v>3416</v>
      </c>
      <c r="C398" t="s">
        <v>894</v>
      </c>
      <c r="D398">
        <v>40.58</v>
      </c>
      <c r="E398" s="172" t="s">
        <v>729</v>
      </c>
      <c r="F398">
        <v>14</v>
      </c>
      <c r="G398" s="173">
        <v>21.55</v>
      </c>
      <c r="H398" s="174">
        <v>10.5</v>
      </c>
      <c r="I398" s="174">
        <v>12</v>
      </c>
      <c r="J398" s="31">
        <v>0.7</v>
      </c>
      <c r="K398">
        <v>14</v>
      </c>
    </row>
    <row r="399" spans="1:11" ht="12.75">
      <c r="A399" t="s">
        <v>3417</v>
      </c>
      <c r="B399" t="s">
        <v>3418</v>
      </c>
      <c r="C399" t="s">
        <v>2297</v>
      </c>
      <c r="D399">
        <v>67.94</v>
      </c>
      <c r="E399" s="172" t="s">
        <v>729</v>
      </c>
      <c r="F399">
        <v>10</v>
      </c>
      <c r="G399" s="173">
        <v>3.73</v>
      </c>
      <c r="H399" s="174">
        <v>11.5</v>
      </c>
      <c r="I399" s="174">
        <v>7</v>
      </c>
      <c r="J399" s="31">
        <v>1.35</v>
      </c>
      <c r="K399">
        <v>10</v>
      </c>
    </row>
    <row r="400" spans="1:11" ht="12.75">
      <c r="A400" t="s">
        <v>3419</v>
      </c>
      <c r="B400" t="s">
        <v>3420</v>
      </c>
      <c r="C400" t="s">
        <v>978</v>
      </c>
      <c r="D400">
        <v>44.24</v>
      </c>
      <c r="E400" s="172" t="s">
        <v>729</v>
      </c>
      <c r="F400"/>
      <c r="G400" s="173">
        <v>13.13</v>
      </c>
      <c r="H400" s="174">
        <v>9.5</v>
      </c>
      <c r="I400" s="174">
        <v>10</v>
      </c>
      <c r="J400" s="31">
        <v>1</v>
      </c>
      <c r="K400"/>
    </row>
    <row r="401" spans="1:11" ht="12.75">
      <c r="A401" t="s">
        <v>3421</v>
      </c>
      <c r="B401" t="s">
        <v>3422</v>
      </c>
      <c r="C401" t="s">
        <v>1993</v>
      </c>
      <c r="D401">
        <v>27.24</v>
      </c>
      <c r="E401" s="172" t="s">
        <v>729</v>
      </c>
      <c r="F401">
        <v>18</v>
      </c>
      <c r="G401" s="173">
        <v>15.44</v>
      </c>
      <c r="H401" s="174">
        <v>9.5</v>
      </c>
      <c r="I401" s="174">
        <v>6.5</v>
      </c>
      <c r="J401" s="31">
        <v>1.7</v>
      </c>
      <c r="K401">
        <v>18</v>
      </c>
    </row>
    <row r="402" spans="1:11" ht="12.75">
      <c r="A402" t="s">
        <v>3425</v>
      </c>
      <c r="B402" t="s">
        <v>3426</v>
      </c>
      <c r="C402" t="s">
        <v>1548</v>
      </c>
      <c r="D402">
        <v>69.1</v>
      </c>
      <c r="E402" s="172" t="s">
        <v>729</v>
      </c>
      <c r="F402">
        <v>11</v>
      </c>
      <c r="G402" s="173">
        <v>13.77</v>
      </c>
      <c r="H402" s="174">
        <v>14.5</v>
      </c>
      <c r="I402" s="174"/>
      <c r="J402" s="31">
        <v>1.2</v>
      </c>
      <c r="K402">
        <v>11</v>
      </c>
    </row>
    <row r="403" spans="1:11" ht="12.75">
      <c r="A403" t="s">
        <v>3427</v>
      </c>
      <c r="B403" t="s">
        <v>3428</v>
      </c>
      <c r="C403" t="s">
        <v>2297</v>
      </c>
      <c r="D403">
        <v>13.45</v>
      </c>
      <c r="E403" s="172" t="s">
        <v>729</v>
      </c>
      <c r="F403">
        <v>19</v>
      </c>
      <c r="G403" s="173">
        <v>9.08</v>
      </c>
      <c r="H403" s="174">
        <v>1.5</v>
      </c>
      <c r="I403" s="174">
        <v>7.5</v>
      </c>
      <c r="J403" s="31">
        <v>1.45</v>
      </c>
      <c r="K403">
        <v>19</v>
      </c>
    </row>
    <row r="404" spans="1:11" ht="12.75">
      <c r="A404" t="s">
        <v>3429</v>
      </c>
      <c r="B404" t="s">
        <v>3430</v>
      </c>
      <c r="C404" t="s">
        <v>888</v>
      </c>
      <c r="D404">
        <v>33.98</v>
      </c>
      <c r="E404" s="172" t="s">
        <v>729</v>
      </c>
      <c r="F404">
        <v>12</v>
      </c>
      <c r="G404" s="173">
        <v>11.87</v>
      </c>
      <c r="H404" s="174">
        <v>12.5</v>
      </c>
      <c r="I404" s="174">
        <v>3</v>
      </c>
      <c r="J404" s="31">
        <v>1.05</v>
      </c>
      <c r="K404">
        <v>12</v>
      </c>
    </row>
    <row r="405" spans="1:11" ht="12.75">
      <c r="A405" t="s">
        <v>2640</v>
      </c>
      <c r="B405" t="s">
        <v>2641</v>
      </c>
      <c r="C405" t="s">
        <v>1711</v>
      </c>
      <c r="D405">
        <v>51.56</v>
      </c>
      <c r="E405" s="172" t="s">
        <v>729</v>
      </c>
      <c r="F405">
        <v>11</v>
      </c>
      <c r="G405" s="173">
        <v>13.56</v>
      </c>
      <c r="H405" s="174">
        <v>10</v>
      </c>
      <c r="I405" s="174">
        <v>4.5</v>
      </c>
      <c r="J405" s="31">
        <v>0.9</v>
      </c>
      <c r="K405">
        <v>11</v>
      </c>
    </row>
    <row r="406" spans="1:11" ht="12.75">
      <c r="A406" t="s">
        <v>3431</v>
      </c>
      <c r="B406" t="s">
        <v>3432</v>
      </c>
      <c r="C406" t="s">
        <v>2241</v>
      </c>
      <c r="D406">
        <v>35.17</v>
      </c>
      <c r="E406" s="172" t="s">
        <v>729</v>
      </c>
      <c r="F406">
        <v>18</v>
      </c>
      <c r="G406" s="173">
        <v>7.1</v>
      </c>
      <c r="H406" s="174">
        <v>17.5</v>
      </c>
      <c r="I406" s="174">
        <v>10</v>
      </c>
      <c r="J406" s="31">
        <v>1.65</v>
      </c>
      <c r="K406">
        <v>18</v>
      </c>
    </row>
    <row r="407" spans="1:11" ht="12.75">
      <c r="A407" t="s">
        <v>3439</v>
      </c>
      <c r="B407" t="s">
        <v>3440</v>
      </c>
      <c r="C407" t="s">
        <v>1916</v>
      </c>
      <c r="D407">
        <v>14.63</v>
      </c>
      <c r="E407" s="172" t="s">
        <v>729</v>
      </c>
      <c r="F407">
        <v>17</v>
      </c>
      <c r="G407" s="173">
        <v>2.29</v>
      </c>
      <c r="H407" s="174">
        <v>13.5</v>
      </c>
      <c r="I407" s="174">
        <v>-6</v>
      </c>
      <c r="J407" s="31">
        <v>0.95</v>
      </c>
      <c r="K407">
        <v>17</v>
      </c>
    </row>
    <row r="408" spans="1:11" ht="12.75">
      <c r="A408" t="s">
        <v>1271</v>
      </c>
      <c r="B408" t="s">
        <v>1272</v>
      </c>
      <c r="C408" t="s">
        <v>1793</v>
      </c>
      <c r="D408">
        <v>36.38</v>
      </c>
      <c r="E408" s="172" t="s">
        <v>729</v>
      </c>
      <c r="F408">
        <v>12</v>
      </c>
      <c r="G408" s="173">
        <v>13.89</v>
      </c>
      <c r="H408" s="174">
        <v>5</v>
      </c>
      <c r="I408" s="174">
        <v>8.5</v>
      </c>
      <c r="J408" s="31">
        <v>1</v>
      </c>
      <c r="K408">
        <v>12</v>
      </c>
    </row>
    <row r="409" spans="1:11" ht="12.75">
      <c r="A409" t="s">
        <v>3443</v>
      </c>
      <c r="B409" t="s">
        <v>3444</v>
      </c>
      <c r="C409" t="s">
        <v>955</v>
      </c>
      <c r="D409">
        <v>75.5</v>
      </c>
      <c r="E409" s="172" t="s">
        <v>729</v>
      </c>
      <c r="F409">
        <v>17</v>
      </c>
      <c r="G409" s="173">
        <v>4.52</v>
      </c>
      <c r="H409" s="174">
        <v>17.5</v>
      </c>
      <c r="I409" s="174">
        <v>9</v>
      </c>
      <c r="J409" s="31">
        <v>1.25</v>
      </c>
      <c r="K409">
        <v>17</v>
      </c>
    </row>
    <row r="410" spans="1:11" ht="12.75">
      <c r="A410" t="s">
        <v>2069</v>
      </c>
      <c r="B410" t="s">
        <v>2070</v>
      </c>
      <c r="C410" t="s">
        <v>1008</v>
      </c>
      <c r="D410">
        <v>34.82</v>
      </c>
      <c r="E410" s="172" t="s">
        <v>729</v>
      </c>
      <c r="F410">
        <v>2</v>
      </c>
      <c r="G410" s="173">
        <v>8.99</v>
      </c>
      <c r="H410" s="174">
        <v>18</v>
      </c>
      <c r="I410" s="174"/>
      <c r="J410" s="31">
        <v>1.2</v>
      </c>
      <c r="K410"/>
    </row>
    <row r="411" spans="1:11" ht="12.75">
      <c r="A411" t="s">
        <v>2656</v>
      </c>
      <c r="B411" t="s">
        <v>2657</v>
      </c>
      <c r="C411" t="s">
        <v>1662</v>
      </c>
      <c r="D411">
        <v>23.41</v>
      </c>
      <c r="E411" s="172" t="s">
        <v>729</v>
      </c>
      <c r="F411">
        <v>11</v>
      </c>
      <c r="G411" s="173">
        <v>8.21</v>
      </c>
      <c r="H411" s="174">
        <v>8.5</v>
      </c>
      <c r="I411" s="174">
        <v>11</v>
      </c>
      <c r="J411" s="31">
        <v>0.7</v>
      </c>
      <c r="K411">
        <v>11</v>
      </c>
    </row>
    <row r="412" spans="1:11" ht="12.75">
      <c r="A412" t="s">
        <v>3445</v>
      </c>
      <c r="B412" t="s">
        <v>3446</v>
      </c>
      <c r="C412" t="s">
        <v>1581</v>
      </c>
      <c r="D412">
        <v>27.39</v>
      </c>
      <c r="E412" s="172" t="s">
        <v>729</v>
      </c>
      <c r="F412">
        <v>21</v>
      </c>
      <c r="G412" s="173">
        <v>35.75</v>
      </c>
      <c r="H412" s="174">
        <v>13.5</v>
      </c>
      <c r="I412" s="174">
        <v>7</v>
      </c>
      <c r="J412" s="31">
        <v>0.95</v>
      </c>
      <c r="K412">
        <v>21</v>
      </c>
    </row>
    <row r="413" spans="1:11" ht="12.75">
      <c r="A413" t="s">
        <v>3447</v>
      </c>
      <c r="B413" t="s">
        <v>3448</v>
      </c>
      <c r="C413" t="s">
        <v>1548</v>
      </c>
      <c r="D413">
        <v>14.76</v>
      </c>
      <c r="E413" s="172" t="s">
        <v>729</v>
      </c>
      <c r="F413">
        <v>15</v>
      </c>
      <c r="G413" s="173">
        <v>7.93</v>
      </c>
      <c r="H413" s="174">
        <v>12.5</v>
      </c>
      <c r="I413" s="174">
        <v>3</v>
      </c>
      <c r="J413" s="31">
        <v>0.95</v>
      </c>
      <c r="K413">
        <v>15</v>
      </c>
    </row>
    <row r="414" spans="1:11" ht="12.75">
      <c r="A414" t="s">
        <v>1273</v>
      </c>
      <c r="B414" t="s">
        <v>1274</v>
      </c>
      <c r="C414" t="s">
        <v>2094</v>
      </c>
      <c r="D414">
        <v>39.47</v>
      </c>
      <c r="E414" s="172" t="s">
        <v>729</v>
      </c>
      <c r="F414">
        <v>6</v>
      </c>
      <c r="G414" s="173">
        <v>18.53</v>
      </c>
      <c r="H414" s="174">
        <v>7.5</v>
      </c>
      <c r="I414" s="174">
        <v>7</v>
      </c>
      <c r="J414" s="31">
        <v>1</v>
      </c>
      <c r="K414"/>
    </row>
    <row r="415" spans="1:11" ht="12.75">
      <c r="A415" t="s">
        <v>3449</v>
      </c>
      <c r="B415" t="s">
        <v>3450</v>
      </c>
      <c r="C415" t="s">
        <v>1711</v>
      </c>
      <c r="D415">
        <v>36.17</v>
      </c>
      <c r="E415" s="172" t="s">
        <v>729</v>
      </c>
      <c r="F415">
        <v>16</v>
      </c>
      <c r="G415" s="173">
        <v>35.76</v>
      </c>
      <c r="H415" s="174">
        <v>12.5</v>
      </c>
      <c r="I415" s="174">
        <v>8</v>
      </c>
      <c r="J415" s="31">
        <v>0.95</v>
      </c>
      <c r="K415">
        <v>16</v>
      </c>
    </row>
    <row r="416" spans="1:11" ht="12.75">
      <c r="A416" t="s">
        <v>1189</v>
      </c>
      <c r="B416" t="s">
        <v>1190</v>
      </c>
      <c r="C416" t="s">
        <v>934</v>
      </c>
      <c r="D416">
        <v>15.71</v>
      </c>
      <c r="E416" s="172" t="s">
        <v>729</v>
      </c>
      <c r="F416">
        <v>16</v>
      </c>
      <c r="G416" s="173">
        <v>6.48</v>
      </c>
      <c r="H416" s="174">
        <v>5.5</v>
      </c>
      <c r="I416" s="174">
        <v>1.5</v>
      </c>
      <c r="J416" s="31">
        <v>1</v>
      </c>
      <c r="K416">
        <v>16</v>
      </c>
    </row>
    <row r="417" spans="1:11" ht="12.75">
      <c r="A417" t="s">
        <v>3453</v>
      </c>
      <c r="B417" t="s">
        <v>3454</v>
      </c>
      <c r="C417" t="s">
        <v>934</v>
      </c>
      <c r="D417">
        <v>47.34</v>
      </c>
      <c r="E417" s="172" t="s">
        <v>729</v>
      </c>
      <c r="F417">
        <v>15</v>
      </c>
      <c r="G417" s="173">
        <v>16.07</v>
      </c>
      <c r="H417" s="174">
        <v>7</v>
      </c>
      <c r="I417" s="174">
        <v>3.5</v>
      </c>
      <c r="J417" s="31">
        <v>1</v>
      </c>
      <c r="K417">
        <v>15</v>
      </c>
    </row>
    <row r="418" spans="1:11" ht="12.75">
      <c r="A418" t="s">
        <v>3455</v>
      </c>
      <c r="B418" t="s">
        <v>3456</v>
      </c>
      <c r="C418" t="s">
        <v>2724</v>
      </c>
      <c r="D418">
        <v>63.49</v>
      </c>
      <c r="E418" s="172" t="s">
        <v>729</v>
      </c>
      <c r="F418">
        <v>13</v>
      </c>
      <c r="G418" s="173">
        <v>13.84</v>
      </c>
      <c r="H418" s="174">
        <v>11.5</v>
      </c>
      <c r="I418" s="174">
        <v>4</v>
      </c>
      <c r="J418" s="31">
        <v>0.85</v>
      </c>
      <c r="K418">
        <v>13</v>
      </c>
    </row>
    <row r="419" spans="1:11" ht="12.75">
      <c r="A419" t="s">
        <v>3457</v>
      </c>
      <c r="B419" t="s">
        <v>3458</v>
      </c>
      <c r="C419" t="s">
        <v>2724</v>
      </c>
      <c r="D419">
        <v>59.07</v>
      </c>
      <c r="E419" s="172" t="s">
        <v>729</v>
      </c>
      <c r="F419">
        <v>9</v>
      </c>
      <c r="G419" s="173">
        <v>17.07</v>
      </c>
      <c r="H419" s="174">
        <v>11.5</v>
      </c>
      <c r="I419" s="174">
        <v>7</v>
      </c>
      <c r="J419" s="31">
        <v>0.85</v>
      </c>
      <c r="K419">
        <v>9</v>
      </c>
    </row>
    <row r="420" spans="1:11" ht="12.75">
      <c r="A420" t="s">
        <v>940</v>
      </c>
      <c r="B420" t="s">
        <v>941</v>
      </c>
      <c r="C420" t="s">
        <v>934</v>
      </c>
      <c r="D420">
        <v>27.45</v>
      </c>
      <c r="E420" s="172" t="s">
        <v>729</v>
      </c>
      <c r="F420">
        <v>10</v>
      </c>
      <c r="G420" s="173">
        <v>4.94</v>
      </c>
      <c r="H420" s="174">
        <v>4.5</v>
      </c>
      <c r="I420" s="174">
        <v>-6.5</v>
      </c>
      <c r="J420" s="31">
        <v>1.1</v>
      </c>
      <c r="K420">
        <v>10</v>
      </c>
    </row>
    <row r="421" spans="1:11" ht="12.75">
      <c r="A421" t="s">
        <v>2667</v>
      </c>
      <c r="B421" t="s">
        <v>2668</v>
      </c>
      <c r="C421" t="s">
        <v>1672</v>
      </c>
      <c r="D421">
        <v>36.26</v>
      </c>
      <c r="E421" s="172" t="s">
        <v>729</v>
      </c>
      <c r="F421">
        <v>11</v>
      </c>
      <c r="G421" s="173">
        <v>9.81</v>
      </c>
      <c r="H421" s="174">
        <v>10</v>
      </c>
      <c r="I421" s="174"/>
      <c r="J421" s="31">
        <v>1.7</v>
      </c>
      <c r="K421">
        <v>11</v>
      </c>
    </row>
    <row r="422" spans="1:11" ht="12.75">
      <c r="A422" t="s">
        <v>2677</v>
      </c>
      <c r="B422" t="s">
        <v>2678</v>
      </c>
      <c r="C422" t="s">
        <v>939</v>
      </c>
      <c r="D422">
        <v>73.25</v>
      </c>
      <c r="E422" s="172" t="s">
        <v>729</v>
      </c>
      <c r="F422">
        <v>1</v>
      </c>
      <c r="G422" s="173">
        <v>15.49</v>
      </c>
      <c r="H422" s="174">
        <v>10</v>
      </c>
      <c r="I422" s="174"/>
      <c r="J422" s="31">
        <v>0.75</v>
      </c>
      <c r="K422"/>
    </row>
    <row r="423" spans="1:11" ht="12.75">
      <c r="A423" t="s">
        <v>3461</v>
      </c>
      <c r="B423" t="s">
        <v>3462</v>
      </c>
      <c r="C423" t="s">
        <v>894</v>
      </c>
      <c r="D423">
        <v>124.1</v>
      </c>
      <c r="E423" s="172" t="s">
        <v>729</v>
      </c>
      <c r="F423">
        <v>5</v>
      </c>
      <c r="G423" s="173">
        <v>11.48</v>
      </c>
      <c r="H423" s="174">
        <v>9</v>
      </c>
      <c r="I423" s="174"/>
      <c r="J423" s="31">
        <v>0.9</v>
      </c>
      <c r="K423"/>
    </row>
    <row r="424" spans="1:11" ht="12.75">
      <c r="A424" t="s">
        <v>2082</v>
      </c>
      <c r="B424" t="s">
        <v>2083</v>
      </c>
      <c r="C424" t="s">
        <v>2058</v>
      </c>
      <c r="D424">
        <v>18.94</v>
      </c>
      <c r="E424" s="172" t="s">
        <v>729</v>
      </c>
      <c r="F424">
        <v>17</v>
      </c>
      <c r="G424" s="173">
        <v>11.68</v>
      </c>
      <c r="H424" s="174">
        <v>35.5</v>
      </c>
      <c r="I424" s="174">
        <v>20</v>
      </c>
      <c r="J424" s="31">
        <v>1.35</v>
      </c>
      <c r="K424">
        <v>17</v>
      </c>
    </row>
    <row r="425" spans="1:11" ht="12.75">
      <c r="A425" t="s">
        <v>3463</v>
      </c>
      <c r="B425" t="s">
        <v>3464</v>
      </c>
      <c r="C425" t="s">
        <v>992</v>
      </c>
      <c r="D425">
        <v>35.1</v>
      </c>
      <c r="E425" s="172" t="s">
        <v>729</v>
      </c>
      <c r="F425">
        <v>17</v>
      </c>
      <c r="G425" s="173">
        <v>6.9</v>
      </c>
      <c r="H425" s="174">
        <v>-0.5</v>
      </c>
      <c r="I425" s="174">
        <v>-4.5</v>
      </c>
      <c r="J425" s="31">
        <v>1.3</v>
      </c>
      <c r="K425">
        <v>17</v>
      </c>
    </row>
    <row r="426" spans="1:11" ht="12.75">
      <c r="A426" t="s">
        <v>3467</v>
      </c>
      <c r="B426" t="s">
        <v>3468</v>
      </c>
      <c r="C426" t="s">
        <v>1022</v>
      </c>
      <c r="D426">
        <v>32.74</v>
      </c>
      <c r="E426" s="172" t="s">
        <v>729</v>
      </c>
      <c r="F426">
        <v>10</v>
      </c>
      <c r="G426" s="173">
        <v>11.02</v>
      </c>
      <c r="H426" s="174">
        <v>7</v>
      </c>
      <c r="I426" s="174">
        <v>8.5</v>
      </c>
      <c r="J426" s="31">
        <v>0.95</v>
      </c>
      <c r="K426">
        <v>10</v>
      </c>
    </row>
    <row r="427" spans="1:11" ht="12.75">
      <c r="A427" t="s">
        <v>3469</v>
      </c>
      <c r="B427" t="s">
        <v>3470</v>
      </c>
      <c r="C427" t="s">
        <v>1000</v>
      </c>
      <c r="D427">
        <v>51.72</v>
      </c>
      <c r="E427" s="172" t="s">
        <v>729</v>
      </c>
      <c r="F427">
        <v>11</v>
      </c>
      <c r="G427" s="173">
        <v>9.78</v>
      </c>
      <c r="H427" s="174">
        <v>11.5</v>
      </c>
      <c r="I427" s="174">
        <v>7</v>
      </c>
      <c r="J427" s="31">
        <v>0.95</v>
      </c>
      <c r="K427">
        <v>11</v>
      </c>
    </row>
    <row r="428" spans="1:11" ht="12.75">
      <c r="A428" t="s">
        <v>3471</v>
      </c>
      <c r="B428" t="s">
        <v>3472</v>
      </c>
      <c r="C428" t="s">
        <v>978</v>
      </c>
      <c r="D428">
        <v>36.73</v>
      </c>
      <c r="E428" s="172" t="s">
        <v>729</v>
      </c>
      <c r="F428">
        <v>7</v>
      </c>
      <c r="G428" s="173">
        <v>9.29</v>
      </c>
      <c r="H428" s="174">
        <v>9</v>
      </c>
      <c r="I428" s="174">
        <v>3.5</v>
      </c>
      <c r="J428" s="31">
        <v>1.1</v>
      </c>
      <c r="K428">
        <v>7</v>
      </c>
    </row>
    <row r="429" spans="1:11" ht="12.75">
      <c r="A429" t="s">
        <v>3473</v>
      </c>
      <c r="B429" t="s">
        <v>3474</v>
      </c>
      <c r="C429" t="s">
        <v>1675</v>
      </c>
      <c r="D429">
        <v>47.42</v>
      </c>
      <c r="E429" s="172" t="s">
        <v>729</v>
      </c>
      <c r="F429">
        <v>2</v>
      </c>
      <c r="G429" s="173"/>
      <c r="H429" s="174"/>
      <c r="I429" s="174"/>
      <c r="J429" s="31">
        <v>1.05</v>
      </c>
      <c r="K429"/>
    </row>
    <row r="430" spans="1:11" ht="12.75">
      <c r="A430" t="s">
        <v>3475</v>
      </c>
      <c r="B430" t="s">
        <v>3476</v>
      </c>
      <c r="C430" t="s">
        <v>965</v>
      </c>
      <c r="D430">
        <v>33.69</v>
      </c>
      <c r="E430" s="172" t="s">
        <v>729</v>
      </c>
      <c r="F430">
        <v>11</v>
      </c>
      <c r="G430" s="173">
        <v>12.33</v>
      </c>
      <c r="H430" s="174">
        <v>3.5</v>
      </c>
      <c r="I430" s="174">
        <v>4.5</v>
      </c>
      <c r="J430" s="31">
        <v>0.95</v>
      </c>
      <c r="K430">
        <v>11</v>
      </c>
    </row>
    <row r="431" spans="1:11" ht="12.75">
      <c r="A431" t="s">
        <v>1278</v>
      </c>
      <c r="B431" t="s">
        <v>2090</v>
      </c>
      <c r="C431" t="s">
        <v>2091</v>
      </c>
      <c r="D431">
        <v>83.6</v>
      </c>
      <c r="E431" s="172" t="s">
        <v>729</v>
      </c>
      <c r="F431">
        <v>14</v>
      </c>
      <c r="G431" s="173">
        <v>37.36</v>
      </c>
      <c r="H431" s="174">
        <v>8</v>
      </c>
      <c r="I431" s="174">
        <v>5</v>
      </c>
      <c r="J431" s="31">
        <v>0.65</v>
      </c>
      <c r="K431">
        <v>14</v>
      </c>
    </row>
    <row r="432" spans="1:11" ht="12.75">
      <c r="A432" t="s">
        <v>3477</v>
      </c>
      <c r="B432" t="s">
        <v>3478</v>
      </c>
      <c r="C432" t="s">
        <v>1678</v>
      </c>
      <c r="D432">
        <v>38.45</v>
      </c>
      <c r="E432" s="172" t="s">
        <v>729</v>
      </c>
      <c r="F432">
        <v>15</v>
      </c>
      <c r="G432" s="173">
        <v>4.17</v>
      </c>
      <c r="H432" s="174">
        <v>28</v>
      </c>
      <c r="I432" s="174"/>
      <c r="J432" s="31">
        <v>1</v>
      </c>
      <c r="K432">
        <v>15</v>
      </c>
    </row>
    <row r="433" spans="1:11" ht="12.75">
      <c r="A433" t="s">
        <v>3481</v>
      </c>
      <c r="B433" t="s">
        <v>3482</v>
      </c>
      <c r="C433" t="s">
        <v>2241</v>
      </c>
      <c r="D433">
        <v>91.38</v>
      </c>
      <c r="E433" s="172" t="s">
        <v>729</v>
      </c>
      <c r="F433">
        <v>2</v>
      </c>
      <c r="G433" s="173">
        <v>23.01</v>
      </c>
      <c r="H433" s="174">
        <v>17</v>
      </c>
      <c r="I433" s="174">
        <v>9</v>
      </c>
      <c r="J433" s="31">
        <v>1.7</v>
      </c>
      <c r="K433"/>
    </row>
    <row r="434" spans="1:11" ht="12.75">
      <c r="A434" t="s">
        <v>3485</v>
      </c>
      <c r="B434" t="s">
        <v>3486</v>
      </c>
      <c r="C434" t="s">
        <v>966</v>
      </c>
      <c r="D434">
        <v>73.97</v>
      </c>
      <c r="E434" s="172" t="s">
        <v>729</v>
      </c>
      <c r="F434">
        <v>1</v>
      </c>
      <c r="G434" s="173">
        <v>3.56</v>
      </c>
      <c r="H434" s="174">
        <v>6</v>
      </c>
      <c r="I434" s="174">
        <v>7</v>
      </c>
      <c r="J434" s="31">
        <v>1.35</v>
      </c>
      <c r="K434"/>
    </row>
    <row r="435" spans="1:11" ht="12.75">
      <c r="A435" t="s">
        <v>2098</v>
      </c>
      <c r="B435" t="s">
        <v>2099</v>
      </c>
      <c r="C435" t="s">
        <v>877</v>
      </c>
      <c r="D435">
        <v>23.86</v>
      </c>
      <c r="E435" s="172" t="s">
        <v>729</v>
      </c>
      <c r="F435">
        <v>14</v>
      </c>
      <c r="G435" s="173">
        <v>15.47</v>
      </c>
      <c r="H435" s="174">
        <v>8.5</v>
      </c>
      <c r="I435" s="174">
        <v>7</v>
      </c>
      <c r="J435" s="31">
        <v>0.9</v>
      </c>
      <c r="K435">
        <v>14</v>
      </c>
    </row>
    <row r="436" spans="1:11" ht="12.75">
      <c r="A436" t="s">
        <v>3487</v>
      </c>
      <c r="B436" t="s">
        <v>3488</v>
      </c>
      <c r="C436" t="s">
        <v>907</v>
      </c>
      <c r="D436">
        <v>25.65</v>
      </c>
      <c r="E436" s="172" t="s">
        <v>729</v>
      </c>
      <c r="F436">
        <v>11</v>
      </c>
      <c r="G436" s="173">
        <v>8.67</v>
      </c>
      <c r="H436" s="174">
        <v>11</v>
      </c>
      <c r="I436" s="174"/>
      <c r="J436" s="31">
        <v>1.25</v>
      </c>
      <c r="K436">
        <v>11</v>
      </c>
    </row>
    <row r="437" spans="1:11" ht="12.75">
      <c r="A437" t="s">
        <v>3491</v>
      </c>
      <c r="B437" t="s">
        <v>3492</v>
      </c>
      <c r="C437" t="s">
        <v>1048</v>
      </c>
      <c r="D437">
        <v>53.79</v>
      </c>
      <c r="E437" s="172" t="s">
        <v>729</v>
      </c>
      <c r="F437">
        <v>-3</v>
      </c>
      <c r="G437" s="173">
        <v>5.52</v>
      </c>
      <c r="H437" s="174">
        <v>5.5</v>
      </c>
      <c r="I437" s="174">
        <v>0.5</v>
      </c>
      <c r="J437" s="31">
        <v>1.3</v>
      </c>
      <c r="K437"/>
    </row>
    <row r="438" spans="1:11" ht="12.75">
      <c r="A438" t="s">
        <v>3493</v>
      </c>
      <c r="B438" t="s">
        <v>1191</v>
      </c>
      <c r="C438" t="s">
        <v>877</v>
      </c>
      <c r="D438">
        <v>60.99</v>
      </c>
      <c r="E438" s="172" t="s">
        <v>729</v>
      </c>
      <c r="F438">
        <v>16</v>
      </c>
      <c r="G438" s="173">
        <v>9.07</v>
      </c>
      <c r="H438" s="174">
        <v>13.5</v>
      </c>
      <c r="I438" s="174"/>
      <c r="J438" s="31">
        <v>0.75</v>
      </c>
      <c r="K438">
        <v>16</v>
      </c>
    </row>
    <row r="439" spans="1:11" ht="12.75">
      <c r="A439" t="s">
        <v>3496</v>
      </c>
      <c r="B439" t="s">
        <v>3497</v>
      </c>
      <c r="C439" t="s">
        <v>966</v>
      </c>
      <c r="D439">
        <v>33.22</v>
      </c>
      <c r="E439" s="172" t="s">
        <v>729</v>
      </c>
      <c r="F439">
        <v>24</v>
      </c>
      <c r="G439" s="173">
        <v>92.44</v>
      </c>
      <c r="H439" s="174">
        <v>10</v>
      </c>
      <c r="I439" s="174">
        <v>7.5</v>
      </c>
      <c r="J439" s="31">
        <v>0.55</v>
      </c>
      <c r="K439">
        <v>24</v>
      </c>
    </row>
    <row r="440" spans="1:11" ht="12.75">
      <c r="A440" t="s">
        <v>2722</v>
      </c>
      <c r="B440" t="s">
        <v>2723</v>
      </c>
      <c r="C440" t="s">
        <v>2724</v>
      </c>
      <c r="D440">
        <v>84.77</v>
      </c>
      <c r="E440" s="172" t="s">
        <v>729</v>
      </c>
      <c r="F440">
        <v>14</v>
      </c>
      <c r="G440" s="173">
        <v>19.14</v>
      </c>
      <c r="H440" s="174">
        <v>60.5</v>
      </c>
      <c r="I440" s="174">
        <v>3</v>
      </c>
      <c r="J440" s="31">
        <v>0.95</v>
      </c>
      <c r="K440">
        <v>14</v>
      </c>
    </row>
    <row r="441" spans="1:11" ht="12.75">
      <c r="A441" t="s">
        <v>1282</v>
      </c>
      <c r="B441" t="s">
        <v>1283</v>
      </c>
      <c r="C441" t="s">
        <v>894</v>
      </c>
      <c r="D441">
        <v>27.97</v>
      </c>
      <c r="E441" s="172" t="s">
        <v>729</v>
      </c>
      <c r="F441">
        <v>11</v>
      </c>
      <c r="G441" s="173">
        <v>6.73</v>
      </c>
      <c r="H441" s="174"/>
      <c r="I441" s="174"/>
      <c r="J441" s="31"/>
      <c r="K441">
        <v>11</v>
      </c>
    </row>
    <row r="442" spans="1:11" ht="12.75">
      <c r="A442" t="s">
        <v>3500</v>
      </c>
      <c r="B442" t="s">
        <v>3501</v>
      </c>
      <c r="C442" t="s">
        <v>1993</v>
      </c>
      <c r="D442">
        <v>42.63</v>
      </c>
      <c r="E442" s="172" t="s">
        <v>729</v>
      </c>
      <c r="F442">
        <v>8</v>
      </c>
      <c r="G442" s="173">
        <v>1.44</v>
      </c>
      <c r="H442" s="174">
        <v>16.5</v>
      </c>
      <c r="I442" s="174">
        <v>3</v>
      </c>
      <c r="J442" s="31">
        <v>1.4</v>
      </c>
      <c r="K442">
        <v>8</v>
      </c>
    </row>
    <row r="443" spans="1:11" ht="12.75">
      <c r="A443" t="s">
        <v>3502</v>
      </c>
      <c r="B443" t="s">
        <v>1284</v>
      </c>
      <c r="C443" t="s">
        <v>907</v>
      </c>
      <c r="D443">
        <v>24.89</v>
      </c>
      <c r="E443" s="172" t="s">
        <v>729</v>
      </c>
      <c r="F443">
        <v>12</v>
      </c>
      <c r="G443" s="173">
        <v>15.71</v>
      </c>
      <c r="H443" s="174">
        <v>11</v>
      </c>
      <c r="I443" s="174">
        <v>3.5</v>
      </c>
      <c r="J443" s="31">
        <v>0.95</v>
      </c>
      <c r="K443">
        <v>12</v>
      </c>
    </row>
    <row r="444" spans="1:11" ht="12.75">
      <c r="A444" t="s">
        <v>3505</v>
      </c>
      <c r="B444" t="s">
        <v>3506</v>
      </c>
      <c r="C444" t="s">
        <v>1576</v>
      </c>
      <c r="D444">
        <v>15.06</v>
      </c>
      <c r="E444" s="172" t="s">
        <v>729</v>
      </c>
      <c r="F444">
        <v>13</v>
      </c>
      <c r="G444" s="173">
        <v>-7.24</v>
      </c>
      <c r="H444" s="174">
        <v>19</v>
      </c>
      <c r="I444" s="174">
        <v>2</v>
      </c>
      <c r="J444" s="31">
        <v>1.2</v>
      </c>
      <c r="K444">
        <v>13</v>
      </c>
    </row>
    <row r="445" spans="1:11" ht="12.75">
      <c r="A445" t="s">
        <v>3507</v>
      </c>
      <c r="B445" t="s">
        <v>3508</v>
      </c>
      <c r="C445" t="s">
        <v>1022</v>
      </c>
      <c r="D445">
        <v>37.19</v>
      </c>
      <c r="E445" s="172" t="s">
        <v>729</v>
      </c>
      <c r="F445">
        <v>15</v>
      </c>
      <c r="G445" s="173">
        <v>36.44</v>
      </c>
      <c r="H445" s="174">
        <v>10</v>
      </c>
      <c r="I445" s="174"/>
      <c r="J445" s="31">
        <v>1.1</v>
      </c>
      <c r="K445">
        <v>15</v>
      </c>
    </row>
    <row r="446" spans="1:11" ht="12.75">
      <c r="A446" t="s">
        <v>1285</v>
      </c>
      <c r="B446" t="s">
        <v>3509</v>
      </c>
      <c r="C446" t="s">
        <v>1279</v>
      </c>
      <c r="D446">
        <v>40.14</v>
      </c>
      <c r="E446" s="172" t="s">
        <v>729</v>
      </c>
      <c r="F446">
        <v>3</v>
      </c>
      <c r="G446" s="173">
        <v>10.65</v>
      </c>
      <c r="H446" s="174">
        <v>-2</v>
      </c>
      <c r="I446" s="174">
        <v>3</v>
      </c>
      <c r="J446" s="31">
        <v>0.7</v>
      </c>
      <c r="K446"/>
    </row>
    <row r="447" spans="1:11" ht="12.75">
      <c r="A447" t="s">
        <v>2120</v>
      </c>
      <c r="B447" t="s">
        <v>2121</v>
      </c>
      <c r="C447" t="s">
        <v>939</v>
      </c>
      <c r="D447">
        <v>77.37</v>
      </c>
      <c r="E447" s="172" t="s">
        <v>729</v>
      </c>
      <c r="F447">
        <v>20</v>
      </c>
      <c r="G447" s="173">
        <v>18.36</v>
      </c>
      <c r="H447" s="174">
        <v>15</v>
      </c>
      <c r="I447" s="174"/>
      <c r="J447" s="31">
        <v>0.7</v>
      </c>
      <c r="K447">
        <v>20</v>
      </c>
    </row>
    <row r="448" spans="1:11" ht="12.75">
      <c r="A448" t="s">
        <v>3510</v>
      </c>
      <c r="B448" t="s">
        <v>3511</v>
      </c>
      <c r="C448" t="s">
        <v>894</v>
      </c>
      <c r="D448">
        <v>40.46</v>
      </c>
      <c r="E448" s="172" t="s">
        <v>729</v>
      </c>
      <c r="F448">
        <v>8</v>
      </c>
      <c r="G448" s="173">
        <v>7.95</v>
      </c>
      <c r="H448" s="174">
        <v>1.5</v>
      </c>
      <c r="I448" s="174"/>
      <c r="J448" s="31">
        <v>0.85</v>
      </c>
      <c r="K448">
        <v>8</v>
      </c>
    </row>
    <row r="449" spans="1:11" ht="12.75">
      <c r="A449" t="s">
        <v>2752</v>
      </c>
      <c r="B449" t="s">
        <v>2753</v>
      </c>
      <c r="C449" t="s">
        <v>1022</v>
      </c>
      <c r="D449">
        <v>30.09</v>
      </c>
      <c r="E449" s="172" t="s">
        <v>729</v>
      </c>
      <c r="F449">
        <v>11</v>
      </c>
      <c r="G449" s="173">
        <v>14.54</v>
      </c>
      <c r="H449" s="174">
        <v>14</v>
      </c>
      <c r="I449" s="174"/>
      <c r="J449" s="31">
        <v>1.3</v>
      </c>
      <c r="K449">
        <v>11</v>
      </c>
    </row>
    <row r="450" spans="1:11" ht="12.75">
      <c r="A450" t="s">
        <v>2130</v>
      </c>
      <c r="B450" t="s">
        <v>2131</v>
      </c>
      <c r="C450" t="s">
        <v>907</v>
      </c>
      <c r="D450">
        <v>51.65</v>
      </c>
      <c r="E450" s="172" t="s">
        <v>729</v>
      </c>
      <c r="F450">
        <v>9</v>
      </c>
      <c r="G450" s="173">
        <v>12.91</v>
      </c>
      <c r="H450" s="174">
        <v>17</v>
      </c>
      <c r="I450" s="174"/>
      <c r="J450" s="31">
        <v>1.15</v>
      </c>
      <c r="K450">
        <v>9</v>
      </c>
    </row>
    <row r="451" spans="1:11" ht="12.75">
      <c r="A451" t="s">
        <v>2756</v>
      </c>
      <c r="B451" t="s">
        <v>2757</v>
      </c>
      <c r="C451" t="s">
        <v>883</v>
      </c>
      <c r="D451">
        <v>43.76</v>
      </c>
      <c r="E451" s="172" t="s">
        <v>729</v>
      </c>
      <c r="F451">
        <v>12</v>
      </c>
      <c r="G451" s="173">
        <v>19.21</v>
      </c>
      <c r="H451" s="174">
        <v>9.5</v>
      </c>
      <c r="I451" s="174">
        <v>2.5</v>
      </c>
      <c r="J451" s="31">
        <v>1.1</v>
      </c>
      <c r="K451">
        <v>12</v>
      </c>
    </row>
    <row r="452" spans="1:11" ht="12.75">
      <c r="A452" t="s">
        <v>1295</v>
      </c>
      <c r="B452" t="s">
        <v>1296</v>
      </c>
      <c r="C452" t="s">
        <v>1048</v>
      </c>
      <c r="D452">
        <v>116.83</v>
      </c>
      <c r="E452" s="172" t="s">
        <v>729</v>
      </c>
      <c r="F452">
        <v>-1</v>
      </c>
      <c r="G452" s="173">
        <v>22.35</v>
      </c>
      <c r="H452" s="174">
        <v>12.5</v>
      </c>
      <c r="I452" s="174">
        <v>9</v>
      </c>
      <c r="J452" s="31">
        <v>1.25</v>
      </c>
      <c r="K452"/>
    </row>
    <row r="453" spans="1:11" ht="12.75">
      <c r="A453" t="s">
        <v>3514</v>
      </c>
      <c r="B453" t="s">
        <v>3515</v>
      </c>
      <c r="C453" t="s">
        <v>897</v>
      </c>
      <c r="D453">
        <v>33.21</v>
      </c>
      <c r="E453" s="172" t="s">
        <v>729</v>
      </c>
      <c r="F453">
        <v>1</v>
      </c>
      <c r="G453" s="173">
        <v>4.51</v>
      </c>
      <c r="H453" s="174">
        <v>-3.5</v>
      </c>
      <c r="I453" s="174">
        <v>1.5</v>
      </c>
      <c r="J453" s="31">
        <v>0.95</v>
      </c>
      <c r="K453"/>
    </row>
    <row r="454" spans="1:11" ht="12.75">
      <c r="A454" t="s">
        <v>3516</v>
      </c>
      <c r="B454" t="s">
        <v>3517</v>
      </c>
      <c r="C454" t="s">
        <v>965</v>
      </c>
      <c r="D454">
        <v>30.36</v>
      </c>
      <c r="E454" s="172" t="s">
        <v>729</v>
      </c>
      <c r="F454">
        <v>14</v>
      </c>
      <c r="G454" s="173">
        <v>9.02</v>
      </c>
      <c r="H454" s="174">
        <v>6.5</v>
      </c>
      <c r="I454" s="174">
        <v>3.5</v>
      </c>
      <c r="J454" s="31">
        <v>0.9</v>
      </c>
      <c r="K454">
        <v>14</v>
      </c>
    </row>
    <row r="455" spans="1:11" ht="12.75">
      <c r="A455" t="s">
        <v>3518</v>
      </c>
      <c r="B455" t="s">
        <v>3519</v>
      </c>
      <c r="C455" t="s">
        <v>877</v>
      </c>
      <c r="D455">
        <v>75.65</v>
      </c>
      <c r="E455" s="172" t="s">
        <v>729</v>
      </c>
      <c r="F455">
        <v>1</v>
      </c>
      <c r="G455" s="173">
        <v>8.72</v>
      </c>
      <c r="H455" s="174">
        <v>15.5</v>
      </c>
      <c r="I455" s="174"/>
      <c r="J455" s="31">
        <v>0.95</v>
      </c>
      <c r="K455"/>
    </row>
    <row r="456" spans="1:11" ht="12.75">
      <c r="A456" t="s">
        <v>3520</v>
      </c>
      <c r="B456" t="s">
        <v>3521</v>
      </c>
      <c r="C456" t="s">
        <v>934</v>
      </c>
      <c r="D456">
        <v>57.13</v>
      </c>
      <c r="E456" s="172" t="s">
        <v>729</v>
      </c>
      <c r="F456">
        <v>5</v>
      </c>
      <c r="G456" s="173">
        <v>1.46</v>
      </c>
      <c r="H456" s="174">
        <v>9</v>
      </c>
      <c r="I456" s="174">
        <v>-0.5</v>
      </c>
      <c r="J456" s="31">
        <v>1</v>
      </c>
      <c r="K456"/>
    </row>
    <row r="457" spans="1:11" ht="12.75">
      <c r="A457" t="s">
        <v>3522</v>
      </c>
      <c r="B457" t="s">
        <v>3523</v>
      </c>
      <c r="C457" t="s">
        <v>1711</v>
      </c>
      <c r="D457">
        <v>45.42</v>
      </c>
      <c r="E457" s="172" t="s">
        <v>729</v>
      </c>
      <c r="F457">
        <v>8</v>
      </c>
      <c r="G457" s="173">
        <v>12.7</v>
      </c>
      <c r="H457" s="174">
        <v>10.5</v>
      </c>
      <c r="I457" s="174">
        <v>6.5</v>
      </c>
      <c r="J457" s="31">
        <v>0.9</v>
      </c>
      <c r="K457">
        <v>8</v>
      </c>
    </row>
    <row r="458" spans="1:11" ht="12.75">
      <c r="A458" t="s">
        <v>3524</v>
      </c>
      <c r="B458" t="s">
        <v>3525</v>
      </c>
      <c r="C458" t="s">
        <v>1758</v>
      </c>
      <c r="D458">
        <v>99.87</v>
      </c>
      <c r="E458" s="172" t="s">
        <v>729</v>
      </c>
      <c r="F458">
        <v>-1</v>
      </c>
      <c r="G458" s="173">
        <v>6.3</v>
      </c>
      <c r="H458" s="174">
        <v>16</v>
      </c>
      <c r="I458" s="174"/>
      <c r="J458" s="31">
        <v>0.75</v>
      </c>
      <c r="K458"/>
    </row>
    <row r="459" spans="1:11" ht="12.75">
      <c r="A459" t="s">
        <v>2761</v>
      </c>
      <c r="B459" t="s">
        <v>2762</v>
      </c>
      <c r="C459" t="s">
        <v>1993</v>
      </c>
      <c r="D459">
        <v>101.04</v>
      </c>
      <c r="E459" s="172" t="s">
        <v>729</v>
      </c>
      <c r="F459">
        <v>-1</v>
      </c>
      <c r="G459" s="173">
        <v>23.63</v>
      </c>
      <c r="H459" s="174">
        <v>13</v>
      </c>
      <c r="I459" s="174">
        <v>16</v>
      </c>
      <c r="J459" s="31">
        <v>2</v>
      </c>
      <c r="K459"/>
    </row>
    <row r="460" spans="1:11" ht="12.75">
      <c r="A460" t="s">
        <v>3526</v>
      </c>
      <c r="B460" t="s">
        <v>3527</v>
      </c>
      <c r="C460" t="s">
        <v>992</v>
      </c>
      <c r="D460">
        <v>69.69</v>
      </c>
      <c r="E460" s="172" t="s">
        <v>729</v>
      </c>
      <c r="F460">
        <v>17</v>
      </c>
      <c r="G460" s="173"/>
      <c r="H460" s="174">
        <v>8</v>
      </c>
      <c r="I460" s="174">
        <v>8.5</v>
      </c>
      <c r="J460" s="31">
        <v>0.6</v>
      </c>
      <c r="K460">
        <v>17</v>
      </c>
    </row>
    <row r="461" spans="1:11" ht="12.75">
      <c r="A461" t="s">
        <v>3532</v>
      </c>
      <c r="B461" t="s">
        <v>3533</v>
      </c>
      <c r="C461" t="s">
        <v>1665</v>
      </c>
      <c r="D461">
        <v>59.49</v>
      </c>
      <c r="E461" s="172" t="s">
        <v>729</v>
      </c>
      <c r="F461">
        <v>5</v>
      </c>
      <c r="G461" s="173">
        <v>6.72</v>
      </c>
      <c r="H461" s="174">
        <v>7</v>
      </c>
      <c r="I461" s="174">
        <v>7.5</v>
      </c>
      <c r="J461" s="31">
        <v>0.95</v>
      </c>
      <c r="K461"/>
    </row>
    <row r="462" spans="1:11" ht="12.75">
      <c r="A462" t="s">
        <v>3536</v>
      </c>
      <c r="B462" t="s">
        <v>3537</v>
      </c>
      <c r="C462" t="s">
        <v>2241</v>
      </c>
      <c r="D462">
        <v>52.54</v>
      </c>
      <c r="E462" s="172" t="s">
        <v>729</v>
      </c>
      <c r="F462">
        <v>10</v>
      </c>
      <c r="G462" s="173">
        <v>13.98</v>
      </c>
      <c r="H462" s="174">
        <v>14</v>
      </c>
      <c r="I462" s="174">
        <v>12.5</v>
      </c>
      <c r="J462" s="31">
        <v>1.75</v>
      </c>
      <c r="K462">
        <v>10</v>
      </c>
    </row>
    <row r="463" spans="1:11" ht="12.75">
      <c r="A463" t="s">
        <v>3538</v>
      </c>
      <c r="B463" t="s">
        <v>3539</v>
      </c>
      <c r="C463" t="s">
        <v>965</v>
      </c>
      <c r="D463">
        <v>14.45</v>
      </c>
      <c r="E463" s="172" t="s">
        <v>729</v>
      </c>
      <c r="F463">
        <v>15</v>
      </c>
      <c r="G463" s="173">
        <v>12.01</v>
      </c>
      <c r="H463" s="174">
        <v>4</v>
      </c>
      <c r="I463" s="174"/>
      <c r="J463" s="31">
        <v>1.15</v>
      </c>
      <c r="K463">
        <v>15</v>
      </c>
    </row>
    <row r="464" spans="1:11" ht="12.75">
      <c r="A464" t="s">
        <v>3540</v>
      </c>
      <c r="B464" t="s">
        <v>3541</v>
      </c>
      <c r="C464" t="s">
        <v>931</v>
      </c>
      <c r="D464">
        <v>105.15</v>
      </c>
      <c r="E464" s="172" t="s">
        <v>729</v>
      </c>
      <c r="F464">
        <v>1</v>
      </c>
      <c r="G464" s="173">
        <v>40.66</v>
      </c>
      <c r="H464" s="174">
        <v>10.5</v>
      </c>
      <c r="I464" s="174">
        <v>23</v>
      </c>
      <c r="J464" s="31">
        <v>1.15</v>
      </c>
      <c r="K464"/>
    </row>
    <row r="465" spans="1:11" ht="12.75">
      <c r="A465" t="s">
        <v>3542</v>
      </c>
      <c r="B465" t="s">
        <v>3543</v>
      </c>
      <c r="C465" t="s">
        <v>922</v>
      </c>
      <c r="D465">
        <v>4.57</v>
      </c>
      <c r="E465" s="172" t="s">
        <v>729</v>
      </c>
      <c r="F465">
        <v>48</v>
      </c>
      <c r="G465" s="173">
        <v>21.38</v>
      </c>
      <c r="H465" s="174">
        <v>8</v>
      </c>
      <c r="I465" s="174"/>
      <c r="J465" s="31">
        <v>0.85</v>
      </c>
      <c r="K465"/>
    </row>
    <row r="466" spans="1:11" ht="12.75">
      <c r="A466" t="s">
        <v>1009</v>
      </c>
      <c r="B466" t="s">
        <v>1010</v>
      </c>
      <c r="C466" t="s">
        <v>880</v>
      </c>
      <c r="D466">
        <v>41.5</v>
      </c>
      <c r="E466" s="172" t="s">
        <v>729</v>
      </c>
      <c r="F466">
        <v>4</v>
      </c>
      <c r="G466" s="173">
        <v>90.75</v>
      </c>
      <c r="H466" s="174">
        <v>8</v>
      </c>
      <c r="I466" s="174">
        <v>-2</v>
      </c>
      <c r="J466" s="31">
        <v>0.9</v>
      </c>
      <c r="K466"/>
    </row>
    <row r="467" spans="1:11" ht="12.75">
      <c r="A467" t="s">
        <v>3544</v>
      </c>
      <c r="B467" t="s">
        <v>3545</v>
      </c>
      <c r="C467" t="s">
        <v>962</v>
      </c>
      <c r="D467">
        <v>77.65</v>
      </c>
      <c r="E467" s="172" t="s">
        <v>729</v>
      </c>
      <c r="F467">
        <v>8</v>
      </c>
      <c r="G467" s="173">
        <v>18.03</v>
      </c>
      <c r="H467" s="174">
        <v>13.5</v>
      </c>
      <c r="I467" s="174">
        <v>10.5</v>
      </c>
      <c r="J467" s="31">
        <v>1.25</v>
      </c>
      <c r="K467">
        <v>8</v>
      </c>
    </row>
    <row r="468" spans="1:11" ht="12.75">
      <c r="A468" t="s">
        <v>2167</v>
      </c>
      <c r="B468" t="s">
        <v>2168</v>
      </c>
      <c r="C468" t="s">
        <v>1055</v>
      </c>
      <c r="D468">
        <v>9.51</v>
      </c>
      <c r="E468" s="172" t="s">
        <v>729</v>
      </c>
      <c r="F468">
        <v>23</v>
      </c>
      <c r="G468" s="173">
        <v>20.28</v>
      </c>
      <c r="H468" s="174">
        <v>14.5</v>
      </c>
      <c r="I468" s="174"/>
      <c r="J468" s="31">
        <v>0.85</v>
      </c>
      <c r="K468">
        <v>23</v>
      </c>
    </row>
    <row r="469" spans="1:11" ht="12.75">
      <c r="A469" t="s">
        <v>1309</v>
      </c>
      <c r="B469" t="s">
        <v>1310</v>
      </c>
      <c r="C469" t="s">
        <v>888</v>
      </c>
      <c r="D469">
        <v>110.95</v>
      </c>
      <c r="E469" s="172" t="s">
        <v>729</v>
      </c>
      <c r="F469">
        <v>2</v>
      </c>
      <c r="G469" s="173">
        <v>13.06</v>
      </c>
      <c r="H469" s="174">
        <v>16.5</v>
      </c>
      <c r="I469" s="174">
        <v>23</v>
      </c>
      <c r="J469" s="31">
        <v>1.45</v>
      </c>
      <c r="K469"/>
    </row>
    <row r="470" spans="1:11" ht="12.75">
      <c r="A470" t="s">
        <v>3548</v>
      </c>
      <c r="B470" t="s">
        <v>3549</v>
      </c>
      <c r="C470" t="s">
        <v>888</v>
      </c>
      <c r="D470">
        <v>35.07</v>
      </c>
      <c r="E470" s="172" t="s">
        <v>729</v>
      </c>
      <c r="F470">
        <v>11</v>
      </c>
      <c r="G470" s="173">
        <v>9.27</v>
      </c>
      <c r="H470" s="174">
        <v>7</v>
      </c>
      <c r="I470" s="174">
        <v>8.5</v>
      </c>
      <c r="J470" s="31">
        <v>1.15</v>
      </c>
      <c r="K470">
        <v>11</v>
      </c>
    </row>
    <row r="471" spans="1:11" ht="12.75">
      <c r="A471" t="s">
        <v>2809</v>
      </c>
      <c r="B471" t="s">
        <v>2810</v>
      </c>
      <c r="C471" t="s">
        <v>925</v>
      </c>
      <c r="D471">
        <v>57.38</v>
      </c>
      <c r="E471" s="172" t="s">
        <v>729</v>
      </c>
      <c r="F471">
        <v>10</v>
      </c>
      <c r="G471" s="173">
        <v>14.25</v>
      </c>
      <c r="H471" s="174">
        <v>18</v>
      </c>
      <c r="I471" s="174"/>
      <c r="J471" s="31">
        <v>1.1</v>
      </c>
      <c r="K471">
        <v>10</v>
      </c>
    </row>
    <row r="472" spans="1:11" ht="12.75">
      <c r="A472" t="s">
        <v>3550</v>
      </c>
      <c r="B472" t="s">
        <v>3551</v>
      </c>
      <c r="C472" t="s">
        <v>978</v>
      </c>
      <c r="D472">
        <v>52.27</v>
      </c>
      <c r="E472" s="172" t="s">
        <v>729</v>
      </c>
      <c r="F472">
        <v>11</v>
      </c>
      <c r="G472" s="173">
        <v>11.44</v>
      </c>
      <c r="H472" s="174">
        <v>11</v>
      </c>
      <c r="I472" s="174">
        <v>13.5</v>
      </c>
      <c r="J472" s="31">
        <v>0.95</v>
      </c>
      <c r="K472">
        <v>11</v>
      </c>
    </row>
    <row r="473" spans="1:11" ht="12.75">
      <c r="A473" t="s">
        <v>3552</v>
      </c>
      <c r="B473" t="s">
        <v>3553</v>
      </c>
      <c r="C473" t="s">
        <v>1774</v>
      </c>
      <c r="D473">
        <v>90.58</v>
      </c>
      <c r="E473" s="172" t="s">
        <v>729</v>
      </c>
      <c r="F473">
        <v>2</v>
      </c>
      <c r="G473" s="173">
        <v>23.89</v>
      </c>
      <c r="H473" s="174">
        <v>14</v>
      </c>
      <c r="I473" s="174"/>
      <c r="J473" s="31">
        <v>1.45</v>
      </c>
      <c r="K473"/>
    </row>
    <row r="474" spans="1:11" ht="12.75">
      <c r="A474" t="s">
        <v>2178</v>
      </c>
      <c r="B474" t="s">
        <v>1315</v>
      </c>
      <c r="C474" t="s">
        <v>1279</v>
      </c>
      <c r="D474">
        <v>15.74</v>
      </c>
      <c r="E474" s="172" t="s">
        <v>729</v>
      </c>
      <c r="F474">
        <v>17</v>
      </c>
      <c r="G474" s="173">
        <v>6.86</v>
      </c>
      <c r="H474" s="174">
        <v>16</v>
      </c>
      <c r="I474" s="174">
        <v>-2</v>
      </c>
      <c r="J474" s="31">
        <v>0.75</v>
      </c>
      <c r="K474"/>
    </row>
    <row r="475" spans="1:11" ht="12.75">
      <c r="A475" t="s">
        <v>3556</v>
      </c>
      <c r="B475" t="s">
        <v>3557</v>
      </c>
      <c r="C475" t="s">
        <v>1048</v>
      </c>
      <c r="D475">
        <v>91.02</v>
      </c>
      <c r="E475" s="172" t="s">
        <v>729</v>
      </c>
      <c r="F475">
        <v>8</v>
      </c>
      <c r="G475" s="173">
        <v>13.2</v>
      </c>
      <c r="H475" s="174">
        <v>11</v>
      </c>
      <c r="I475" s="174">
        <v>4</v>
      </c>
      <c r="J475" s="31">
        <v>1.2</v>
      </c>
      <c r="K475">
        <v>8</v>
      </c>
    </row>
    <row r="476" spans="1:11" ht="12.75">
      <c r="A476" t="s">
        <v>3558</v>
      </c>
      <c r="B476" t="s">
        <v>3559</v>
      </c>
      <c r="C476" t="s">
        <v>922</v>
      </c>
      <c r="D476">
        <v>55.99</v>
      </c>
      <c r="E476" s="172" t="s">
        <v>729</v>
      </c>
      <c r="F476">
        <v>26</v>
      </c>
      <c r="G476" s="173">
        <v>23.73</v>
      </c>
      <c r="H476" s="174">
        <v>18.5</v>
      </c>
      <c r="I476" s="174">
        <v>17.5</v>
      </c>
      <c r="J476" s="31">
        <v>0.6</v>
      </c>
      <c r="K476"/>
    </row>
    <row r="477" spans="1:11" ht="12.75">
      <c r="A477" t="s">
        <v>3560</v>
      </c>
      <c r="B477" t="s">
        <v>3561</v>
      </c>
      <c r="C477" t="s">
        <v>987</v>
      </c>
      <c r="D477">
        <v>37.88</v>
      </c>
      <c r="E477" s="172" t="s">
        <v>729</v>
      </c>
      <c r="F477">
        <v>13</v>
      </c>
      <c r="G477" s="173">
        <v>7.16</v>
      </c>
      <c r="H477" s="174">
        <v>12.5</v>
      </c>
      <c r="I477" s="174"/>
      <c r="J477" s="31">
        <v>1</v>
      </c>
      <c r="K477">
        <v>13</v>
      </c>
    </row>
    <row r="478" spans="1:11" ht="12.75">
      <c r="A478" t="s">
        <v>2823</v>
      </c>
      <c r="B478" t="s">
        <v>2824</v>
      </c>
      <c r="C478" t="s">
        <v>2094</v>
      </c>
      <c r="D478">
        <v>117.98</v>
      </c>
      <c r="E478" s="172" t="s">
        <v>729</v>
      </c>
      <c r="F478"/>
      <c r="G478" s="173">
        <v>23.73</v>
      </c>
      <c r="H478" s="174">
        <v>11.5</v>
      </c>
      <c r="I478" s="174"/>
      <c r="J478" s="31">
        <v>0.9</v>
      </c>
      <c r="K478"/>
    </row>
    <row r="479" spans="1:11" ht="12.75">
      <c r="A479" t="s">
        <v>3562</v>
      </c>
      <c r="B479" t="s">
        <v>3563</v>
      </c>
      <c r="C479" t="s">
        <v>984</v>
      </c>
      <c r="D479">
        <v>44.77</v>
      </c>
      <c r="E479" s="172" t="s">
        <v>729</v>
      </c>
      <c r="F479">
        <v>8</v>
      </c>
      <c r="G479" s="173">
        <v>14.01</v>
      </c>
      <c r="H479" s="174">
        <v>5.5</v>
      </c>
      <c r="I479" s="174">
        <v>6.5</v>
      </c>
      <c r="J479" s="31">
        <v>0.7</v>
      </c>
      <c r="K479">
        <v>8</v>
      </c>
    </row>
    <row r="480" spans="1:11" ht="12.75">
      <c r="A480" t="s">
        <v>3564</v>
      </c>
      <c r="B480" t="s">
        <v>3565</v>
      </c>
      <c r="C480" t="s">
        <v>888</v>
      </c>
      <c r="D480">
        <v>62.33</v>
      </c>
      <c r="E480" s="172" t="s">
        <v>729</v>
      </c>
      <c r="F480">
        <v>2</v>
      </c>
      <c r="G480" s="173">
        <v>22.25</v>
      </c>
      <c r="H480" s="174">
        <v>13.5</v>
      </c>
      <c r="I480" s="174">
        <v>7</v>
      </c>
      <c r="J480" s="31">
        <v>1.05</v>
      </c>
      <c r="K480"/>
    </row>
    <row r="481" spans="1:11" ht="12.75">
      <c r="A481" t="s">
        <v>1036</v>
      </c>
      <c r="B481" t="s">
        <v>1037</v>
      </c>
      <c r="C481" t="s">
        <v>983</v>
      </c>
      <c r="D481">
        <v>38.66</v>
      </c>
      <c r="E481" s="172" t="s">
        <v>729</v>
      </c>
      <c r="F481">
        <v>12</v>
      </c>
      <c r="G481" s="173">
        <v>12.68</v>
      </c>
      <c r="H481" s="174">
        <v>9.5</v>
      </c>
      <c r="I481" s="174">
        <v>-3</v>
      </c>
      <c r="J481" s="31">
        <v>1.25</v>
      </c>
      <c r="K481">
        <v>12</v>
      </c>
    </row>
    <row r="482" spans="1:11" ht="12.75">
      <c r="A482" t="s">
        <v>3566</v>
      </c>
      <c r="B482" t="s">
        <v>868</v>
      </c>
      <c r="C482" t="s">
        <v>899</v>
      </c>
      <c r="D482">
        <v>27.85</v>
      </c>
      <c r="E482" s="172" t="s">
        <v>729</v>
      </c>
      <c r="F482">
        <v>16</v>
      </c>
      <c r="G482" s="173">
        <v>23.75</v>
      </c>
      <c r="H482" s="174">
        <v>6.5</v>
      </c>
      <c r="I482" s="174">
        <v>5.5</v>
      </c>
      <c r="J482" s="31">
        <v>0.6</v>
      </c>
      <c r="K482">
        <v>16</v>
      </c>
    </row>
    <row r="483" spans="1:11" ht="12.75">
      <c r="A483" t="s">
        <v>3567</v>
      </c>
      <c r="B483" t="s">
        <v>3568</v>
      </c>
      <c r="C483" t="s">
        <v>955</v>
      </c>
      <c r="D483">
        <v>23.24</v>
      </c>
      <c r="E483" s="172" t="s">
        <v>729</v>
      </c>
      <c r="F483">
        <v>16</v>
      </c>
      <c r="G483" s="173">
        <v>11.51</v>
      </c>
      <c r="H483" s="174">
        <v>44</v>
      </c>
      <c r="I483" s="174"/>
      <c r="J483" s="31">
        <v>1.2</v>
      </c>
      <c r="K483">
        <v>16</v>
      </c>
    </row>
    <row r="484" spans="1:11" ht="12.75">
      <c r="A484" t="s">
        <v>1320</v>
      </c>
      <c r="B484" t="s">
        <v>1321</v>
      </c>
      <c r="C484" t="s">
        <v>931</v>
      </c>
      <c r="D484">
        <v>79.73</v>
      </c>
      <c r="E484" s="172" t="s">
        <v>729</v>
      </c>
      <c r="F484">
        <v>-3</v>
      </c>
      <c r="G484" s="173">
        <v>15.39</v>
      </c>
      <c r="H484" s="174">
        <v>7</v>
      </c>
      <c r="I484" s="174"/>
      <c r="J484" s="31">
        <v>1.5</v>
      </c>
      <c r="K484"/>
    </row>
    <row r="485" spans="1:11" ht="12.75">
      <c r="A485" t="s">
        <v>2839</v>
      </c>
      <c r="B485" t="s">
        <v>2840</v>
      </c>
      <c r="C485" t="s">
        <v>1815</v>
      </c>
      <c r="D485">
        <v>47.33</v>
      </c>
      <c r="E485" s="172" t="s">
        <v>729</v>
      </c>
      <c r="F485">
        <v>8</v>
      </c>
      <c r="G485" s="173">
        <v>7.47</v>
      </c>
      <c r="H485" s="174">
        <v>18.5</v>
      </c>
      <c r="I485" s="174"/>
      <c r="J485" s="31">
        <v>1.2</v>
      </c>
      <c r="K485">
        <v>8</v>
      </c>
    </row>
    <row r="486" spans="1:11" ht="12.75">
      <c r="A486" t="s">
        <v>2845</v>
      </c>
      <c r="B486" t="s">
        <v>2846</v>
      </c>
      <c r="C486" t="s">
        <v>1619</v>
      </c>
      <c r="D486">
        <v>100.87</v>
      </c>
      <c r="E486" s="172" t="s">
        <v>729</v>
      </c>
      <c r="F486">
        <v>10</v>
      </c>
      <c r="G486" s="173">
        <v>17.52</v>
      </c>
      <c r="H486" s="174">
        <v>10.5</v>
      </c>
      <c r="I486" s="174">
        <v>1</v>
      </c>
      <c r="J486" s="31">
        <v>1.25</v>
      </c>
      <c r="K486">
        <v>10</v>
      </c>
    </row>
    <row r="487" spans="1:11" ht="12.75">
      <c r="A487" t="s">
        <v>3569</v>
      </c>
      <c r="B487" t="s">
        <v>852</v>
      </c>
      <c r="C487" t="s">
        <v>1662</v>
      </c>
      <c r="D487">
        <v>36.93</v>
      </c>
      <c r="E487" s="172" t="s">
        <v>729</v>
      </c>
      <c r="F487">
        <v>6</v>
      </c>
      <c r="G487" s="173">
        <v>10.41</v>
      </c>
      <c r="H487" s="174">
        <v>-1</v>
      </c>
      <c r="I487" s="174">
        <v>2.5</v>
      </c>
      <c r="J487" s="31">
        <v>0.8</v>
      </c>
      <c r="K487"/>
    </row>
    <row r="488" spans="1:11" ht="12.75">
      <c r="A488" t="s">
        <v>3572</v>
      </c>
      <c r="B488" t="s">
        <v>3573</v>
      </c>
      <c r="C488" t="s">
        <v>1662</v>
      </c>
      <c r="D488">
        <v>30.68</v>
      </c>
      <c r="E488" s="172" t="s">
        <v>729</v>
      </c>
      <c r="F488">
        <v>4</v>
      </c>
      <c r="G488" s="173">
        <v>9.26</v>
      </c>
      <c r="H488" s="174">
        <v>7.5</v>
      </c>
      <c r="I488" s="174"/>
      <c r="J488" s="31">
        <v>0.75</v>
      </c>
      <c r="K488"/>
    </row>
    <row r="489" spans="1:11" ht="12.75">
      <c r="A489" t="s">
        <v>1192</v>
      </c>
      <c r="B489" t="s">
        <v>1193</v>
      </c>
      <c r="C489" t="s">
        <v>1672</v>
      </c>
      <c r="D489">
        <v>54.66</v>
      </c>
      <c r="E489" s="172" t="s">
        <v>729</v>
      </c>
      <c r="F489">
        <v>15</v>
      </c>
      <c r="G489" s="173">
        <v>25.8</v>
      </c>
      <c r="H489" s="174">
        <v>7</v>
      </c>
      <c r="I489" s="174">
        <v>10</v>
      </c>
      <c r="J489" s="31">
        <v>0.75</v>
      </c>
      <c r="K489">
        <v>15</v>
      </c>
    </row>
    <row r="490" spans="1:11" ht="12.75">
      <c r="A490" t="s">
        <v>3574</v>
      </c>
      <c r="B490" t="s">
        <v>3575</v>
      </c>
      <c r="C490" t="s">
        <v>965</v>
      </c>
      <c r="D490">
        <v>31.17</v>
      </c>
      <c r="E490" s="172" t="s">
        <v>729</v>
      </c>
      <c r="F490">
        <v>5</v>
      </c>
      <c r="G490" s="173">
        <v>13.19</v>
      </c>
      <c r="H490" s="174">
        <v>4</v>
      </c>
      <c r="I490" s="174"/>
      <c r="J490" s="31">
        <v>1.3</v>
      </c>
      <c r="K490"/>
    </row>
    <row r="491" spans="1:11" ht="12.75">
      <c r="A491" t="s">
        <v>3576</v>
      </c>
      <c r="B491" t="s">
        <v>3577</v>
      </c>
      <c r="C491" t="s">
        <v>1048</v>
      </c>
      <c r="D491">
        <v>34.6</v>
      </c>
      <c r="E491" s="172" t="s">
        <v>729</v>
      </c>
      <c r="F491">
        <v>-2</v>
      </c>
      <c r="G491" s="173">
        <v>3.79</v>
      </c>
      <c r="H491" s="174">
        <v>-7</v>
      </c>
      <c r="I491" s="174">
        <v>-4.5</v>
      </c>
      <c r="J491" s="31"/>
      <c r="K491"/>
    </row>
    <row r="492" spans="1:11" ht="12.75">
      <c r="A492" t="s">
        <v>3578</v>
      </c>
      <c r="B492" t="s">
        <v>3579</v>
      </c>
      <c r="C492" t="s">
        <v>939</v>
      </c>
      <c r="D492">
        <v>40.42</v>
      </c>
      <c r="E492" s="172" t="s">
        <v>729</v>
      </c>
      <c r="F492"/>
      <c r="G492" s="173">
        <v>14.87</v>
      </c>
      <c r="H492" s="174">
        <v>9</v>
      </c>
      <c r="I492" s="174"/>
      <c r="J492" s="31">
        <v>0.7</v>
      </c>
      <c r="K492"/>
    </row>
    <row r="493" spans="1:11" ht="12.75">
      <c r="A493" t="s">
        <v>3580</v>
      </c>
      <c r="B493" t="s">
        <v>3581</v>
      </c>
      <c r="C493" t="s">
        <v>1326</v>
      </c>
      <c r="D493">
        <v>52.39</v>
      </c>
      <c r="E493" s="172" t="s">
        <v>729</v>
      </c>
      <c r="F493">
        <v>10</v>
      </c>
      <c r="G493" s="173">
        <v>7.76</v>
      </c>
      <c r="H493" s="174">
        <v>-2.5</v>
      </c>
      <c r="I493" s="174">
        <v>3</v>
      </c>
      <c r="J493" s="31">
        <v>0.8</v>
      </c>
      <c r="K493">
        <v>10</v>
      </c>
    </row>
    <row r="494" spans="1:11" ht="12.75">
      <c r="A494" t="s">
        <v>1325</v>
      </c>
      <c r="B494" t="s">
        <v>3582</v>
      </c>
      <c r="C494" t="s">
        <v>931</v>
      </c>
      <c r="D494">
        <v>59.33</v>
      </c>
      <c r="E494" s="172" t="s">
        <v>729</v>
      </c>
      <c r="F494">
        <v>10</v>
      </c>
      <c r="G494" s="173">
        <v>14.2</v>
      </c>
      <c r="H494" s="174">
        <v>5</v>
      </c>
      <c r="I494" s="174">
        <v>58.5</v>
      </c>
      <c r="J494" s="31">
        <v>1.25</v>
      </c>
      <c r="K494">
        <v>10</v>
      </c>
    </row>
    <row r="495" spans="1:11" ht="12.75">
      <c r="A495" t="s">
        <v>1194</v>
      </c>
      <c r="B495" t="s">
        <v>3585</v>
      </c>
      <c r="C495" t="s">
        <v>1048</v>
      </c>
      <c r="D495">
        <v>50.2</v>
      </c>
      <c r="E495" s="172" t="s">
        <v>729</v>
      </c>
      <c r="F495">
        <v>10</v>
      </c>
      <c r="G495" s="173">
        <v>7.39</v>
      </c>
      <c r="H495" s="174">
        <v>12</v>
      </c>
      <c r="I495" s="174">
        <v>4</v>
      </c>
      <c r="J495" s="31">
        <v>1.15</v>
      </c>
      <c r="K495">
        <v>10</v>
      </c>
    </row>
    <row r="496" spans="1:11" ht="12.75">
      <c r="A496" t="s">
        <v>3583</v>
      </c>
      <c r="B496" t="s">
        <v>3584</v>
      </c>
      <c r="C496" t="s">
        <v>880</v>
      </c>
      <c r="D496">
        <v>39.5</v>
      </c>
      <c r="E496" s="172" t="s">
        <v>729</v>
      </c>
      <c r="F496">
        <v>21</v>
      </c>
      <c r="G496" s="173">
        <v>18.43</v>
      </c>
      <c r="H496" s="174">
        <v>8.5</v>
      </c>
      <c r="I496" s="174">
        <v>23.5</v>
      </c>
      <c r="J496" s="31">
        <v>0.9</v>
      </c>
      <c r="K496">
        <v>21</v>
      </c>
    </row>
    <row r="497" spans="1:11" ht="12.75">
      <c r="A497" t="s">
        <v>3586</v>
      </c>
      <c r="B497" t="s">
        <v>3587</v>
      </c>
      <c r="C497" t="s">
        <v>897</v>
      </c>
      <c r="D497">
        <v>71.85</v>
      </c>
      <c r="E497" s="172" t="s">
        <v>729</v>
      </c>
      <c r="F497">
        <v>3</v>
      </c>
      <c r="G497" s="173">
        <v>12.02</v>
      </c>
      <c r="H497" s="174">
        <v>8.5</v>
      </c>
      <c r="I497" s="174">
        <v>6</v>
      </c>
      <c r="J497" s="31">
        <v>0.7</v>
      </c>
      <c r="K497"/>
    </row>
    <row r="498" spans="1:11" ht="12.75">
      <c r="A498" t="s">
        <v>1195</v>
      </c>
      <c r="B498" t="s">
        <v>1196</v>
      </c>
      <c r="C498" t="s">
        <v>911</v>
      </c>
      <c r="D498">
        <v>32.61</v>
      </c>
      <c r="E498" s="172" t="s">
        <v>729</v>
      </c>
      <c r="F498">
        <v>-1</v>
      </c>
      <c r="G498" s="173">
        <v>18.73</v>
      </c>
      <c r="H498" s="174">
        <v>13.5</v>
      </c>
      <c r="I498" s="174"/>
      <c r="J498" s="31">
        <v>1.05</v>
      </c>
      <c r="K498"/>
    </row>
    <row r="499" spans="1:11" ht="12.75">
      <c r="A499" t="s">
        <v>3588</v>
      </c>
      <c r="B499" t="s">
        <v>3589</v>
      </c>
      <c r="C499" t="s">
        <v>1678</v>
      </c>
      <c r="D499">
        <v>93.35</v>
      </c>
      <c r="E499" s="172" t="s">
        <v>729</v>
      </c>
      <c r="F499">
        <v>16</v>
      </c>
      <c r="G499" s="173">
        <v>15.06</v>
      </c>
      <c r="H499" s="174">
        <v>30</v>
      </c>
      <c r="I499" s="174"/>
      <c r="J499" s="31">
        <v>0.85</v>
      </c>
      <c r="K499">
        <v>16</v>
      </c>
    </row>
    <row r="500" spans="1:11" ht="12.75">
      <c r="A500" t="s">
        <v>3590</v>
      </c>
      <c r="B500" t="s">
        <v>1197</v>
      </c>
      <c r="C500" t="s">
        <v>877</v>
      </c>
      <c r="D500">
        <v>31.21</v>
      </c>
      <c r="E500" s="172" t="s">
        <v>729</v>
      </c>
      <c r="F500">
        <v>17</v>
      </c>
      <c r="G500" s="173">
        <v>13.57</v>
      </c>
      <c r="H500" s="174">
        <v>10.5</v>
      </c>
      <c r="I500" s="174">
        <v>17.5</v>
      </c>
      <c r="J500" s="31">
        <v>1.1</v>
      </c>
      <c r="K500">
        <v>17</v>
      </c>
    </row>
    <row r="501" spans="1:11" ht="12.75">
      <c r="A501" t="s">
        <v>3591</v>
      </c>
      <c r="B501" t="s">
        <v>3592</v>
      </c>
      <c r="C501" t="s">
        <v>1675</v>
      </c>
      <c r="D501">
        <v>81.53</v>
      </c>
      <c r="E501" s="172" t="s">
        <v>729</v>
      </c>
      <c r="F501"/>
      <c r="G501" s="173"/>
      <c r="H501" s="174"/>
      <c r="I501" s="174"/>
      <c r="J501" s="31">
        <v>1.15</v>
      </c>
      <c r="K501"/>
    </row>
    <row r="502" spans="1:11" ht="12.75">
      <c r="A502" t="s">
        <v>3593</v>
      </c>
      <c r="B502" t="s">
        <v>3594</v>
      </c>
      <c r="C502" t="s">
        <v>1748</v>
      </c>
      <c r="D502">
        <v>94.19</v>
      </c>
      <c r="E502" s="172" t="s">
        <v>729</v>
      </c>
      <c r="F502">
        <v>17</v>
      </c>
      <c r="G502" s="173">
        <v>8.57</v>
      </c>
      <c r="H502" s="174">
        <v>15.5</v>
      </c>
      <c r="I502" s="174">
        <v>7</v>
      </c>
      <c r="J502" s="31">
        <v>1</v>
      </c>
      <c r="K502">
        <v>17</v>
      </c>
    </row>
    <row r="503" spans="1:11" ht="12.75">
      <c r="A503" t="s">
        <v>1316</v>
      </c>
      <c r="B503" t="s">
        <v>1317</v>
      </c>
      <c r="C503" t="s">
        <v>911</v>
      </c>
      <c r="D503">
        <v>38.43</v>
      </c>
      <c r="E503" s="172" t="s">
        <v>729</v>
      </c>
      <c r="F503">
        <v>-1</v>
      </c>
      <c r="G503" s="173">
        <v>19.7</v>
      </c>
      <c r="H503" s="174">
        <v>14.5</v>
      </c>
      <c r="I503" s="174"/>
      <c r="J503" s="31">
        <v>0.9</v>
      </c>
      <c r="K503"/>
    </row>
    <row r="504" spans="1:11" ht="12.75">
      <c r="A504" t="s">
        <v>1198</v>
      </c>
      <c r="B504" t="s">
        <v>1199</v>
      </c>
      <c r="C504" t="s">
        <v>1916</v>
      </c>
      <c r="D504">
        <v>13.68</v>
      </c>
      <c r="E504" s="172" t="s">
        <v>729</v>
      </c>
      <c r="F504">
        <v>18</v>
      </c>
      <c r="G504" s="173">
        <v>2.94</v>
      </c>
      <c r="H504" s="174">
        <v>13</v>
      </c>
      <c r="I504" s="174">
        <v>3.5</v>
      </c>
      <c r="J504" s="31">
        <v>0.85</v>
      </c>
      <c r="K504">
        <v>18</v>
      </c>
    </row>
    <row r="505" spans="1:11" ht="12.75">
      <c r="A505" t="s">
        <v>1072</v>
      </c>
      <c r="B505" t="s">
        <v>840</v>
      </c>
      <c r="C505" t="s">
        <v>984</v>
      </c>
      <c r="D505">
        <v>36.77</v>
      </c>
      <c r="E505" s="172" t="s">
        <v>729</v>
      </c>
      <c r="F505">
        <v>11</v>
      </c>
      <c r="G505" s="173">
        <v>11.59</v>
      </c>
      <c r="H505" s="174">
        <v>-3</v>
      </c>
      <c r="I505" s="174">
        <v>0.5</v>
      </c>
      <c r="J505" s="31">
        <v>0.8</v>
      </c>
      <c r="K505">
        <v>11</v>
      </c>
    </row>
    <row r="506" spans="1:11" ht="12.75">
      <c r="A506" t="s">
        <v>3595</v>
      </c>
      <c r="B506" t="s">
        <v>3596</v>
      </c>
      <c r="C506" t="s">
        <v>877</v>
      </c>
      <c r="D506">
        <v>61.63</v>
      </c>
      <c r="E506" s="172" t="s">
        <v>729</v>
      </c>
      <c r="F506">
        <v>16</v>
      </c>
      <c r="G506" s="173">
        <v>18.17</v>
      </c>
      <c r="H506" s="174">
        <v>11</v>
      </c>
      <c r="I506" s="174"/>
      <c r="J506" s="31">
        <v>0.95</v>
      </c>
      <c r="K506">
        <v>16</v>
      </c>
    </row>
    <row r="507" spans="1:11" ht="12.75">
      <c r="A507" t="s">
        <v>3597</v>
      </c>
      <c r="B507" t="s">
        <v>3598</v>
      </c>
      <c r="C507" t="s">
        <v>1005</v>
      </c>
      <c r="D507">
        <v>34.18</v>
      </c>
      <c r="E507" s="172" t="s">
        <v>729</v>
      </c>
      <c r="F507">
        <v>8</v>
      </c>
      <c r="G507" s="173">
        <v>16.32</v>
      </c>
      <c r="H507" s="174">
        <v>8</v>
      </c>
      <c r="I507" s="174"/>
      <c r="J507" s="31">
        <v>0.9</v>
      </c>
      <c r="K507">
        <v>8</v>
      </c>
    </row>
    <row r="508" spans="1:11" ht="12.75">
      <c r="A508" t="s">
        <v>2237</v>
      </c>
      <c r="B508" t="s">
        <v>2238</v>
      </c>
      <c r="C508" t="s">
        <v>966</v>
      </c>
      <c r="D508">
        <v>27.48</v>
      </c>
      <c r="E508" s="172" t="s">
        <v>729</v>
      </c>
      <c r="F508">
        <v>17</v>
      </c>
      <c r="G508" s="173">
        <v>18.19</v>
      </c>
      <c r="H508" s="174">
        <v>11</v>
      </c>
      <c r="I508" s="174">
        <v>9</v>
      </c>
      <c r="J508" s="31">
        <v>0.5</v>
      </c>
      <c r="K508">
        <v>17</v>
      </c>
    </row>
    <row r="509" spans="1:11" ht="12.75">
      <c r="A509" t="s">
        <v>3599</v>
      </c>
      <c r="B509" t="s">
        <v>3600</v>
      </c>
      <c r="C509" t="s">
        <v>907</v>
      </c>
      <c r="D509">
        <v>20.4</v>
      </c>
      <c r="E509" s="172" t="s">
        <v>729</v>
      </c>
      <c r="F509">
        <v>5</v>
      </c>
      <c r="G509" s="173">
        <v>4.36</v>
      </c>
      <c r="H509" s="174">
        <v>19</v>
      </c>
      <c r="I509" s="174">
        <v>6</v>
      </c>
      <c r="J509" s="31">
        <v>1</v>
      </c>
      <c r="K509"/>
    </row>
    <row r="510" spans="1:11" ht="12.75">
      <c r="A510" t="s">
        <v>3601</v>
      </c>
      <c r="B510" t="s">
        <v>3602</v>
      </c>
      <c r="C510" t="s">
        <v>2787</v>
      </c>
      <c r="D510">
        <v>32.14</v>
      </c>
      <c r="E510" s="172" t="s">
        <v>729</v>
      </c>
      <c r="F510">
        <v>15</v>
      </c>
      <c r="G510" s="173">
        <v>6.37</v>
      </c>
      <c r="H510" s="174">
        <v>11</v>
      </c>
      <c r="I510" s="174">
        <v>6.5</v>
      </c>
      <c r="J510" s="31">
        <v>1.15</v>
      </c>
      <c r="K510">
        <v>15</v>
      </c>
    </row>
    <row r="511" spans="1:11" ht="12.75">
      <c r="A511" t="s">
        <v>1200</v>
      </c>
      <c r="B511" t="s">
        <v>3605</v>
      </c>
      <c r="C511" t="s">
        <v>1241</v>
      </c>
      <c r="D511">
        <v>38.13</v>
      </c>
      <c r="E511" s="172" t="s">
        <v>729</v>
      </c>
      <c r="F511">
        <v>15</v>
      </c>
      <c r="G511" s="173">
        <v>22.26</v>
      </c>
      <c r="H511" s="174">
        <v>8</v>
      </c>
      <c r="I511" s="174"/>
      <c r="J511" s="31">
        <v>1.7</v>
      </c>
      <c r="K511">
        <v>15</v>
      </c>
    </row>
    <row r="512" spans="1:11" ht="12.75">
      <c r="A512" t="s">
        <v>2881</v>
      </c>
      <c r="B512" t="s">
        <v>2882</v>
      </c>
      <c r="C512" t="s">
        <v>950</v>
      </c>
      <c r="D512">
        <v>13.48</v>
      </c>
      <c r="E512" s="172" t="s">
        <v>729</v>
      </c>
      <c r="F512">
        <v>15</v>
      </c>
      <c r="G512" s="173">
        <v>5.89</v>
      </c>
      <c r="H512" s="174">
        <v>23.5</v>
      </c>
      <c r="I512" s="174">
        <v>26</v>
      </c>
      <c r="J512" s="31">
        <v>0.9</v>
      </c>
      <c r="K512">
        <v>15</v>
      </c>
    </row>
    <row r="513" spans="1:11" ht="12.75">
      <c r="A513" t="s">
        <v>3608</v>
      </c>
      <c r="B513" t="s">
        <v>3609</v>
      </c>
      <c r="C513" t="s">
        <v>965</v>
      </c>
      <c r="D513">
        <v>38.98</v>
      </c>
      <c r="E513" s="172" t="s">
        <v>729</v>
      </c>
      <c r="F513">
        <v>22</v>
      </c>
      <c r="G513" s="173">
        <v>12.95</v>
      </c>
      <c r="H513" s="174">
        <v>12.5</v>
      </c>
      <c r="I513" s="174"/>
      <c r="J513" s="31">
        <v>0.65</v>
      </c>
      <c r="K513">
        <v>22</v>
      </c>
    </row>
    <row r="514" spans="1:11" ht="12.75">
      <c r="A514" t="s">
        <v>1825</v>
      </c>
      <c r="B514" t="s">
        <v>1826</v>
      </c>
      <c r="C514" t="s">
        <v>978</v>
      </c>
      <c r="D514">
        <v>20.33</v>
      </c>
      <c r="E514" s="172" t="s">
        <v>729</v>
      </c>
      <c r="F514">
        <v>21</v>
      </c>
      <c r="G514" s="173">
        <v>9.74</v>
      </c>
      <c r="H514" s="174">
        <v>7.5</v>
      </c>
      <c r="I514" s="174"/>
      <c r="J514" s="31">
        <v>1.2</v>
      </c>
      <c r="K514">
        <v>21</v>
      </c>
    </row>
    <row r="515" spans="1:11" ht="12.75">
      <c r="A515" t="s">
        <v>3610</v>
      </c>
      <c r="B515" t="s">
        <v>3611</v>
      </c>
      <c r="C515" t="s">
        <v>1790</v>
      </c>
      <c r="D515">
        <v>67.07</v>
      </c>
      <c r="E515" s="172" t="s">
        <v>729</v>
      </c>
      <c r="F515">
        <v>13</v>
      </c>
      <c r="G515" s="173">
        <v>11.96</v>
      </c>
      <c r="H515" s="174">
        <v>11.5</v>
      </c>
      <c r="I515" s="174"/>
      <c r="J515" s="31">
        <v>0.8</v>
      </c>
      <c r="K515">
        <v>13</v>
      </c>
    </row>
    <row r="516" spans="1:11" ht="12.75">
      <c r="A516" t="s">
        <v>1091</v>
      </c>
      <c r="B516" t="s">
        <v>1092</v>
      </c>
      <c r="C516" t="s">
        <v>955</v>
      </c>
      <c r="D516">
        <v>30.69</v>
      </c>
      <c r="E516" s="172" t="s">
        <v>729</v>
      </c>
      <c r="F516">
        <v>9</v>
      </c>
      <c r="G516" s="173">
        <v>8.78</v>
      </c>
      <c r="H516" s="174">
        <v>18.5</v>
      </c>
      <c r="I516" s="174">
        <v>7</v>
      </c>
      <c r="J516" s="31">
        <v>1.15</v>
      </c>
      <c r="K516">
        <v>9</v>
      </c>
    </row>
    <row r="517" spans="1:11" ht="12.75">
      <c r="A517" t="s">
        <v>3612</v>
      </c>
      <c r="B517" t="s">
        <v>3613</v>
      </c>
      <c r="C517" t="s">
        <v>1665</v>
      </c>
      <c r="D517">
        <v>33.24</v>
      </c>
      <c r="E517" s="172" t="s">
        <v>729</v>
      </c>
      <c r="F517">
        <v>15</v>
      </c>
      <c r="G517" s="173">
        <v>18.27</v>
      </c>
      <c r="H517" s="174">
        <v>19.5</v>
      </c>
      <c r="I517" s="174"/>
      <c r="J517" s="31">
        <v>1.1</v>
      </c>
      <c r="K517">
        <v>15</v>
      </c>
    </row>
    <row r="518" spans="1:11" ht="12.75">
      <c r="A518" t="s">
        <v>3616</v>
      </c>
      <c r="B518" t="s">
        <v>3617</v>
      </c>
      <c r="C518" t="s">
        <v>2030</v>
      </c>
      <c r="D518">
        <v>52.16</v>
      </c>
      <c r="E518" s="172" t="s">
        <v>729</v>
      </c>
      <c r="F518">
        <v>12</v>
      </c>
      <c r="G518" s="173">
        <v>3.79</v>
      </c>
      <c r="H518" s="174">
        <v>21.5</v>
      </c>
      <c r="I518" s="174">
        <v>22</v>
      </c>
      <c r="J518" s="31">
        <v>1.05</v>
      </c>
      <c r="K518">
        <v>12</v>
      </c>
    </row>
    <row r="519" spans="1:11" ht="12.75">
      <c r="A519" t="s">
        <v>2903</v>
      </c>
      <c r="B519" t="s">
        <v>2904</v>
      </c>
      <c r="C519" t="s">
        <v>1672</v>
      </c>
      <c r="D519">
        <v>86.84</v>
      </c>
      <c r="E519" s="172" t="s">
        <v>729</v>
      </c>
      <c r="F519">
        <v>4</v>
      </c>
      <c r="G519" s="173">
        <v>19.26</v>
      </c>
      <c r="H519" s="174">
        <v>7.5</v>
      </c>
      <c r="I519" s="174">
        <v>3.5</v>
      </c>
      <c r="J519" s="31">
        <v>1.1</v>
      </c>
      <c r="K519"/>
    </row>
    <row r="520" spans="1:11" ht="12.75">
      <c r="A520" t="s">
        <v>3618</v>
      </c>
      <c r="B520" t="s">
        <v>3619</v>
      </c>
      <c r="C520" t="s">
        <v>888</v>
      </c>
      <c r="D520">
        <v>44.94</v>
      </c>
      <c r="E520" s="172" t="s">
        <v>729</v>
      </c>
      <c r="F520">
        <v>-2</v>
      </c>
      <c r="G520" s="173">
        <v>38.93</v>
      </c>
      <c r="H520" s="174">
        <v>7.5</v>
      </c>
      <c r="I520" s="174">
        <v>4</v>
      </c>
      <c r="J520" s="31">
        <v>1.15</v>
      </c>
      <c r="K520"/>
    </row>
    <row r="521" spans="1:11" ht="12.75">
      <c r="A521" t="s">
        <v>3623</v>
      </c>
      <c r="B521" t="s">
        <v>3624</v>
      </c>
      <c r="C521" t="s">
        <v>894</v>
      </c>
      <c r="D521">
        <v>65.37</v>
      </c>
      <c r="E521" s="172" t="s">
        <v>729</v>
      </c>
      <c r="F521">
        <v>12</v>
      </c>
      <c r="G521" s="173">
        <v>12.5</v>
      </c>
      <c r="H521" s="174">
        <v>9.5</v>
      </c>
      <c r="I521" s="174"/>
      <c r="J521" s="31">
        <v>0.6</v>
      </c>
      <c r="K521">
        <v>12</v>
      </c>
    </row>
    <row r="522" spans="1:11" ht="12.75">
      <c r="A522" t="s">
        <v>3625</v>
      </c>
      <c r="B522" t="s">
        <v>3626</v>
      </c>
      <c r="C522" t="s">
        <v>1000</v>
      </c>
      <c r="D522">
        <v>33.84</v>
      </c>
      <c r="E522" s="172" t="s">
        <v>729</v>
      </c>
      <c r="F522">
        <v>18</v>
      </c>
      <c r="G522" s="173">
        <v>6.09</v>
      </c>
      <c r="H522" s="174">
        <v>11.5</v>
      </c>
      <c r="I522" s="174">
        <v>6.5</v>
      </c>
      <c r="J522" s="31">
        <v>0.95</v>
      </c>
      <c r="K522">
        <v>18</v>
      </c>
    </row>
    <row r="523" spans="1:11" ht="12.75">
      <c r="A523" t="s">
        <v>2921</v>
      </c>
      <c r="B523" t="s">
        <v>2922</v>
      </c>
      <c r="C523" t="s">
        <v>897</v>
      </c>
      <c r="D523">
        <v>45.11</v>
      </c>
      <c r="E523" s="172" t="s">
        <v>729</v>
      </c>
      <c r="F523">
        <v>16</v>
      </c>
      <c r="G523" s="173">
        <v>6.22</v>
      </c>
      <c r="H523" s="174">
        <v>11</v>
      </c>
      <c r="I523" s="174">
        <v>12.5</v>
      </c>
      <c r="J523" s="31">
        <v>0.85</v>
      </c>
      <c r="K523">
        <v>16</v>
      </c>
    </row>
    <row r="524" spans="1:11" ht="12.75">
      <c r="A524" t="s">
        <v>3629</v>
      </c>
      <c r="B524" t="s">
        <v>3630</v>
      </c>
      <c r="C524" t="s">
        <v>2097</v>
      </c>
      <c r="D524">
        <v>41.75</v>
      </c>
      <c r="E524" s="172" t="s">
        <v>729</v>
      </c>
      <c r="F524">
        <v>7</v>
      </c>
      <c r="G524" s="173">
        <v>0.69</v>
      </c>
      <c r="H524" s="174">
        <v>8</v>
      </c>
      <c r="I524" s="174">
        <v>-2</v>
      </c>
      <c r="J524" s="31">
        <v>1.5</v>
      </c>
      <c r="K524">
        <v>7</v>
      </c>
    </row>
    <row r="525" spans="1:11" ht="12.75">
      <c r="A525" t="s">
        <v>3633</v>
      </c>
      <c r="B525" t="s">
        <v>3634</v>
      </c>
      <c r="C525" t="s">
        <v>2097</v>
      </c>
      <c r="D525">
        <v>47.12</v>
      </c>
      <c r="E525" s="172" t="s">
        <v>729</v>
      </c>
      <c r="F525">
        <v>7</v>
      </c>
      <c r="G525" s="173">
        <v>23.51</v>
      </c>
      <c r="H525" s="174">
        <v>8</v>
      </c>
      <c r="I525" s="174">
        <v>5.5</v>
      </c>
      <c r="J525" s="31">
        <v>0.75</v>
      </c>
      <c r="K525">
        <v>7</v>
      </c>
    </row>
    <row r="526" spans="1:11" ht="12.75">
      <c r="A526" t="s">
        <v>3637</v>
      </c>
      <c r="B526" t="s">
        <v>3638</v>
      </c>
      <c r="C526" t="s">
        <v>1675</v>
      </c>
      <c r="D526">
        <v>37.73</v>
      </c>
      <c r="E526" s="172" t="s">
        <v>729</v>
      </c>
      <c r="F526">
        <v>9</v>
      </c>
      <c r="G526" s="173"/>
      <c r="H526" s="174"/>
      <c r="I526" s="174"/>
      <c r="J526" s="31">
        <v>1.15</v>
      </c>
      <c r="K526">
        <v>9</v>
      </c>
    </row>
    <row r="527" spans="1:11" ht="12.75">
      <c r="A527" t="s">
        <v>3639</v>
      </c>
      <c r="B527" t="s">
        <v>3640</v>
      </c>
      <c r="C527" t="s">
        <v>883</v>
      </c>
      <c r="D527">
        <v>32.59</v>
      </c>
      <c r="E527" s="172" t="s">
        <v>729</v>
      </c>
      <c r="F527">
        <v>4</v>
      </c>
      <c r="G527" s="173">
        <v>10.7</v>
      </c>
      <c r="H527" s="174">
        <v>8.5</v>
      </c>
      <c r="I527" s="174"/>
      <c r="J527" s="31">
        <v>0.95</v>
      </c>
      <c r="K527"/>
    </row>
    <row r="528" spans="1:11" ht="12.75">
      <c r="A528" t="s">
        <v>2941</v>
      </c>
      <c r="B528" t="s">
        <v>2942</v>
      </c>
      <c r="C528" t="s">
        <v>1581</v>
      </c>
      <c r="D528">
        <v>29.65</v>
      </c>
      <c r="E528" s="172" t="s">
        <v>729</v>
      </c>
      <c r="F528">
        <v>18</v>
      </c>
      <c r="G528" s="173">
        <v>12.3</v>
      </c>
      <c r="H528" s="174">
        <v>12.5</v>
      </c>
      <c r="I528" s="174"/>
      <c r="J528" s="31">
        <v>1.1</v>
      </c>
      <c r="K528">
        <v>18</v>
      </c>
    </row>
    <row r="529" spans="1:11" ht="12.75">
      <c r="A529" t="s">
        <v>3643</v>
      </c>
      <c r="B529" t="s">
        <v>3644</v>
      </c>
      <c r="C529" t="s">
        <v>931</v>
      </c>
      <c r="D529">
        <v>68.69</v>
      </c>
      <c r="E529" s="172" t="s">
        <v>729</v>
      </c>
      <c r="F529">
        <v>-5</v>
      </c>
      <c r="G529" s="173">
        <v>10.19</v>
      </c>
      <c r="H529" s="174">
        <v>6.5</v>
      </c>
      <c r="I529" s="174">
        <v>6.5</v>
      </c>
      <c r="J529" s="31">
        <v>1.4</v>
      </c>
      <c r="K529"/>
    </row>
    <row r="530" spans="1:11" ht="12.75">
      <c r="A530" t="s">
        <v>3645</v>
      </c>
      <c r="B530" t="s">
        <v>3646</v>
      </c>
      <c r="C530" t="s">
        <v>877</v>
      </c>
      <c r="D530">
        <v>33.77</v>
      </c>
      <c r="E530" s="172" t="s">
        <v>729</v>
      </c>
      <c r="F530">
        <v>6</v>
      </c>
      <c r="G530" s="173">
        <v>15.7</v>
      </c>
      <c r="H530" s="174">
        <v>13</v>
      </c>
      <c r="I530" s="174">
        <v>10</v>
      </c>
      <c r="J530" s="31">
        <v>0.85</v>
      </c>
      <c r="K530"/>
    </row>
    <row r="531" spans="1:11" ht="12.75">
      <c r="A531" t="s">
        <v>3647</v>
      </c>
      <c r="B531" t="s">
        <v>3648</v>
      </c>
      <c r="C531" t="s">
        <v>966</v>
      </c>
      <c r="D531">
        <v>82.7</v>
      </c>
      <c r="E531" s="172" t="s">
        <v>729</v>
      </c>
      <c r="F531"/>
      <c r="G531" s="173">
        <v>56.59</v>
      </c>
      <c r="H531" s="174">
        <v>17</v>
      </c>
      <c r="I531" s="174">
        <v>6</v>
      </c>
      <c r="J531" s="31">
        <v>0.95</v>
      </c>
      <c r="K531"/>
    </row>
    <row r="532" spans="1:11" ht="12.75">
      <c r="A532" t="s">
        <v>3649</v>
      </c>
      <c r="B532" t="s">
        <v>3650</v>
      </c>
      <c r="C532" t="s">
        <v>966</v>
      </c>
      <c r="D532">
        <v>55.32</v>
      </c>
      <c r="E532" s="172" t="s">
        <v>729</v>
      </c>
      <c r="F532">
        <v>7</v>
      </c>
      <c r="G532" s="173">
        <v>65.18</v>
      </c>
      <c r="H532" s="174">
        <v>8.5</v>
      </c>
      <c r="I532" s="174">
        <v>5</v>
      </c>
      <c r="J532" s="31">
        <v>0.65</v>
      </c>
      <c r="K532">
        <v>7</v>
      </c>
    </row>
    <row r="533" spans="1:11" ht="12.75">
      <c r="A533" t="s">
        <v>3651</v>
      </c>
      <c r="B533" t="s">
        <v>3652</v>
      </c>
      <c r="C533" t="s">
        <v>907</v>
      </c>
      <c r="D533">
        <v>36.66</v>
      </c>
      <c r="E533" s="172" t="s">
        <v>729</v>
      </c>
      <c r="F533">
        <v>6</v>
      </c>
      <c r="G533" s="173">
        <v>18.59</v>
      </c>
      <c r="H533" s="174">
        <v>12.5</v>
      </c>
      <c r="I533" s="174"/>
      <c r="J533" s="31">
        <v>1.05</v>
      </c>
      <c r="K533"/>
    </row>
    <row r="534" spans="1:11" ht="12.75">
      <c r="A534" t="s">
        <v>2277</v>
      </c>
      <c r="B534" t="s">
        <v>2278</v>
      </c>
      <c r="C534" t="s">
        <v>1174</v>
      </c>
      <c r="D534">
        <v>21.71</v>
      </c>
      <c r="E534" s="172" t="s">
        <v>729</v>
      </c>
      <c r="F534">
        <v>16</v>
      </c>
      <c r="G534" s="173">
        <v>24.81</v>
      </c>
      <c r="H534" s="174">
        <v>12.5</v>
      </c>
      <c r="I534" s="174">
        <v>1.5</v>
      </c>
      <c r="J534" s="31">
        <v>0.6</v>
      </c>
      <c r="K534">
        <v>16</v>
      </c>
    </row>
    <row r="535" spans="1:11" ht="12.75">
      <c r="A535" t="s">
        <v>1551</v>
      </c>
      <c r="B535" t="s">
        <v>1552</v>
      </c>
      <c r="C535" t="s">
        <v>1055</v>
      </c>
      <c r="D535">
        <v>32.16</v>
      </c>
      <c r="E535" s="172" t="s">
        <v>729</v>
      </c>
      <c r="F535">
        <v>12</v>
      </c>
      <c r="G535" s="173">
        <v>5.95</v>
      </c>
      <c r="H535" s="174">
        <v>10</v>
      </c>
      <c r="I535" s="174">
        <v>2.5</v>
      </c>
      <c r="J535" s="31">
        <v>1.25</v>
      </c>
      <c r="K535">
        <v>12</v>
      </c>
    </row>
    <row r="536" spans="1:11" ht="12.75">
      <c r="A536" t="s">
        <v>3653</v>
      </c>
      <c r="B536" t="s">
        <v>3654</v>
      </c>
      <c r="C536" t="s">
        <v>1081</v>
      </c>
      <c r="D536">
        <v>64.95</v>
      </c>
      <c r="E536" s="172" t="s">
        <v>729</v>
      </c>
      <c r="F536">
        <v>1</v>
      </c>
      <c r="G536" s="173">
        <v>14.9</v>
      </c>
      <c r="H536" s="174">
        <v>25</v>
      </c>
      <c r="I536" s="174">
        <v>5</v>
      </c>
      <c r="J536" s="31">
        <v>1.2</v>
      </c>
      <c r="K536"/>
    </row>
    <row r="537" spans="1:11" ht="12.75">
      <c r="A537" t="s">
        <v>3655</v>
      </c>
      <c r="B537" t="s">
        <v>3656</v>
      </c>
      <c r="C537" t="s">
        <v>1647</v>
      </c>
      <c r="D537">
        <v>34.78</v>
      </c>
      <c r="E537" s="172" t="s">
        <v>729</v>
      </c>
      <c r="F537">
        <v>19</v>
      </c>
      <c r="G537" s="173">
        <v>6.2</v>
      </c>
      <c r="H537" s="174">
        <v>13.5</v>
      </c>
      <c r="I537" s="174">
        <v>12</v>
      </c>
      <c r="J537" s="31">
        <v>0.9</v>
      </c>
      <c r="K537"/>
    </row>
    <row r="538" spans="1:11" ht="12.75">
      <c r="A538" t="s">
        <v>1308</v>
      </c>
      <c r="B538" t="s">
        <v>3657</v>
      </c>
      <c r="C538" t="s">
        <v>2787</v>
      </c>
      <c r="D538">
        <v>38.63</v>
      </c>
      <c r="E538" s="172" t="s">
        <v>729</v>
      </c>
      <c r="F538">
        <v>11</v>
      </c>
      <c r="G538" s="173">
        <v>9.68</v>
      </c>
      <c r="H538" s="174">
        <v>11.5</v>
      </c>
      <c r="I538" s="174"/>
      <c r="J538" s="31">
        <v>1.2</v>
      </c>
      <c r="K538">
        <v>11</v>
      </c>
    </row>
    <row r="539" spans="1:11" ht="12.75">
      <c r="A539" t="s">
        <v>3658</v>
      </c>
      <c r="B539" t="s">
        <v>3659</v>
      </c>
      <c r="C539" t="s">
        <v>2787</v>
      </c>
      <c r="D539">
        <v>45.42</v>
      </c>
      <c r="E539" s="172" t="s">
        <v>729</v>
      </c>
      <c r="F539">
        <v>8</v>
      </c>
      <c r="G539" s="173">
        <v>34.83</v>
      </c>
      <c r="H539" s="174">
        <v>13.5</v>
      </c>
      <c r="I539" s="174">
        <v>8.5</v>
      </c>
      <c r="J539" s="31">
        <v>1.1</v>
      </c>
      <c r="K539">
        <v>8</v>
      </c>
    </row>
    <row r="540" spans="1:11" ht="12.75">
      <c r="A540" t="s">
        <v>3660</v>
      </c>
      <c r="B540" t="s">
        <v>3661</v>
      </c>
      <c r="C540" t="s">
        <v>880</v>
      </c>
      <c r="D540">
        <v>88</v>
      </c>
      <c r="E540" s="172" t="s">
        <v>729</v>
      </c>
      <c r="F540">
        <v>3</v>
      </c>
      <c r="G540" s="173">
        <v>12.02</v>
      </c>
      <c r="H540" s="174">
        <v>11</v>
      </c>
      <c r="I540" s="174"/>
      <c r="J540" s="31">
        <v>0.9</v>
      </c>
      <c r="K540"/>
    </row>
    <row r="541" spans="1:11" ht="12.75">
      <c r="A541" t="s">
        <v>3664</v>
      </c>
      <c r="B541" t="s">
        <v>3665</v>
      </c>
      <c r="C541" t="s">
        <v>894</v>
      </c>
      <c r="D541">
        <v>20</v>
      </c>
      <c r="E541" s="172" t="s">
        <v>729</v>
      </c>
      <c r="F541">
        <v>7</v>
      </c>
      <c r="G541" s="173">
        <v>18.1</v>
      </c>
      <c r="H541" s="174">
        <v>6</v>
      </c>
      <c r="I541" s="174"/>
      <c r="J541" s="31">
        <v>0.85</v>
      </c>
      <c r="K541">
        <v>7</v>
      </c>
    </row>
    <row r="542" spans="1:11" ht="12.75">
      <c r="A542" t="s">
        <v>2291</v>
      </c>
      <c r="B542" t="s">
        <v>2292</v>
      </c>
      <c r="C542" t="s">
        <v>987</v>
      </c>
      <c r="D542">
        <v>52.39</v>
      </c>
      <c r="E542" s="172" t="s">
        <v>729</v>
      </c>
      <c r="F542">
        <v>2</v>
      </c>
      <c r="G542" s="173">
        <v>13.29</v>
      </c>
      <c r="H542" s="174">
        <v>21</v>
      </c>
      <c r="I542" s="174"/>
      <c r="J542" s="31">
        <v>0.9</v>
      </c>
      <c r="K542"/>
    </row>
    <row r="543" spans="1:11" ht="12.75">
      <c r="A543" t="s">
        <v>1971</v>
      </c>
      <c r="B543" t="s">
        <v>1972</v>
      </c>
      <c r="C543" t="s">
        <v>888</v>
      </c>
      <c r="D543">
        <v>47.9</v>
      </c>
      <c r="E543" s="172" t="s">
        <v>729</v>
      </c>
      <c r="F543">
        <v>11</v>
      </c>
      <c r="G543" s="173">
        <v>6.51</v>
      </c>
      <c r="H543" s="174">
        <v>18.5</v>
      </c>
      <c r="I543" s="174">
        <v>-5</v>
      </c>
      <c r="J543" s="31">
        <v>1.15</v>
      </c>
      <c r="K543">
        <v>11</v>
      </c>
    </row>
    <row r="544" spans="1:11" ht="12.75">
      <c r="A544" t="s">
        <v>2968</v>
      </c>
      <c r="B544" t="s">
        <v>2969</v>
      </c>
      <c r="C544" t="s">
        <v>1025</v>
      </c>
      <c r="D544">
        <v>21.3</v>
      </c>
      <c r="E544" s="172" t="s">
        <v>729</v>
      </c>
      <c r="F544">
        <v>18</v>
      </c>
      <c r="G544" s="173">
        <v>9.51</v>
      </c>
      <c r="H544" s="174">
        <v>13</v>
      </c>
      <c r="I544" s="174"/>
      <c r="J544" s="31">
        <v>0.95</v>
      </c>
      <c r="K544">
        <v>18</v>
      </c>
    </row>
    <row r="545" spans="1:11" ht="12.75">
      <c r="A545" t="s">
        <v>1311</v>
      </c>
      <c r="B545" t="s">
        <v>1312</v>
      </c>
      <c r="C545" t="s">
        <v>1581</v>
      </c>
      <c r="D545">
        <v>18.81</v>
      </c>
      <c r="E545" s="172" t="s">
        <v>729</v>
      </c>
      <c r="F545">
        <v>15</v>
      </c>
      <c r="G545" s="173">
        <v>11.31</v>
      </c>
      <c r="H545" s="174">
        <v>11</v>
      </c>
      <c r="I545" s="174">
        <v>14.5</v>
      </c>
      <c r="J545" s="31">
        <v>1.35</v>
      </c>
      <c r="K545">
        <v>15</v>
      </c>
    </row>
    <row r="546" spans="1:11" ht="12.75">
      <c r="A546" t="s">
        <v>3668</v>
      </c>
      <c r="B546" t="s">
        <v>3669</v>
      </c>
      <c r="C546" t="s">
        <v>1887</v>
      </c>
      <c r="D546">
        <v>48.43</v>
      </c>
      <c r="E546" s="172" t="s">
        <v>729</v>
      </c>
      <c r="F546">
        <v>11</v>
      </c>
      <c r="G546" s="173">
        <v>51.46</v>
      </c>
      <c r="H546" s="174">
        <v>23</v>
      </c>
      <c r="I546" s="174"/>
      <c r="J546" s="31">
        <v>1</v>
      </c>
      <c r="K546">
        <v>11</v>
      </c>
    </row>
    <row r="547" spans="1:11" ht="12.75">
      <c r="A547" t="s">
        <v>3672</v>
      </c>
      <c r="B547" t="s">
        <v>3673</v>
      </c>
      <c r="C547" t="s">
        <v>995</v>
      </c>
      <c r="D547">
        <v>18.66</v>
      </c>
      <c r="E547" s="172" t="s">
        <v>729</v>
      </c>
      <c r="F547">
        <v>22</v>
      </c>
      <c r="G547" s="173">
        <v>6.82</v>
      </c>
      <c r="H547" s="174">
        <v>0.5</v>
      </c>
      <c r="I547" s="174"/>
      <c r="J547" s="31">
        <v>1.1</v>
      </c>
      <c r="K547">
        <v>22</v>
      </c>
    </row>
    <row r="548" spans="1:11" ht="12.75">
      <c r="A548" t="s">
        <v>3674</v>
      </c>
      <c r="B548" t="s">
        <v>3675</v>
      </c>
      <c r="C548" t="s">
        <v>922</v>
      </c>
      <c r="D548">
        <v>76.6</v>
      </c>
      <c r="E548" s="172" t="s">
        <v>729</v>
      </c>
      <c r="F548">
        <v>12</v>
      </c>
      <c r="G548" s="173">
        <v>191.75</v>
      </c>
      <c r="H548" s="174">
        <v>8</v>
      </c>
      <c r="I548" s="174"/>
      <c r="J548" s="31">
        <v>0.65</v>
      </c>
      <c r="K548">
        <v>12</v>
      </c>
    </row>
    <row r="549" spans="1:11" ht="12.75">
      <c r="A549" t="s">
        <v>1201</v>
      </c>
      <c r="B549" t="s">
        <v>1202</v>
      </c>
      <c r="C549" t="s">
        <v>966</v>
      </c>
      <c r="D549">
        <v>48.4</v>
      </c>
      <c r="E549" s="172" t="s">
        <v>729</v>
      </c>
      <c r="F549">
        <v>10</v>
      </c>
      <c r="G549" s="173">
        <v>12.72</v>
      </c>
      <c r="H549" s="174">
        <v>12.5</v>
      </c>
      <c r="I549" s="174">
        <v>8.5</v>
      </c>
      <c r="J549" s="31">
        <v>0.7</v>
      </c>
      <c r="K549">
        <v>10</v>
      </c>
    </row>
    <row r="550" spans="1:11" ht="12.75">
      <c r="A550" t="s">
        <v>2988</v>
      </c>
      <c r="B550" t="s">
        <v>2989</v>
      </c>
      <c r="C550" t="s">
        <v>1793</v>
      </c>
      <c r="D550">
        <v>29.75</v>
      </c>
      <c r="E550" s="172" t="s">
        <v>729</v>
      </c>
      <c r="F550">
        <v>4</v>
      </c>
      <c r="G550" s="173">
        <v>19.23</v>
      </c>
      <c r="H550" s="174">
        <v>8.5</v>
      </c>
      <c r="I550" s="174"/>
      <c r="J550" s="31">
        <v>1.05</v>
      </c>
      <c r="K550"/>
    </row>
    <row r="551" spans="1:11" ht="12.75">
      <c r="A551" t="s">
        <v>3676</v>
      </c>
      <c r="B551" t="s">
        <v>3677</v>
      </c>
      <c r="C551" t="s">
        <v>2703</v>
      </c>
      <c r="D551">
        <v>104.7</v>
      </c>
      <c r="E551" s="172" t="s">
        <v>729</v>
      </c>
      <c r="F551">
        <v>3</v>
      </c>
      <c r="G551" s="173">
        <v>9.8</v>
      </c>
      <c r="H551" s="174">
        <v>25</v>
      </c>
      <c r="I551" s="174">
        <v>17.5</v>
      </c>
      <c r="J551" s="31">
        <v>1.4</v>
      </c>
      <c r="K551"/>
    </row>
    <row r="552" spans="1:11" ht="12.75">
      <c r="A552" t="s">
        <v>3678</v>
      </c>
      <c r="B552" t="s">
        <v>3679</v>
      </c>
      <c r="C552" t="s">
        <v>907</v>
      </c>
      <c r="D552">
        <v>51.27</v>
      </c>
      <c r="E552" s="172" t="s">
        <v>729</v>
      </c>
      <c r="F552">
        <v>3</v>
      </c>
      <c r="G552" s="173">
        <v>18.09</v>
      </c>
      <c r="H552" s="174">
        <v>13</v>
      </c>
      <c r="I552" s="174"/>
      <c r="J552" s="31">
        <v>1.1</v>
      </c>
      <c r="K552"/>
    </row>
    <row r="553" spans="1:11" ht="12.75">
      <c r="A553" t="s">
        <v>3680</v>
      </c>
      <c r="B553" t="s">
        <v>3681</v>
      </c>
      <c r="C553" t="s">
        <v>2241</v>
      </c>
      <c r="D553">
        <v>100.82</v>
      </c>
      <c r="E553" s="172" t="s">
        <v>729</v>
      </c>
      <c r="F553">
        <v>2</v>
      </c>
      <c r="G553" s="173">
        <v>34.04</v>
      </c>
      <c r="H553" s="174">
        <v>12.5</v>
      </c>
      <c r="I553" s="174">
        <v>5.5</v>
      </c>
      <c r="J553" s="31">
        <v>1.65</v>
      </c>
      <c r="K553"/>
    </row>
    <row r="554" spans="1:11" ht="12.75">
      <c r="A554" t="s">
        <v>3684</v>
      </c>
      <c r="B554" t="s">
        <v>3685</v>
      </c>
      <c r="C554" t="s">
        <v>1678</v>
      </c>
      <c r="D554">
        <v>39.38</v>
      </c>
      <c r="E554" s="172" t="s">
        <v>729</v>
      </c>
      <c r="F554">
        <v>8</v>
      </c>
      <c r="G554" s="173">
        <v>8.8</v>
      </c>
      <c r="H554" s="174">
        <v>16.5</v>
      </c>
      <c r="I554" s="174"/>
      <c r="J554" s="31">
        <v>1.1</v>
      </c>
      <c r="K554">
        <v>8</v>
      </c>
    </row>
    <row r="555" spans="1:11" ht="12.75">
      <c r="A555" t="s">
        <v>2995</v>
      </c>
      <c r="B555" t="s">
        <v>2996</v>
      </c>
      <c r="C555" t="s">
        <v>978</v>
      </c>
      <c r="D555">
        <v>36.56</v>
      </c>
      <c r="E555" s="172" t="s">
        <v>729</v>
      </c>
      <c r="F555">
        <v>12</v>
      </c>
      <c r="G555" s="173">
        <v>10.43</v>
      </c>
      <c r="H555" s="174">
        <v>13</v>
      </c>
      <c r="I555" s="174">
        <v>4</v>
      </c>
      <c r="J555" s="31">
        <v>1.15</v>
      </c>
      <c r="K555">
        <v>12</v>
      </c>
    </row>
    <row r="556" spans="1:11" ht="12.75">
      <c r="A556" t="s">
        <v>3686</v>
      </c>
      <c r="B556" t="s">
        <v>3687</v>
      </c>
      <c r="C556" t="s">
        <v>1241</v>
      </c>
      <c r="D556">
        <v>38.11</v>
      </c>
      <c r="E556" s="172" t="s">
        <v>729</v>
      </c>
      <c r="F556">
        <v>9</v>
      </c>
      <c r="G556" s="173">
        <v>14.55</v>
      </c>
      <c r="H556" s="174">
        <v>7.5</v>
      </c>
      <c r="I556" s="174">
        <v>10</v>
      </c>
      <c r="J556" s="31">
        <v>1.3</v>
      </c>
      <c r="K556">
        <v>9</v>
      </c>
    </row>
    <row r="557" spans="1:11" ht="12.75">
      <c r="A557" t="s">
        <v>3688</v>
      </c>
      <c r="B557" t="s">
        <v>3689</v>
      </c>
      <c r="C557" t="s">
        <v>1584</v>
      </c>
      <c r="D557">
        <v>38.67</v>
      </c>
      <c r="E557" s="172" t="s">
        <v>729</v>
      </c>
      <c r="F557">
        <v>13</v>
      </c>
      <c r="G557" s="173">
        <v>6.97</v>
      </c>
      <c r="H557" s="174">
        <v>18.5</v>
      </c>
      <c r="I557" s="174">
        <v>2.5</v>
      </c>
      <c r="J557" s="31">
        <v>1.4</v>
      </c>
      <c r="K557">
        <v>13</v>
      </c>
    </row>
    <row r="558" spans="1:11" ht="12.75">
      <c r="A558" t="s">
        <v>3690</v>
      </c>
      <c r="B558" t="s">
        <v>3691</v>
      </c>
      <c r="C558" t="s">
        <v>1055</v>
      </c>
      <c r="D558">
        <v>7.21</v>
      </c>
      <c r="E558" s="172" t="s">
        <v>729</v>
      </c>
      <c r="F558">
        <v>19</v>
      </c>
      <c r="G558" s="173">
        <v>0.57</v>
      </c>
      <c r="H558" s="174">
        <v>26.5</v>
      </c>
      <c r="I558" s="174">
        <v>-5.5</v>
      </c>
      <c r="J558" s="31">
        <v>1.15</v>
      </c>
      <c r="K558">
        <v>19</v>
      </c>
    </row>
    <row r="559" spans="1:11" ht="12.75">
      <c r="A559" t="s">
        <v>3692</v>
      </c>
      <c r="B559" t="s">
        <v>3693</v>
      </c>
      <c r="C559" t="s">
        <v>1675</v>
      </c>
      <c r="D559">
        <v>17.92</v>
      </c>
      <c r="E559" s="172" t="s">
        <v>729</v>
      </c>
      <c r="F559">
        <v>8</v>
      </c>
      <c r="G559" s="173"/>
      <c r="H559" s="174"/>
      <c r="I559" s="174"/>
      <c r="J559" s="31">
        <v>1.3</v>
      </c>
      <c r="K559">
        <v>8</v>
      </c>
    </row>
    <row r="560" spans="1:11" ht="12.75">
      <c r="A560" t="s">
        <v>3694</v>
      </c>
      <c r="B560" t="s">
        <v>3695</v>
      </c>
      <c r="C560" t="s">
        <v>894</v>
      </c>
      <c r="D560">
        <v>54.53</v>
      </c>
      <c r="E560" s="172" t="s">
        <v>729</v>
      </c>
      <c r="F560">
        <v>7</v>
      </c>
      <c r="G560" s="173">
        <v>20.98</v>
      </c>
      <c r="H560" s="174">
        <v>7</v>
      </c>
      <c r="I560" s="174"/>
      <c r="J560" s="31">
        <v>0.95</v>
      </c>
      <c r="K560">
        <v>7</v>
      </c>
    </row>
    <row r="561" spans="1:11" ht="12.75">
      <c r="A561" t="s">
        <v>3696</v>
      </c>
      <c r="B561" t="s">
        <v>3697</v>
      </c>
      <c r="C561" t="s">
        <v>2094</v>
      </c>
      <c r="D561">
        <v>46.16</v>
      </c>
      <c r="E561" s="172" t="s">
        <v>729</v>
      </c>
      <c r="F561">
        <v>9</v>
      </c>
      <c r="G561" s="173">
        <v>11.87</v>
      </c>
      <c r="H561" s="174">
        <v>21</v>
      </c>
      <c r="I561" s="174">
        <v>14</v>
      </c>
      <c r="J561" s="31">
        <v>1.2</v>
      </c>
      <c r="K561">
        <v>9</v>
      </c>
    </row>
    <row r="562" spans="1:11" ht="12.75">
      <c r="A562" t="s">
        <v>3698</v>
      </c>
      <c r="B562" t="s">
        <v>1324</v>
      </c>
      <c r="C562" t="s">
        <v>995</v>
      </c>
      <c r="D562">
        <v>13.5</v>
      </c>
      <c r="E562" s="172" t="s">
        <v>729</v>
      </c>
      <c r="F562">
        <v>12</v>
      </c>
      <c r="G562" s="173">
        <v>11.97</v>
      </c>
      <c r="H562" s="174">
        <v>3</v>
      </c>
      <c r="I562" s="174"/>
      <c r="J562" s="31">
        <v>0.85</v>
      </c>
      <c r="K562">
        <v>12</v>
      </c>
    </row>
    <row r="563" spans="1:11" ht="12.75">
      <c r="A563" t="s">
        <v>0</v>
      </c>
      <c r="B563" t="s">
        <v>1</v>
      </c>
      <c r="C563" t="s">
        <v>1761</v>
      </c>
      <c r="D563">
        <v>23.79</v>
      </c>
      <c r="E563" s="172" t="s">
        <v>729</v>
      </c>
      <c r="F563">
        <v>15</v>
      </c>
      <c r="G563" s="173">
        <v>23.22</v>
      </c>
      <c r="H563" s="174">
        <v>7</v>
      </c>
      <c r="I563" s="174">
        <v>11</v>
      </c>
      <c r="J563" s="31">
        <v>0.6</v>
      </c>
      <c r="K563">
        <v>15</v>
      </c>
    </row>
    <row r="564" spans="1:11" ht="12.75">
      <c r="A564" t="s">
        <v>3009</v>
      </c>
      <c r="B564" t="s">
        <v>3010</v>
      </c>
      <c r="C564" t="s">
        <v>1672</v>
      </c>
      <c r="D564">
        <v>78.91</v>
      </c>
      <c r="E564" s="172" t="s">
        <v>729</v>
      </c>
      <c r="F564">
        <v>15</v>
      </c>
      <c r="G564" s="173">
        <v>14.04</v>
      </c>
      <c r="H564" s="174">
        <v>6.5</v>
      </c>
      <c r="I564" s="174">
        <v>11</v>
      </c>
      <c r="J564" s="31">
        <v>0.9</v>
      </c>
      <c r="K564">
        <v>15</v>
      </c>
    </row>
    <row r="565" spans="1:11" ht="12.75">
      <c r="A565" t="s">
        <v>3011</v>
      </c>
      <c r="B565" t="s">
        <v>3012</v>
      </c>
      <c r="C565" t="s">
        <v>1628</v>
      </c>
      <c r="D565">
        <v>38.54</v>
      </c>
      <c r="E565" s="172" t="s">
        <v>729</v>
      </c>
      <c r="F565">
        <v>10</v>
      </c>
      <c r="G565" s="173">
        <v>10.09</v>
      </c>
      <c r="H565" s="174">
        <v>3</v>
      </c>
      <c r="I565" s="174">
        <v>2.5</v>
      </c>
      <c r="J565" s="31">
        <v>0.6</v>
      </c>
      <c r="K565">
        <v>10</v>
      </c>
    </row>
    <row r="566" spans="1:11" ht="12.75">
      <c r="A566" t="s">
        <v>4</v>
      </c>
      <c r="B566" t="s">
        <v>5</v>
      </c>
      <c r="C566" t="s">
        <v>1241</v>
      </c>
      <c r="D566">
        <v>34.98</v>
      </c>
      <c r="E566" s="172" t="s">
        <v>729</v>
      </c>
      <c r="F566">
        <v>14</v>
      </c>
      <c r="G566" s="173">
        <v>3.72</v>
      </c>
      <c r="H566" s="174">
        <v>12</v>
      </c>
      <c r="I566" s="174"/>
      <c r="J566" s="31">
        <v>1.4</v>
      </c>
      <c r="K566">
        <v>14</v>
      </c>
    </row>
    <row r="567" spans="1:11" ht="12.75">
      <c r="A567" t="s">
        <v>6</v>
      </c>
      <c r="B567" t="s">
        <v>7</v>
      </c>
      <c r="C567" t="s">
        <v>888</v>
      </c>
      <c r="D567">
        <v>53.63</v>
      </c>
      <c r="E567" s="172" t="s">
        <v>729</v>
      </c>
      <c r="F567">
        <v>3</v>
      </c>
      <c r="G567" s="173">
        <v>19.85</v>
      </c>
      <c r="H567" s="174">
        <v>15.5</v>
      </c>
      <c r="I567" s="174">
        <v>3.5</v>
      </c>
      <c r="J567" s="31">
        <v>1</v>
      </c>
      <c r="K567"/>
    </row>
    <row r="568" spans="1:11" ht="12.75">
      <c r="A568" t="s">
        <v>8</v>
      </c>
      <c r="B568" t="s">
        <v>9</v>
      </c>
      <c r="C568" t="s">
        <v>894</v>
      </c>
      <c r="D568">
        <v>52.78</v>
      </c>
      <c r="E568" s="172" t="s">
        <v>729</v>
      </c>
      <c r="F568">
        <v>20</v>
      </c>
      <c r="G568" s="173">
        <v>13.68</v>
      </c>
      <c r="H568" s="174">
        <v>12.5</v>
      </c>
      <c r="I568" s="174"/>
      <c r="J568" s="31">
        <v>0.8</v>
      </c>
      <c r="K568">
        <v>20</v>
      </c>
    </row>
    <row r="569" spans="1:11" ht="12.75">
      <c r="A569" t="s">
        <v>10</v>
      </c>
      <c r="B569" t="s">
        <v>11</v>
      </c>
      <c r="C569" t="s">
        <v>888</v>
      </c>
      <c r="D569">
        <v>77.07</v>
      </c>
      <c r="E569" s="172" t="s">
        <v>729</v>
      </c>
      <c r="F569"/>
      <c r="G569" s="173">
        <v>10.82</v>
      </c>
      <c r="H569" s="174">
        <v>9</v>
      </c>
      <c r="I569" s="174">
        <v>6.5</v>
      </c>
      <c r="J569" s="31">
        <v>1.35</v>
      </c>
      <c r="K569"/>
    </row>
    <row r="570" spans="1:11" ht="12.75">
      <c r="A570" t="s">
        <v>1593</v>
      </c>
      <c r="B570" t="s">
        <v>1594</v>
      </c>
      <c r="C570" t="s">
        <v>904</v>
      </c>
      <c r="D570">
        <v>33.61</v>
      </c>
      <c r="E570" s="172" t="s">
        <v>729</v>
      </c>
      <c r="F570">
        <v>14</v>
      </c>
      <c r="G570" s="173"/>
      <c r="H570" s="174">
        <v>15</v>
      </c>
      <c r="I570" s="174">
        <v>4</v>
      </c>
      <c r="J570" s="31">
        <v>0.95</v>
      </c>
      <c r="K570">
        <v>14</v>
      </c>
    </row>
    <row r="571" spans="1:11" ht="12.75">
      <c r="A571" t="s">
        <v>12</v>
      </c>
      <c r="B571" t="s">
        <v>13</v>
      </c>
      <c r="C571" t="s">
        <v>911</v>
      </c>
      <c r="D571">
        <v>43.4</v>
      </c>
      <c r="E571" s="172" t="s">
        <v>729</v>
      </c>
      <c r="F571">
        <v>6</v>
      </c>
      <c r="G571" s="173">
        <v>6.32</v>
      </c>
      <c r="H571" s="174">
        <v>10.5</v>
      </c>
      <c r="I571" s="174">
        <v>7</v>
      </c>
      <c r="J571" s="31">
        <v>1.1</v>
      </c>
      <c r="K571"/>
    </row>
    <row r="572" spans="1:11" ht="12.75">
      <c r="A572" t="s">
        <v>1322</v>
      </c>
      <c r="B572" t="s">
        <v>1323</v>
      </c>
      <c r="C572" t="s">
        <v>907</v>
      </c>
      <c r="D572">
        <v>93.49</v>
      </c>
      <c r="E572" s="172" t="s">
        <v>729</v>
      </c>
      <c r="F572">
        <v>-4</v>
      </c>
      <c r="G572" s="173">
        <v>28.92</v>
      </c>
      <c r="H572" s="174">
        <v>27</v>
      </c>
      <c r="I572" s="174"/>
      <c r="J572" s="31">
        <v>1.45</v>
      </c>
      <c r="K572"/>
    </row>
    <row r="573" spans="1:11" ht="12.75">
      <c r="A573" t="s">
        <v>14</v>
      </c>
      <c r="B573" t="s">
        <v>15</v>
      </c>
      <c r="C573" t="s">
        <v>1774</v>
      </c>
      <c r="D573">
        <v>49.17</v>
      </c>
      <c r="E573" s="172" t="s">
        <v>729</v>
      </c>
      <c r="F573">
        <v>-1</v>
      </c>
      <c r="G573" s="173">
        <v>21.19</v>
      </c>
      <c r="H573" s="174">
        <v>19.5</v>
      </c>
      <c r="I573" s="174"/>
      <c r="J573" s="31">
        <v>1.05</v>
      </c>
      <c r="K573"/>
    </row>
    <row r="574" spans="1:11" ht="12.75">
      <c r="A574" t="s">
        <v>16</v>
      </c>
      <c r="B574" t="s">
        <v>17</v>
      </c>
      <c r="C574" t="s">
        <v>955</v>
      </c>
      <c r="D574">
        <v>48.99</v>
      </c>
      <c r="E574" s="172" t="s">
        <v>729</v>
      </c>
      <c r="F574">
        <v>22</v>
      </c>
      <c r="G574" s="173">
        <v>12.48</v>
      </c>
      <c r="H574" s="174">
        <v>34</v>
      </c>
      <c r="I574" s="174">
        <v>27</v>
      </c>
      <c r="J574" s="31">
        <v>1.15</v>
      </c>
      <c r="K574">
        <v>22</v>
      </c>
    </row>
    <row r="575" spans="1:11" ht="12.75">
      <c r="A575" t="s">
        <v>20</v>
      </c>
      <c r="B575" t="s">
        <v>21</v>
      </c>
      <c r="C575" t="s">
        <v>2257</v>
      </c>
      <c r="D575">
        <v>35.13</v>
      </c>
      <c r="E575" s="172" t="s">
        <v>729</v>
      </c>
      <c r="F575">
        <v>13</v>
      </c>
      <c r="G575" s="173">
        <v>29.33</v>
      </c>
      <c r="H575" s="174">
        <v>10</v>
      </c>
      <c r="I575" s="174">
        <v>8.5</v>
      </c>
      <c r="J575" s="31">
        <v>1.3</v>
      </c>
      <c r="K575">
        <v>13</v>
      </c>
    </row>
    <row r="576" spans="1:11" ht="12.75">
      <c r="A576" t="s">
        <v>22</v>
      </c>
      <c r="B576" t="s">
        <v>23</v>
      </c>
      <c r="C576" t="s">
        <v>2297</v>
      </c>
      <c r="D576">
        <v>90.45</v>
      </c>
      <c r="E576" s="172" t="s">
        <v>729</v>
      </c>
      <c r="F576">
        <v>12</v>
      </c>
      <c r="G576" s="173">
        <v>6.79</v>
      </c>
      <c r="H576" s="174">
        <v>18.5</v>
      </c>
      <c r="I576" s="174">
        <v>6</v>
      </c>
      <c r="J576" s="31">
        <v>1.25</v>
      </c>
      <c r="K576">
        <v>12</v>
      </c>
    </row>
    <row r="577" spans="1:11" ht="12.75">
      <c r="A577" t="s">
        <v>24</v>
      </c>
      <c r="B577" t="s">
        <v>25</v>
      </c>
      <c r="C577" t="s">
        <v>2241</v>
      </c>
      <c r="D577">
        <v>70.06</v>
      </c>
      <c r="E577" s="172" t="s">
        <v>729</v>
      </c>
      <c r="F577">
        <v>1</v>
      </c>
      <c r="G577" s="173">
        <v>7.56</v>
      </c>
      <c r="H577" s="174">
        <v>18</v>
      </c>
      <c r="I577" s="174">
        <v>8.5</v>
      </c>
      <c r="J577" s="31">
        <v>1.85</v>
      </c>
      <c r="K577"/>
    </row>
    <row r="578" spans="1:11" ht="12.75">
      <c r="A578" t="s">
        <v>28</v>
      </c>
      <c r="B578" t="s">
        <v>29</v>
      </c>
      <c r="C578" t="s">
        <v>965</v>
      </c>
      <c r="D578">
        <v>80</v>
      </c>
      <c r="E578" s="172" t="s">
        <v>729</v>
      </c>
      <c r="F578">
        <v>11</v>
      </c>
      <c r="G578" s="173">
        <v>19.19</v>
      </c>
      <c r="H578" s="174">
        <v>17.5</v>
      </c>
      <c r="I578" s="174">
        <v>14.5</v>
      </c>
      <c r="J578" s="31">
        <v>0.75</v>
      </c>
      <c r="K578">
        <v>11</v>
      </c>
    </row>
    <row r="579" spans="1:11" ht="12.75">
      <c r="A579" t="s">
        <v>32</v>
      </c>
      <c r="B579" t="s">
        <v>33</v>
      </c>
      <c r="C579" t="s">
        <v>978</v>
      </c>
      <c r="D579">
        <v>25.55</v>
      </c>
      <c r="E579" s="172" t="s">
        <v>729</v>
      </c>
      <c r="F579">
        <v>5</v>
      </c>
      <c r="G579" s="173">
        <v>21.61</v>
      </c>
      <c r="H579" s="174">
        <v>-2.5</v>
      </c>
      <c r="I579" s="174"/>
      <c r="J579" s="31"/>
      <c r="K579"/>
    </row>
    <row r="580" spans="1:11" ht="12.75">
      <c r="A580" t="s">
        <v>34</v>
      </c>
      <c r="B580" t="s">
        <v>35</v>
      </c>
      <c r="C580" t="s">
        <v>939</v>
      </c>
      <c r="D580">
        <v>34.09</v>
      </c>
      <c r="E580" s="172" t="s">
        <v>729</v>
      </c>
      <c r="F580">
        <v>26</v>
      </c>
      <c r="G580" s="173">
        <v>17.82</v>
      </c>
      <c r="H580" s="174">
        <v>13.5</v>
      </c>
      <c r="I580" s="174">
        <v>14</v>
      </c>
      <c r="J580" s="31">
        <v>1.1</v>
      </c>
      <c r="K580"/>
    </row>
    <row r="581" spans="1:11" ht="12.75">
      <c r="A581" t="s">
        <v>1205</v>
      </c>
      <c r="B581" t="s">
        <v>1206</v>
      </c>
      <c r="C581" t="s">
        <v>883</v>
      </c>
      <c r="D581">
        <v>69.68</v>
      </c>
      <c r="E581" s="172" t="s">
        <v>729</v>
      </c>
      <c r="F581">
        <v>10</v>
      </c>
      <c r="G581" s="173">
        <v>13.24</v>
      </c>
      <c r="H581" s="174">
        <v>10</v>
      </c>
      <c r="I581" s="174"/>
      <c r="J581" s="31">
        <v>1</v>
      </c>
      <c r="K581">
        <v>10</v>
      </c>
    </row>
    <row r="582" spans="1:11" ht="12.75">
      <c r="A582" t="s">
        <v>36</v>
      </c>
      <c r="B582" t="s">
        <v>37</v>
      </c>
      <c r="C582" t="s">
        <v>897</v>
      </c>
      <c r="D582">
        <v>39.58</v>
      </c>
      <c r="E582" s="172" t="s">
        <v>729</v>
      </c>
      <c r="F582">
        <v>18</v>
      </c>
      <c r="G582" s="173">
        <v>10.04</v>
      </c>
      <c r="H582" s="174">
        <v>6</v>
      </c>
      <c r="I582" s="174">
        <v>3</v>
      </c>
      <c r="J582" s="31">
        <v>0.7</v>
      </c>
      <c r="K582">
        <v>18</v>
      </c>
    </row>
    <row r="583" spans="1:11" ht="12.75">
      <c r="A583" t="s">
        <v>38</v>
      </c>
      <c r="B583" t="s">
        <v>39</v>
      </c>
      <c r="C583" t="s">
        <v>1605</v>
      </c>
      <c r="D583">
        <v>34.77</v>
      </c>
      <c r="E583" s="172" t="s">
        <v>729</v>
      </c>
      <c r="F583">
        <v>16</v>
      </c>
      <c r="G583" s="173">
        <v>15.5</v>
      </c>
      <c r="H583" s="174">
        <v>8.5</v>
      </c>
      <c r="I583" s="174">
        <v>4.5</v>
      </c>
      <c r="J583" s="31">
        <v>1.05</v>
      </c>
      <c r="K583">
        <v>16</v>
      </c>
    </row>
    <row r="584" spans="1:11" ht="12.75">
      <c r="A584" t="s">
        <v>40</v>
      </c>
      <c r="B584" t="s">
        <v>41</v>
      </c>
      <c r="C584" t="s">
        <v>894</v>
      </c>
      <c r="D584">
        <v>24.5</v>
      </c>
      <c r="E584" s="172" t="s">
        <v>729</v>
      </c>
      <c r="F584">
        <v>9</v>
      </c>
      <c r="G584" s="173">
        <v>20.3</v>
      </c>
      <c r="H584" s="174">
        <v>10</v>
      </c>
      <c r="I584" s="174">
        <v>7.5</v>
      </c>
      <c r="J584" s="31">
        <v>0.9</v>
      </c>
      <c r="K584">
        <v>9</v>
      </c>
    </row>
    <row r="585" spans="1:11" ht="12.75">
      <c r="A585" t="s">
        <v>3046</v>
      </c>
      <c r="B585" t="s">
        <v>3047</v>
      </c>
      <c r="C585" t="s">
        <v>2094</v>
      </c>
      <c r="D585">
        <v>175.49</v>
      </c>
      <c r="E585" s="172" t="s">
        <v>729</v>
      </c>
      <c r="F585">
        <v>5</v>
      </c>
      <c r="G585" s="173">
        <v>26.97</v>
      </c>
      <c r="H585" s="174">
        <v>9</v>
      </c>
      <c r="I585" s="174"/>
      <c r="J585" s="31">
        <v>0.95</v>
      </c>
      <c r="K585"/>
    </row>
    <row r="586" spans="1:11" ht="12.75">
      <c r="A586" t="s">
        <v>3048</v>
      </c>
      <c r="B586" t="s">
        <v>3049</v>
      </c>
      <c r="C586" t="s">
        <v>904</v>
      </c>
      <c r="D586">
        <v>38.09</v>
      </c>
      <c r="E586" s="172" t="s">
        <v>729</v>
      </c>
      <c r="F586">
        <v>14</v>
      </c>
      <c r="G586" s="173">
        <v>13.87</v>
      </c>
      <c r="H586" s="174">
        <v>13.5</v>
      </c>
      <c r="I586" s="174">
        <v>8</v>
      </c>
      <c r="J586" s="31">
        <v>1</v>
      </c>
      <c r="K586">
        <v>14</v>
      </c>
    </row>
    <row r="587" spans="1:11" ht="12.75">
      <c r="A587" t="s">
        <v>42</v>
      </c>
      <c r="B587" t="s">
        <v>43</v>
      </c>
      <c r="C587" t="s">
        <v>888</v>
      </c>
      <c r="D587">
        <v>95.95</v>
      </c>
      <c r="E587" s="172" t="s">
        <v>729</v>
      </c>
      <c r="F587">
        <v>1</v>
      </c>
      <c r="G587" s="173">
        <v>17.84</v>
      </c>
      <c r="H587" s="174">
        <v>9</v>
      </c>
      <c r="I587" s="174"/>
      <c r="J587" s="31">
        <v>1.2</v>
      </c>
      <c r="K587"/>
    </row>
    <row r="588" spans="1:11" ht="12.75">
      <c r="A588" t="s">
        <v>44</v>
      </c>
      <c r="B588" t="s">
        <v>45</v>
      </c>
      <c r="C588" t="s">
        <v>888</v>
      </c>
      <c r="D588">
        <v>37.65</v>
      </c>
      <c r="E588" s="172" t="s">
        <v>729</v>
      </c>
      <c r="F588">
        <v>11</v>
      </c>
      <c r="G588" s="173">
        <v>9.99</v>
      </c>
      <c r="H588" s="174">
        <v>5</v>
      </c>
      <c r="I588" s="174">
        <v>4</v>
      </c>
      <c r="J588" s="31">
        <v>1</v>
      </c>
      <c r="K588">
        <v>11</v>
      </c>
    </row>
    <row r="589" spans="1:11" ht="12.75">
      <c r="A589" t="s">
        <v>46</v>
      </c>
      <c r="B589" t="s">
        <v>47</v>
      </c>
      <c r="C589" t="s">
        <v>928</v>
      </c>
      <c r="D589">
        <v>69.9</v>
      </c>
      <c r="E589" s="172" t="s">
        <v>729</v>
      </c>
      <c r="F589">
        <v>10</v>
      </c>
      <c r="G589" s="173">
        <v>4.45</v>
      </c>
      <c r="H589" s="174">
        <v>13</v>
      </c>
      <c r="I589" s="174"/>
      <c r="J589" s="31">
        <v>1.05</v>
      </c>
      <c r="K589">
        <v>10</v>
      </c>
    </row>
    <row r="590" spans="1:11" ht="12.75">
      <c r="A590" t="s">
        <v>3058</v>
      </c>
      <c r="B590" t="s">
        <v>3059</v>
      </c>
      <c r="C590" t="s">
        <v>1800</v>
      </c>
      <c r="D590">
        <v>47.18</v>
      </c>
      <c r="E590" s="172" t="s">
        <v>729</v>
      </c>
      <c r="F590">
        <v>14</v>
      </c>
      <c r="G590" s="173">
        <v>8.56</v>
      </c>
      <c r="H590" s="174">
        <v>5.5</v>
      </c>
      <c r="I590" s="174">
        <v>7</v>
      </c>
      <c r="J590" s="31">
        <v>0.6</v>
      </c>
      <c r="K590">
        <v>14</v>
      </c>
    </row>
    <row r="591" spans="1:11" ht="12.75">
      <c r="A591" t="s">
        <v>48</v>
      </c>
      <c r="B591" t="s">
        <v>49</v>
      </c>
      <c r="C591" t="s">
        <v>1672</v>
      </c>
      <c r="D591">
        <v>45.74</v>
      </c>
      <c r="E591" s="172" t="s">
        <v>729</v>
      </c>
      <c r="F591">
        <v>5</v>
      </c>
      <c r="G591" s="173">
        <v>9.64</v>
      </c>
      <c r="H591" s="174">
        <v>9</v>
      </c>
      <c r="I591" s="174"/>
      <c r="J591" s="31">
        <v>1.2</v>
      </c>
      <c r="K591"/>
    </row>
    <row r="592" spans="1:11" ht="12.75">
      <c r="A592" t="s">
        <v>1305</v>
      </c>
      <c r="B592" t="s">
        <v>1306</v>
      </c>
      <c r="C592" t="s">
        <v>1678</v>
      </c>
      <c r="D592">
        <v>23.78</v>
      </c>
      <c r="E592" s="172" t="s">
        <v>729</v>
      </c>
      <c r="F592">
        <v>15</v>
      </c>
      <c r="G592" s="173">
        <v>-4.96</v>
      </c>
      <c r="H592" s="174"/>
      <c r="I592" s="174"/>
      <c r="J592" s="31"/>
      <c r="K592">
        <v>15</v>
      </c>
    </row>
    <row r="593" spans="1:11" ht="12.75">
      <c r="A593" t="s">
        <v>1303</v>
      </c>
      <c r="B593" t="s">
        <v>1304</v>
      </c>
      <c r="C593" t="s">
        <v>1678</v>
      </c>
      <c r="D593">
        <v>44.17</v>
      </c>
      <c r="E593" s="172" t="s">
        <v>729</v>
      </c>
      <c r="F593">
        <v>12</v>
      </c>
      <c r="G593" s="173"/>
      <c r="H593" s="174"/>
      <c r="I593" s="174"/>
      <c r="J593" s="31"/>
      <c r="K593">
        <v>12</v>
      </c>
    </row>
    <row r="594" spans="1:11" ht="12.75">
      <c r="A594" t="s">
        <v>3064</v>
      </c>
      <c r="B594" t="s">
        <v>3065</v>
      </c>
      <c r="C594" t="s">
        <v>888</v>
      </c>
      <c r="D594">
        <v>70.5</v>
      </c>
      <c r="E594" s="172" t="s">
        <v>729</v>
      </c>
      <c r="F594">
        <v>13</v>
      </c>
      <c r="G594" s="173">
        <v>16.71</v>
      </c>
      <c r="H594" s="174">
        <v>12.5</v>
      </c>
      <c r="I594" s="174">
        <v>4.5</v>
      </c>
      <c r="J594" s="31">
        <v>1</v>
      </c>
      <c r="K594">
        <v>13</v>
      </c>
    </row>
    <row r="595" spans="1:11" ht="12.75">
      <c r="A595" t="s">
        <v>50</v>
      </c>
      <c r="B595" t="s">
        <v>51</v>
      </c>
      <c r="C595" t="s">
        <v>931</v>
      </c>
      <c r="D595">
        <v>30.56</v>
      </c>
      <c r="E595" s="172" t="s">
        <v>729</v>
      </c>
      <c r="F595">
        <v>9</v>
      </c>
      <c r="G595" s="173">
        <v>7.14</v>
      </c>
      <c r="H595" s="174">
        <v>3.5</v>
      </c>
      <c r="I595" s="174"/>
      <c r="J595" s="31">
        <v>1.45</v>
      </c>
      <c r="K595">
        <v>9</v>
      </c>
    </row>
    <row r="596" spans="1:11" ht="12.75">
      <c r="A596" t="s">
        <v>52</v>
      </c>
      <c r="B596" t="s">
        <v>53</v>
      </c>
      <c r="C596" t="s">
        <v>1048</v>
      </c>
      <c r="D596">
        <v>75.4</v>
      </c>
      <c r="E596" s="172" t="s">
        <v>729</v>
      </c>
      <c r="F596">
        <v>6</v>
      </c>
      <c r="G596" s="173">
        <v>12.55</v>
      </c>
      <c r="H596" s="174">
        <v>6.5</v>
      </c>
      <c r="I596" s="174">
        <v>5.5</v>
      </c>
      <c r="J596" s="31">
        <v>0.95</v>
      </c>
      <c r="K596"/>
    </row>
    <row r="597" spans="1:11" ht="12.75">
      <c r="A597" t="s">
        <v>54</v>
      </c>
      <c r="B597" t="s">
        <v>55</v>
      </c>
      <c r="C597" t="s">
        <v>2094</v>
      </c>
      <c r="D597">
        <v>32.76</v>
      </c>
      <c r="E597" s="172" t="s">
        <v>729</v>
      </c>
      <c r="F597">
        <v>6</v>
      </c>
      <c r="G597" s="173">
        <v>5.91</v>
      </c>
      <c r="H597" s="174">
        <v>14</v>
      </c>
      <c r="I597" s="174">
        <v>9</v>
      </c>
      <c r="J597" s="31">
        <v>0.9</v>
      </c>
      <c r="K597"/>
    </row>
    <row r="598" spans="1:11" ht="12.75">
      <c r="A598" t="s">
        <v>3072</v>
      </c>
      <c r="B598" t="s">
        <v>3073</v>
      </c>
      <c r="C598" t="s">
        <v>931</v>
      </c>
      <c r="D598">
        <v>80.48</v>
      </c>
      <c r="E598" s="172" t="s">
        <v>729</v>
      </c>
      <c r="F598">
        <v>9</v>
      </c>
      <c r="G598" s="173">
        <v>10.58</v>
      </c>
      <c r="H598" s="174">
        <v>8</v>
      </c>
      <c r="I598" s="174">
        <v>16</v>
      </c>
      <c r="J598" s="31">
        <v>1.5</v>
      </c>
      <c r="K598">
        <v>9</v>
      </c>
    </row>
    <row r="599" spans="1:11" ht="12.75">
      <c r="A599" t="s">
        <v>3074</v>
      </c>
      <c r="B599" t="s">
        <v>3075</v>
      </c>
      <c r="C599" t="s">
        <v>978</v>
      </c>
      <c r="D599">
        <v>113.13</v>
      </c>
      <c r="E599" s="172" t="s">
        <v>729</v>
      </c>
      <c r="F599">
        <v>13</v>
      </c>
      <c r="G599" s="173">
        <v>18.63</v>
      </c>
      <c r="H599" s="174">
        <v>9.5</v>
      </c>
      <c r="I599" s="174">
        <v>14.5</v>
      </c>
      <c r="J599" s="31">
        <v>0.95</v>
      </c>
      <c r="K599">
        <v>13</v>
      </c>
    </row>
    <row r="600" spans="1:11" ht="12.75">
      <c r="A600" t="s">
        <v>56</v>
      </c>
      <c r="B600" t="s">
        <v>57</v>
      </c>
      <c r="C600" t="s">
        <v>2724</v>
      </c>
      <c r="D600">
        <v>79.18</v>
      </c>
      <c r="E600" s="172" t="s">
        <v>729</v>
      </c>
      <c r="F600">
        <v>9</v>
      </c>
      <c r="G600" s="173">
        <v>15.41</v>
      </c>
      <c r="H600" s="174">
        <v>11</v>
      </c>
      <c r="I600" s="174">
        <v>6.5</v>
      </c>
      <c r="J600" s="31">
        <v>0.7</v>
      </c>
      <c r="K600">
        <v>9</v>
      </c>
    </row>
    <row r="601" spans="1:11" ht="12.75">
      <c r="A601" t="s">
        <v>1301</v>
      </c>
      <c r="B601" t="s">
        <v>1302</v>
      </c>
      <c r="C601" t="s">
        <v>1678</v>
      </c>
      <c r="D601">
        <v>25.85</v>
      </c>
      <c r="E601" s="172" t="s">
        <v>729</v>
      </c>
      <c r="F601">
        <v>19</v>
      </c>
      <c r="G601" s="173">
        <v>19.24</v>
      </c>
      <c r="H601" s="174">
        <v>11</v>
      </c>
      <c r="I601" s="174"/>
      <c r="J601" s="31">
        <v>0.9</v>
      </c>
      <c r="K601">
        <v>19</v>
      </c>
    </row>
    <row r="602" spans="1:11" ht="12.75">
      <c r="A602" t="s">
        <v>1299</v>
      </c>
      <c r="B602" t="s">
        <v>1300</v>
      </c>
      <c r="C602" t="s">
        <v>922</v>
      </c>
      <c r="D602">
        <v>105.07</v>
      </c>
      <c r="E602" s="172" t="s">
        <v>729</v>
      </c>
      <c r="F602">
        <v>16</v>
      </c>
      <c r="G602" s="173">
        <v>18.19</v>
      </c>
      <c r="H602" s="174">
        <v>29.5</v>
      </c>
      <c r="I602" s="174"/>
      <c r="J602" s="31">
        <v>1.1</v>
      </c>
      <c r="K602">
        <v>16</v>
      </c>
    </row>
    <row r="603" spans="1:11" ht="12.75">
      <c r="A603" t="s">
        <v>60</v>
      </c>
      <c r="B603" t="s">
        <v>61</v>
      </c>
      <c r="C603" t="s">
        <v>1048</v>
      </c>
      <c r="D603">
        <v>75.65</v>
      </c>
      <c r="E603" s="172" t="s">
        <v>729</v>
      </c>
      <c r="F603">
        <v>6</v>
      </c>
      <c r="G603" s="173">
        <v>18.06</v>
      </c>
      <c r="H603" s="174">
        <v>9</v>
      </c>
      <c r="I603" s="174"/>
      <c r="J603" s="31">
        <v>1.35</v>
      </c>
      <c r="K603"/>
    </row>
    <row r="604" spans="1:11" ht="12.75">
      <c r="A604" t="s">
        <v>2392</v>
      </c>
      <c r="B604" t="s">
        <v>2393</v>
      </c>
      <c r="C604" t="s">
        <v>2030</v>
      </c>
      <c r="D604">
        <v>56.98</v>
      </c>
      <c r="E604" s="172" t="s">
        <v>729</v>
      </c>
      <c r="F604">
        <v>5</v>
      </c>
      <c r="G604" s="173">
        <v>14.34</v>
      </c>
      <c r="H604" s="174">
        <v>7.5</v>
      </c>
      <c r="I604" s="174">
        <v>7</v>
      </c>
      <c r="J604" s="31">
        <v>0.85</v>
      </c>
      <c r="K604"/>
    </row>
    <row r="605" spans="1:11" ht="12.75">
      <c r="A605" t="s">
        <v>3090</v>
      </c>
      <c r="B605" t="s">
        <v>3091</v>
      </c>
      <c r="C605" t="s">
        <v>1033</v>
      </c>
      <c r="D605">
        <v>18.79</v>
      </c>
      <c r="E605" s="172" t="s">
        <v>729</v>
      </c>
      <c r="F605">
        <v>9</v>
      </c>
      <c r="G605" s="173">
        <v>9.98</v>
      </c>
      <c r="H605" s="174">
        <v>10</v>
      </c>
      <c r="I605" s="174">
        <v>16.5</v>
      </c>
      <c r="J605" s="31">
        <v>1.25</v>
      </c>
      <c r="K605">
        <v>9</v>
      </c>
    </row>
    <row r="606" spans="1:11" ht="12.75">
      <c r="A606" t="s">
        <v>62</v>
      </c>
      <c r="B606" t="s">
        <v>63</v>
      </c>
      <c r="C606" t="s">
        <v>931</v>
      </c>
      <c r="D606">
        <v>46.05</v>
      </c>
      <c r="E606" s="172" t="s">
        <v>729</v>
      </c>
      <c r="F606">
        <v>16</v>
      </c>
      <c r="G606" s="173">
        <v>24.72</v>
      </c>
      <c r="H606" s="174">
        <v>7.5</v>
      </c>
      <c r="I606" s="174"/>
      <c r="J606" s="31">
        <v>1.35</v>
      </c>
      <c r="K606">
        <v>16</v>
      </c>
    </row>
    <row r="607" spans="1:11" ht="12.75">
      <c r="A607" t="s">
        <v>64</v>
      </c>
      <c r="B607" t="s">
        <v>65</v>
      </c>
      <c r="C607" t="s">
        <v>888</v>
      </c>
      <c r="D607">
        <v>116.39</v>
      </c>
      <c r="E607" s="172" t="s">
        <v>729</v>
      </c>
      <c r="F607">
        <v>-4</v>
      </c>
      <c r="G607" s="173">
        <v>30.28</v>
      </c>
      <c r="H607" s="174">
        <v>11</v>
      </c>
      <c r="I607" s="174">
        <v>6</v>
      </c>
      <c r="J607" s="31">
        <v>1.2</v>
      </c>
      <c r="K607"/>
    </row>
    <row r="608" spans="1:11" ht="12.75">
      <c r="A608" t="s">
        <v>3100</v>
      </c>
      <c r="B608" t="s">
        <v>3101</v>
      </c>
      <c r="C608" t="s">
        <v>962</v>
      </c>
      <c r="D608">
        <v>68.75</v>
      </c>
      <c r="E608" s="172" t="s">
        <v>729</v>
      </c>
      <c r="F608">
        <v>13</v>
      </c>
      <c r="G608" s="173">
        <v>14.02</v>
      </c>
      <c r="H608" s="174">
        <v>11.5</v>
      </c>
      <c r="I608" s="174">
        <v>5</v>
      </c>
      <c r="J608" s="31">
        <v>1.15</v>
      </c>
      <c r="K608">
        <v>13</v>
      </c>
    </row>
    <row r="609" spans="1:11" ht="12.75">
      <c r="A609" t="s">
        <v>66</v>
      </c>
      <c r="B609" t="s">
        <v>67</v>
      </c>
      <c r="C609" t="s">
        <v>1000</v>
      </c>
      <c r="D609">
        <v>51.7</v>
      </c>
      <c r="E609" s="172" t="s">
        <v>729</v>
      </c>
      <c r="F609">
        <v>16</v>
      </c>
      <c r="G609" s="173">
        <v>9.8</v>
      </c>
      <c r="H609" s="174">
        <v>6</v>
      </c>
      <c r="I609" s="174">
        <v>1.5</v>
      </c>
      <c r="J609" s="31">
        <v>1.1</v>
      </c>
      <c r="K609">
        <v>16</v>
      </c>
    </row>
    <row r="610" spans="1:11" ht="12.75">
      <c r="A610" t="s">
        <v>68</v>
      </c>
      <c r="B610" t="s">
        <v>69</v>
      </c>
      <c r="C610" t="s">
        <v>925</v>
      </c>
      <c r="D610">
        <v>36.2</v>
      </c>
      <c r="E610" s="172" t="s">
        <v>729</v>
      </c>
      <c r="F610">
        <v>19</v>
      </c>
      <c r="G610" s="173">
        <v>-4.15</v>
      </c>
      <c r="H610" s="174">
        <v>42</v>
      </c>
      <c r="I610" s="174"/>
      <c r="J610" s="31">
        <v>1.05</v>
      </c>
      <c r="K610">
        <v>19</v>
      </c>
    </row>
    <row r="611" spans="1:11" ht="12.75">
      <c r="A611" t="s">
        <v>70</v>
      </c>
      <c r="B611" t="s">
        <v>71</v>
      </c>
      <c r="C611" t="s">
        <v>1581</v>
      </c>
      <c r="D611">
        <v>28.76</v>
      </c>
      <c r="E611" s="172" t="s">
        <v>729</v>
      </c>
      <c r="F611">
        <v>20</v>
      </c>
      <c r="G611" s="173">
        <v>23.91</v>
      </c>
      <c r="H611" s="174">
        <v>19.5</v>
      </c>
      <c r="I611" s="174">
        <v>12.5</v>
      </c>
      <c r="J611" s="31">
        <v>0.95</v>
      </c>
      <c r="K611">
        <v>20</v>
      </c>
    </row>
    <row r="612" spans="1:11" ht="12.75">
      <c r="A612" t="s">
        <v>1207</v>
      </c>
      <c r="B612" t="s">
        <v>1208</v>
      </c>
      <c r="C612" t="s">
        <v>966</v>
      </c>
      <c r="D612">
        <v>14.27</v>
      </c>
      <c r="E612" s="172" t="s">
        <v>729</v>
      </c>
      <c r="F612">
        <v>15</v>
      </c>
      <c r="G612" s="173">
        <v>24.77</v>
      </c>
      <c r="H612" s="174">
        <v>-1.5</v>
      </c>
      <c r="I612" s="174">
        <v>7</v>
      </c>
      <c r="J612" s="31">
        <v>0.9</v>
      </c>
      <c r="K612">
        <v>15</v>
      </c>
    </row>
    <row r="613" spans="1:11" ht="12.75">
      <c r="A613" t="s">
        <v>1287</v>
      </c>
      <c r="B613" t="s">
        <v>1288</v>
      </c>
      <c r="C613" t="s">
        <v>931</v>
      </c>
      <c r="D613">
        <v>89.42</v>
      </c>
      <c r="E613" s="172" t="s">
        <v>729</v>
      </c>
      <c r="F613"/>
      <c r="G613" s="173">
        <v>15.38</v>
      </c>
      <c r="H613" s="174">
        <v>6</v>
      </c>
      <c r="I613" s="174"/>
      <c r="J613" s="31">
        <v>1.45</v>
      </c>
      <c r="K613"/>
    </row>
    <row r="614" spans="1:11" ht="12.75">
      <c r="A614" t="s">
        <v>72</v>
      </c>
      <c r="B614" t="s">
        <v>73</v>
      </c>
      <c r="C614" t="s">
        <v>1019</v>
      </c>
      <c r="D614">
        <v>30.91</v>
      </c>
      <c r="E614" s="172" t="s">
        <v>729</v>
      </c>
      <c r="F614">
        <v>17</v>
      </c>
      <c r="G614" s="173">
        <v>6.38</v>
      </c>
      <c r="H614" s="174">
        <v>5</v>
      </c>
      <c r="I614" s="174">
        <v>5</v>
      </c>
      <c r="J614" s="31">
        <v>0.95</v>
      </c>
      <c r="K614">
        <v>17</v>
      </c>
    </row>
    <row r="615" spans="1:11" ht="12.75">
      <c r="A615" t="s">
        <v>76</v>
      </c>
      <c r="B615" t="s">
        <v>77</v>
      </c>
      <c r="C615" t="s">
        <v>1815</v>
      </c>
      <c r="D615">
        <v>33.55</v>
      </c>
      <c r="E615" s="172" t="s">
        <v>729</v>
      </c>
      <c r="F615">
        <v>9</v>
      </c>
      <c r="G615" s="173">
        <v>1.26</v>
      </c>
      <c r="H615" s="174">
        <v>50</v>
      </c>
      <c r="I615" s="174"/>
      <c r="J615" s="31">
        <v>1.15</v>
      </c>
      <c r="K615">
        <v>9</v>
      </c>
    </row>
    <row r="616" spans="1:11" ht="12.75">
      <c r="A616" t="s">
        <v>80</v>
      </c>
      <c r="B616" t="s">
        <v>81</v>
      </c>
      <c r="C616" t="s">
        <v>1022</v>
      </c>
      <c r="D616">
        <v>46.73</v>
      </c>
      <c r="E616" s="172" t="s">
        <v>729</v>
      </c>
      <c r="F616">
        <v>8</v>
      </c>
      <c r="G616" s="173">
        <v>12.95</v>
      </c>
      <c r="H616" s="174">
        <v>9.5</v>
      </c>
      <c r="I616" s="174">
        <v>37</v>
      </c>
      <c r="J616" s="31">
        <v>1.05</v>
      </c>
      <c r="K616">
        <v>8</v>
      </c>
    </row>
    <row r="617" spans="1:11" ht="12.75">
      <c r="A617" t="s">
        <v>82</v>
      </c>
      <c r="B617" t="s">
        <v>83</v>
      </c>
      <c r="C617" t="s">
        <v>2030</v>
      </c>
      <c r="D617">
        <v>40.06</v>
      </c>
      <c r="E617" s="172" t="s">
        <v>729</v>
      </c>
      <c r="F617">
        <v>10</v>
      </c>
      <c r="G617" s="173">
        <v>7.4</v>
      </c>
      <c r="H617" s="174">
        <v>18</v>
      </c>
      <c r="I617" s="174"/>
      <c r="J617" s="31">
        <v>1.35</v>
      </c>
      <c r="K617">
        <v>10</v>
      </c>
    </row>
    <row r="618" spans="1:11" ht="12.75">
      <c r="A618" t="s">
        <v>1650</v>
      </c>
      <c r="B618" t="s">
        <v>1651</v>
      </c>
      <c r="C618" t="s">
        <v>973</v>
      </c>
      <c r="D618">
        <v>12.31</v>
      </c>
      <c r="E618" s="172" t="s">
        <v>729</v>
      </c>
      <c r="F618">
        <v>19</v>
      </c>
      <c r="G618" s="173">
        <v>-3.7</v>
      </c>
      <c r="H618" s="174"/>
      <c r="I618" s="174">
        <v>0.5</v>
      </c>
      <c r="J618" s="31">
        <v>0.85</v>
      </c>
      <c r="K618">
        <v>19</v>
      </c>
    </row>
    <row r="619" spans="1:11" ht="12.75">
      <c r="A619" t="s">
        <v>84</v>
      </c>
      <c r="B619" t="s">
        <v>85</v>
      </c>
      <c r="C619" t="s">
        <v>1022</v>
      </c>
      <c r="D619">
        <v>31.59</v>
      </c>
      <c r="E619" s="172" t="s">
        <v>729</v>
      </c>
      <c r="F619">
        <v>16</v>
      </c>
      <c r="G619" s="173">
        <v>22.64</v>
      </c>
      <c r="H619" s="174">
        <v>12.5</v>
      </c>
      <c r="I619" s="174"/>
      <c r="J619" s="31">
        <v>0.85</v>
      </c>
      <c r="K619">
        <v>16</v>
      </c>
    </row>
    <row r="620" spans="1:11" ht="12.75">
      <c r="A620" t="s">
        <v>86</v>
      </c>
      <c r="B620" t="s">
        <v>87</v>
      </c>
      <c r="C620" t="s">
        <v>939</v>
      </c>
      <c r="D620">
        <v>32.15</v>
      </c>
      <c r="E620" s="172" t="s">
        <v>729</v>
      </c>
      <c r="F620">
        <v>3</v>
      </c>
      <c r="G620" s="173">
        <v>15.56</v>
      </c>
      <c r="H620" s="174">
        <v>8.5</v>
      </c>
      <c r="I620" s="174"/>
      <c r="J620" s="31">
        <v>0.85</v>
      </c>
      <c r="K620"/>
    </row>
    <row r="621" spans="1:11" ht="12.75">
      <c r="A621" t="s">
        <v>88</v>
      </c>
      <c r="B621" t="s">
        <v>89</v>
      </c>
      <c r="C621" t="s">
        <v>939</v>
      </c>
      <c r="D621">
        <v>25.53</v>
      </c>
      <c r="E621" s="172" t="s">
        <v>729</v>
      </c>
      <c r="F621">
        <v>17</v>
      </c>
      <c r="G621" s="173">
        <v>14.44</v>
      </c>
      <c r="H621" s="174">
        <v>16.5</v>
      </c>
      <c r="I621" s="174"/>
      <c r="J621" s="31">
        <v>1.35</v>
      </c>
      <c r="K621">
        <v>17</v>
      </c>
    </row>
    <row r="622" spans="1:11" ht="12.75">
      <c r="A622" t="s">
        <v>3128</v>
      </c>
      <c r="B622" t="s">
        <v>3129</v>
      </c>
      <c r="C622" t="s">
        <v>928</v>
      </c>
      <c r="D622">
        <v>32.46</v>
      </c>
      <c r="E622" s="172" t="s">
        <v>729</v>
      </c>
      <c r="F622">
        <v>11</v>
      </c>
      <c r="G622" s="173">
        <v>8.02</v>
      </c>
      <c r="H622" s="174">
        <v>12</v>
      </c>
      <c r="I622" s="174">
        <v>-3</v>
      </c>
      <c r="J622" s="31">
        <v>1.15</v>
      </c>
      <c r="K622">
        <v>11</v>
      </c>
    </row>
    <row r="623" spans="1:11" ht="12.75">
      <c r="A623" t="s">
        <v>90</v>
      </c>
      <c r="B623" t="s">
        <v>91</v>
      </c>
      <c r="C623" t="s">
        <v>978</v>
      </c>
      <c r="D623">
        <v>96.2</v>
      </c>
      <c r="E623" s="172" t="s">
        <v>729</v>
      </c>
      <c r="F623">
        <v>8</v>
      </c>
      <c r="G623" s="173">
        <v>12.68</v>
      </c>
      <c r="H623" s="174">
        <v>16</v>
      </c>
      <c r="I623" s="174">
        <v>12.5</v>
      </c>
      <c r="J623" s="31">
        <v>1.15</v>
      </c>
      <c r="K623">
        <v>8</v>
      </c>
    </row>
    <row r="624" spans="1:11" ht="12.75">
      <c r="A624" t="s">
        <v>92</v>
      </c>
      <c r="B624" t="s">
        <v>93</v>
      </c>
      <c r="C624" t="s">
        <v>2241</v>
      </c>
      <c r="D624">
        <v>72.23</v>
      </c>
      <c r="E624" s="172" t="s">
        <v>729</v>
      </c>
      <c r="F624">
        <v>2</v>
      </c>
      <c r="G624" s="173">
        <v>16.66</v>
      </c>
      <c r="H624" s="174">
        <v>5.5</v>
      </c>
      <c r="I624" s="174">
        <v>7.5</v>
      </c>
      <c r="J624" s="31">
        <v>1.6</v>
      </c>
      <c r="K624"/>
    </row>
    <row r="625" spans="1:11" ht="12.75">
      <c r="A625" t="s">
        <v>3136</v>
      </c>
      <c r="B625" t="s">
        <v>3137</v>
      </c>
      <c r="C625" t="s">
        <v>966</v>
      </c>
      <c r="D625">
        <v>48</v>
      </c>
      <c r="E625" s="172" t="s">
        <v>729</v>
      </c>
      <c r="F625">
        <v>13</v>
      </c>
      <c r="G625" s="173">
        <v>8.4</v>
      </c>
      <c r="H625" s="174">
        <v>21</v>
      </c>
      <c r="I625" s="174"/>
      <c r="J625" s="31">
        <v>0.75</v>
      </c>
      <c r="K625">
        <v>13</v>
      </c>
    </row>
    <row r="626" spans="1:11" ht="12.75">
      <c r="A626" t="s">
        <v>96</v>
      </c>
      <c r="B626" t="s">
        <v>97</v>
      </c>
      <c r="C626" t="s">
        <v>939</v>
      </c>
      <c r="D626">
        <v>80.57</v>
      </c>
      <c r="E626" s="172" t="s">
        <v>729</v>
      </c>
      <c r="F626">
        <v>6</v>
      </c>
      <c r="G626" s="173">
        <v>24.16</v>
      </c>
      <c r="H626" s="174">
        <v>18</v>
      </c>
      <c r="I626" s="174">
        <v>7</v>
      </c>
      <c r="J626" s="31">
        <v>0.7</v>
      </c>
      <c r="K626"/>
    </row>
    <row r="627" spans="1:11" ht="12.75">
      <c r="A627" t="s">
        <v>98</v>
      </c>
      <c r="B627" t="s">
        <v>854</v>
      </c>
      <c r="C627" t="s">
        <v>1662</v>
      </c>
      <c r="D627">
        <v>44.48</v>
      </c>
      <c r="E627" s="172" t="s">
        <v>729</v>
      </c>
      <c r="F627">
        <v>9</v>
      </c>
      <c r="G627" s="173">
        <v>11.16</v>
      </c>
      <c r="H627" s="174">
        <v>6</v>
      </c>
      <c r="I627" s="174">
        <v>6</v>
      </c>
      <c r="J627" s="31">
        <v>0.55</v>
      </c>
      <c r="K627">
        <v>9</v>
      </c>
    </row>
    <row r="628" spans="1:11" ht="12.75">
      <c r="A628" t="s">
        <v>99</v>
      </c>
      <c r="B628" t="s">
        <v>100</v>
      </c>
      <c r="C628" t="s">
        <v>939</v>
      </c>
      <c r="D628">
        <v>29.51</v>
      </c>
      <c r="E628" s="172" t="s">
        <v>729</v>
      </c>
      <c r="F628">
        <v>11</v>
      </c>
      <c r="G628" s="173">
        <v>11.83</v>
      </c>
      <c r="H628" s="174">
        <v>9</v>
      </c>
      <c r="I628" s="174">
        <v>14</v>
      </c>
      <c r="J628" s="31">
        <v>0.85</v>
      </c>
      <c r="K628">
        <v>11</v>
      </c>
    </row>
    <row r="629" spans="1:11" ht="12.75">
      <c r="A629" t="s">
        <v>101</v>
      </c>
      <c r="B629" t="s">
        <v>102</v>
      </c>
      <c r="C629" t="s">
        <v>2091</v>
      </c>
      <c r="D629">
        <v>65.55</v>
      </c>
      <c r="E629" s="172" t="s">
        <v>729</v>
      </c>
      <c r="F629">
        <v>11</v>
      </c>
      <c r="G629" s="173">
        <v>110.95</v>
      </c>
      <c r="H629" s="174"/>
      <c r="I629" s="174"/>
      <c r="J629" s="31">
        <v>0.75</v>
      </c>
      <c r="K629">
        <v>11</v>
      </c>
    </row>
    <row r="630" spans="1:11" ht="12.75">
      <c r="A630" t="s">
        <v>103</v>
      </c>
      <c r="B630" t="s">
        <v>104</v>
      </c>
      <c r="C630" t="s">
        <v>1628</v>
      </c>
      <c r="D630">
        <v>30.76</v>
      </c>
      <c r="E630" s="172" t="s">
        <v>729</v>
      </c>
      <c r="F630">
        <v>8</v>
      </c>
      <c r="G630" s="173">
        <v>11.58</v>
      </c>
      <c r="H630" s="174">
        <v>3</v>
      </c>
      <c r="I630" s="174">
        <v>3.5</v>
      </c>
      <c r="J630" s="31">
        <v>0.65</v>
      </c>
      <c r="K630">
        <v>8</v>
      </c>
    </row>
    <row r="631" spans="1:11" ht="12.75">
      <c r="A631" t="s">
        <v>3158</v>
      </c>
      <c r="B631" t="s">
        <v>3159</v>
      </c>
      <c r="C631" t="s">
        <v>1548</v>
      </c>
      <c r="D631">
        <v>36.55</v>
      </c>
      <c r="E631" s="172" t="s">
        <v>729</v>
      </c>
      <c r="F631">
        <v>12</v>
      </c>
      <c r="G631" s="173">
        <v>14.19</v>
      </c>
      <c r="H631" s="174">
        <v>14.5</v>
      </c>
      <c r="I631" s="174">
        <v>8.5</v>
      </c>
      <c r="J631" s="31">
        <v>1.15</v>
      </c>
      <c r="K631">
        <v>12</v>
      </c>
    </row>
    <row r="632" spans="1:11" ht="12.75">
      <c r="A632" t="s">
        <v>107</v>
      </c>
      <c r="B632" t="s">
        <v>108</v>
      </c>
      <c r="C632" t="s">
        <v>934</v>
      </c>
      <c r="D632">
        <v>63.01</v>
      </c>
      <c r="E632" s="172" t="s">
        <v>729</v>
      </c>
      <c r="F632">
        <v>17</v>
      </c>
      <c r="G632" s="173">
        <v>9.16</v>
      </c>
      <c r="H632" s="174">
        <v>14.5</v>
      </c>
      <c r="I632" s="174"/>
      <c r="J632" s="31">
        <v>1.3</v>
      </c>
      <c r="K632">
        <v>17</v>
      </c>
    </row>
    <row r="633" spans="1:11" ht="12.75">
      <c r="A633" t="s">
        <v>109</v>
      </c>
      <c r="B633" t="s">
        <v>110</v>
      </c>
      <c r="C633" t="s">
        <v>1678</v>
      </c>
      <c r="D633">
        <v>48.57</v>
      </c>
      <c r="E633" s="172" t="s">
        <v>729</v>
      </c>
      <c r="F633">
        <v>2</v>
      </c>
      <c r="G633" s="173">
        <v>5.82</v>
      </c>
      <c r="H633" s="174">
        <v>20.5</v>
      </c>
      <c r="I633" s="174"/>
      <c r="J633" s="31">
        <v>0.85</v>
      </c>
      <c r="K633"/>
    </row>
    <row r="634" spans="1:11" ht="12.75">
      <c r="A634" t="s">
        <v>111</v>
      </c>
      <c r="B634" t="s">
        <v>112</v>
      </c>
      <c r="C634" t="s">
        <v>2097</v>
      </c>
      <c r="D634">
        <v>24.48</v>
      </c>
      <c r="E634" s="172" t="s">
        <v>729</v>
      </c>
      <c r="F634">
        <v>17</v>
      </c>
      <c r="G634" s="173">
        <v>18.44</v>
      </c>
      <c r="H634" s="174">
        <v>11</v>
      </c>
      <c r="I634" s="174">
        <v>8</v>
      </c>
      <c r="J634" s="31">
        <v>1.05</v>
      </c>
      <c r="K634">
        <v>17</v>
      </c>
    </row>
    <row r="635" spans="1:11" ht="12.75">
      <c r="A635" t="s">
        <v>115</v>
      </c>
      <c r="B635" t="s">
        <v>862</v>
      </c>
      <c r="C635" t="s">
        <v>984</v>
      </c>
      <c r="D635">
        <v>25.56</v>
      </c>
      <c r="E635" s="172" t="s">
        <v>729</v>
      </c>
      <c r="F635">
        <v>15</v>
      </c>
      <c r="G635" s="173">
        <v>12.04</v>
      </c>
      <c r="H635" s="174">
        <v>4</v>
      </c>
      <c r="I635" s="174">
        <v>3</v>
      </c>
      <c r="J635" s="31">
        <v>0.65</v>
      </c>
      <c r="K635">
        <v>15</v>
      </c>
    </row>
    <row r="636" spans="1:11" ht="12.75">
      <c r="A636" t="s">
        <v>3164</v>
      </c>
      <c r="B636" t="s">
        <v>3165</v>
      </c>
      <c r="C636" t="s">
        <v>1812</v>
      </c>
      <c r="D636">
        <v>516.94</v>
      </c>
      <c r="E636" s="172" t="s">
        <v>729</v>
      </c>
      <c r="F636">
        <v>-2</v>
      </c>
      <c r="G636" s="173">
        <v>32.17</v>
      </c>
      <c r="H636" s="174">
        <v>21.5</v>
      </c>
      <c r="I636" s="174"/>
      <c r="J636" s="31">
        <v>1</v>
      </c>
      <c r="K636"/>
    </row>
    <row r="637" spans="1:11" ht="12.75">
      <c r="A637" t="s">
        <v>628</v>
      </c>
      <c r="B637" t="s">
        <v>805</v>
      </c>
      <c r="C637" t="s">
        <v>984</v>
      </c>
      <c r="D637">
        <v>46.79</v>
      </c>
      <c r="E637" s="172" t="s">
        <v>729</v>
      </c>
      <c r="F637">
        <v>3</v>
      </c>
      <c r="G637" s="173">
        <v>8.04</v>
      </c>
      <c r="H637" s="174">
        <v>3</v>
      </c>
      <c r="I637" s="174">
        <v>1</v>
      </c>
      <c r="J637" s="31">
        <v>0.6</v>
      </c>
      <c r="K637"/>
    </row>
    <row r="638" spans="1:11" ht="12.75">
      <c r="A638" t="s">
        <v>120</v>
      </c>
      <c r="B638" t="s">
        <v>121</v>
      </c>
      <c r="C638" t="s">
        <v>886</v>
      </c>
      <c r="D638">
        <v>63.15</v>
      </c>
      <c r="E638" s="172" t="s">
        <v>729</v>
      </c>
      <c r="F638">
        <v>14</v>
      </c>
      <c r="G638" s="173">
        <v>10.27</v>
      </c>
      <c r="H638" s="174">
        <v>10</v>
      </c>
      <c r="I638" s="174">
        <v>11.5</v>
      </c>
      <c r="J638" s="31">
        <v>1.9</v>
      </c>
      <c r="K638">
        <v>14</v>
      </c>
    </row>
    <row r="639" spans="1:11" ht="12.75">
      <c r="A639" t="s">
        <v>1280</v>
      </c>
      <c r="B639" t="s">
        <v>1281</v>
      </c>
      <c r="C639" t="s">
        <v>1048</v>
      </c>
      <c r="D639">
        <v>41.13</v>
      </c>
      <c r="E639" s="172" t="s">
        <v>729</v>
      </c>
      <c r="F639">
        <v>3</v>
      </c>
      <c r="G639" s="173"/>
      <c r="H639" s="174">
        <v>-45.5</v>
      </c>
      <c r="I639" s="174"/>
      <c r="J639" s="31"/>
      <c r="K639"/>
    </row>
    <row r="640" spans="1:11" ht="12.75">
      <c r="A640" t="s">
        <v>3168</v>
      </c>
      <c r="B640" t="s">
        <v>3169</v>
      </c>
      <c r="C640" t="s">
        <v>904</v>
      </c>
      <c r="D640">
        <v>17.92</v>
      </c>
      <c r="E640" s="172" t="s">
        <v>729</v>
      </c>
      <c r="F640">
        <v>16</v>
      </c>
      <c r="G640" s="173">
        <v>9.42</v>
      </c>
      <c r="H640" s="174">
        <v>11.5</v>
      </c>
      <c r="I640" s="174"/>
      <c r="J640" s="31">
        <v>0.95</v>
      </c>
      <c r="K640">
        <v>16</v>
      </c>
    </row>
    <row r="641" spans="1:11" ht="12.75">
      <c r="A641" t="s">
        <v>124</v>
      </c>
      <c r="B641" t="s">
        <v>125</v>
      </c>
      <c r="C641" t="s">
        <v>928</v>
      </c>
      <c r="D641">
        <v>40.05</v>
      </c>
      <c r="E641" s="172" t="s">
        <v>729</v>
      </c>
      <c r="F641">
        <v>13</v>
      </c>
      <c r="G641" s="173">
        <v>10.71</v>
      </c>
      <c r="H641" s="174">
        <v>16.5</v>
      </c>
      <c r="I641" s="174">
        <v>1.5</v>
      </c>
      <c r="J641" s="31">
        <v>1.4</v>
      </c>
      <c r="K641">
        <v>13</v>
      </c>
    </row>
    <row r="642" spans="1:11" ht="12.75">
      <c r="A642" t="s">
        <v>126</v>
      </c>
      <c r="B642" t="s">
        <v>127</v>
      </c>
      <c r="C642" t="s">
        <v>883</v>
      </c>
      <c r="D642">
        <v>57.98</v>
      </c>
      <c r="E642" s="172" t="s">
        <v>729</v>
      </c>
      <c r="F642">
        <v>17</v>
      </c>
      <c r="G642" s="173">
        <v>17.87</v>
      </c>
      <c r="H642" s="174">
        <v>9</v>
      </c>
      <c r="I642" s="174">
        <v>8</v>
      </c>
      <c r="J642" s="31">
        <v>0.7</v>
      </c>
      <c r="K642">
        <v>17</v>
      </c>
    </row>
    <row r="643" spans="1:11" ht="12.75">
      <c r="A643" t="s">
        <v>128</v>
      </c>
      <c r="B643" t="s">
        <v>129</v>
      </c>
      <c r="C643" t="s">
        <v>1048</v>
      </c>
      <c r="D643">
        <v>17.44</v>
      </c>
      <c r="E643" s="172" t="s">
        <v>729</v>
      </c>
      <c r="F643">
        <v>15</v>
      </c>
      <c r="G643" s="173">
        <v>14.14</v>
      </c>
      <c r="H643" s="174">
        <v>-8.5</v>
      </c>
      <c r="I643" s="174">
        <v>7</v>
      </c>
      <c r="J643" s="31"/>
      <c r="K643">
        <v>15</v>
      </c>
    </row>
    <row r="644" spans="1:11" ht="12.75">
      <c r="A644" t="s">
        <v>130</v>
      </c>
      <c r="B644" t="s">
        <v>131</v>
      </c>
      <c r="C644" t="s">
        <v>888</v>
      </c>
      <c r="D644">
        <v>39.66</v>
      </c>
      <c r="E644" s="172" t="s">
        <v>729</v>
      </c>
      <c r="F644">
        <v>8</v>
      </c>
      <c r="G644" s="173">
        <v>8.6</v>
      </c>
      <c r="H644" s="174">
        <v>11</v>
      </c>
      <c r="I644" s="174"/>
      <c r="J644" s="31">
        <v>1.35</v>
      </c>
      <c r="K644">
        <v>8</v>
      </c>
    </row>
    <row r="645" spans="1:11" ht="12.75">
      <c r="A645" t="s">
        <v>132</v>
      </c>
      <c r="B645" t="s">
        <v>133</v>
      </c>
      <c r="C645" t="s">
        <v>1993</v>
      </c>
      <c r="D645">
        <v>60.05</v>
      </c>
      <c r="E645" s="172" t="s">
        <v>729</v>
      </c>
      <c r="F645">
        <v>5</v>
      </c>
      <c r="G645" s="173">
        <v>5.12</v>
      </c>
      <c r="H645" s="174">
        <v>8.5</v>
      </c>
      <c r="I645" s="174">
        <v>7.5</v>
      </c>
      <c r="J645" s="31">
        <v>1.55</v>
      </c>
      <c r="K645"/>
    </row>
    <row r="646" spans="1:11" ht="12.75">
      <c r="A646" t="s">
        <v>3192</v>
      </c>
      <c r="B646" t="s">
        <v>3193</v>
      </c>
      <c r="C646" t="s">
        <v>1058</v>
      </c>
      <c r="D646">
        <v>70.83</v>
      </c>
      <c r="E646" s="172" t="s">
        <v>729</v>
      </c>
      <c r="F646">
        <v>15</v>
      </c>
      <c r="G646" s="173">
        <v>26.29</v>
      </c>
      <c r="H646" s="174">
        <v>7.5</v>
      </c>
      <c r="I646" s="174">
        <v>4</v>
      </c>
      <c r="J646" s="31">
        <v>0.7</v>
      </c>
      <c r="K646">
        <v>15</v>
      </c>
    </row>
    <row r="647" spans="1:11" ht="12.75">
      <c r="A647" t="s">
        <v>134</v>
      </c>
      <c r="B647" t="s">
        <v>135</v>
      </c>
      <c r="C647" t="s">
        <v>965</v>
      </c>
      <c r="D647">
        <v>15.5</v>
      </c>
      <c r="E647" s="172" t="s">
        <v>729</v>
      </c>
      <c r="F647">
        <v>15</v>
      </c>
      <c r="G647" s="173">
        <v>-3.32</v>
      </c>
      <c r="H647" s="174">
        <v>24.5</v>
      </c>
      <c r="I647" s="174"/>
      <c r="J647" s="31">
        <v>0.95</v>
      </c>
      <c r="K647">
        <v>15</v>
      </c>
    </row>
    <row r="648" spans="1:11" ht="12.75">
      <c r="A648" t="s">
        <v>136</v>
      </c>
      <c r="B648" t="s">
        <v>137</v>
      </c>
      <c r="C648" t="s">
        <v>897</v>
      </c>
      <c r="D648">
        <v>57.97</v>
      </c>
      <c r="E648" s="172" t="s">
        <v>729</v>
      </c>
      <c r="F648">
        <v>8</v>
      </c>
      <c r="G648" s="173">
        <v>12.22</v>
      </c>
      <c r="H648" s="174">
        <v>1.5</v>
      </c>
      <c r="I648" s="174">
        <v>5.5</v>
      </c>
      <c r="J648" s="31">
        <v>0.8</v>
      </c>
      <c r="K648">
        <v>8</v>
      </c>
    </row>
    <row r="649" spans="1:11" ht="12.75">
      <c r="A649" t="s">
        <v>138</v>
      </c>
      <c r="B649" t="s">
        <v>139</v>
      </c>
      <c r="C649" t="s">
        <v>888</v>
      </c>
      <c r="D649">
        <v>42.65</v>
      </c>
      <c r="E649" s="172" t="s">
        <v>729</v>
      </c>
      <c r="F649"/>
      <c r="G649" s="173">
        <v>6.97</v>
      </c>
      <c r="H649" s="174">
        <v>11</v>
      </c>
      <c r="I649" s="174">
        <v>4.5</v>
      </c>
      <c r="J649" s="31">
        <v>1.2</v>
      </c>
      <c r="K649"/>
    </row>
    <row r="650" spans="1:11" ht="12.75">
      <c r="A650" t="s">
        <v>140</v>
      </c>
      <c r="B650" t="s">
        <v>141</v>
      </c>
      <c r="C650" t="s">
        <v>2094</v>
      </c>
      <c r="D650">
        <v>38.42</v>
      </c>
      <c r="E650" s="172" t="s">
        <v>729</v>
      </c>
      <c r="F650">
        <v>-1</v>
      </c>
      <c r="G650" s="173">
        <v>7.21</v>
      </c>
      <c r="H650" s="174">
        <v>16</v>
      </c>
      <c r="I650" s="174"/>
      <c r="J650" s="31">
        <v>1.25</v>
      </c>
      <c r="K650"/>
    </row>
    <row r="651" spans="1:11" ht="12.75">
      <c r="A651" t="s">
        <v>1209</v>
      </c>
      <c r="B651" t="s">
        <v>1210</v>
      </c>
      <c r="C651" t="s">
        <v>1815</v>
      </c>
      <c r="D651">
        <v>52.29</v>
      </c>
      <c r="E651" s="172" t="s">
        <v>729</v>
      </c>
      <c r="F651">
        <v>9</v>
      </c>
      <c r="G651" s="173">
        <v>-1.23</v>
      </c>
      <c r="H651" s="174">
        <v>56</v>
      </c>
      <c r="I651" s="174"/>
      <c r="J651" s="31">
        <v>0.85</v>
      </c>
      <c r="K651">
        <v>9</v>
      </c>
    </row>
    <row r="652" spans="1:11" ht="12.75">
      <c r="A652" t="s">
        <v>144</v>
      </c>
      <c r="B652" t="s">
        <v>145</v>
      </c>
      <c r="C652" t="s">
        <v>2724</v>
      </c>
      <c r="D652">
        <v>60.3</v>
      </c>
      <c r="E652" s="172" t="s">
        <v>729</v>
      </c>
      <c r="F652">
        <v>9</v>
      </c>
      <c r="G652" s="173">
        <v>14.54</v>
      </c>
      <c r="H652" s="174">
        <v>11</v>
      </c>
      <c r="I652" s="174">
        <v>1.5</v>
      </c>
      <c r="J652" s="31">
        <v>0.8</v>
      </c>
      <c r="K652">
        <v>9</v>
      </c>
    </row>
    <row r="653" spans="1:11" ht="12.75">
      <c r="A653" t="s">
        <v>146</v>
      </c>
      <c r="B653" t="s">
        <v>147</v>
      </c>
      <c r="C653" t="s">
        <v>1761</v>
      </c>
      <c r="D653">
        <v>23.94</v>
      </c>
      <c r="E653" s="172" t="s">
        <v>729</v>
      </c>
      <c r="F653">
        <v>17</v>
      </c>
      <c r="G653" s="173">
        <v>11.81</v>
      </c>
      <c r="H653" s="174">
        <v>5</v>
      </c>
      <c r="I653" s="174">
        <v>17.5</v>
      </c>
      <c r="J653" s="31">
        <v>0.7</v>
      </c>
      <c r="K653">
        <v>17</v>
      </c>
    </row>
    <row r="654" spans="1:11" ht="12.75">
      <c r="A654" t="s">
        <v>148</v>
      </c>
      <c r="B654" t="s">
        <v>149</v>
      </c>
      <c r="C654" t="s">
        <v>965</v>
      </c>
      <c r="D654">
        <v>17.31</v>
      </c>
      <c r="E654" s="172" t="s">
        <v>729</v>
      </c>
      <c r="F654">
        <v>24</v>
      </c>
      <c r="G654" s="173">
        <v>21.82</v>
      </c>
      <c r="H654" s="174">
        <v>11</v>
      </c>
      <c r="I654" s="174"/>
      <c r="J654" s="31">
        <v>0.6</v>
      </c>
      <c r="K654">
        <v>24</v>
      </c>
    </row>
    <row r="655" spans="1:11" ht="12.75">
      <c r="A655" t="s">
        <v>152</v>
      </c>
      <c r="B655" t="s">
        <v>153</v>
      </c>
      <c r="C655" t="s">
        <v>966</v>
      </c>
      <c r="D655">
        <v>18.03</v>
      </c>
      <c r="E655" s="172" t="s">
        <v>729</v>
      </c>
      <c r="F655">
        <v>13</v>
      </c>
      <c r="G655" s="173">
        <v>50.1</v>
      </c>
      <c r="H655" s="174">
        <v>9.5</v>
      </c>
      <c r="I655" s="174">
        <v>7</v>
      </c>
      <c r="J655" s="31">
        <v>0.8</v>
      </c>
      <c r="K655">
        <v>13</v>
      </c>
    </row>
    <row r="656" spans="1:11" ht="12.75">
      <c r="A656" t="s">
        <v>156</v>
      </c>
      <c r="B656" t="s">
        <v>157</v>
      </c>
      <c r="C656" t="s">
        <v>950</v>
      </c>
      <c r="D656">
        <v>79.94</v>
      </c>
      <c r="E656" s="172" t="s">
        <v>729</v>
      </c>
      <c r="F656">
        <v>3</v>
      </c>
      <c r="G656" s="173">
        <v>3.61</v>
      </c>
      <c r="H656" s="174">
        <v>12</v>
      </c>
      <c r="I656" s="174"/>
      <c r="J656" s="31">
        <v>1.05</v>
      </c>
      <c r="K656"/>
    </row>
    <row r="657" spans="1:11" ht="12.75">
      <c r="A657" t="s">
        <v>1211</v>
      </c>
      <c r="B657" t="s">
        <v>1212</v>
      </c>
      <c r="C657" t="s">
        <v>1793</v>
      </c>
      <c r="D657">
        <v>18.73</v>
      </c>
      <c r="E657" s="172" t="s">
        <v>729</v>
      </c>
      <c r="F657">
        <v>16</v>
      </c>
      <c r="G657" s="173">
        <v>10.72</v>
      </c>
      <c r="H657" s="174">
        <v>7</v>
      </c>
      <c r="I657" s="174">
        <v>6</v>
      </c>
      <c r="J657" s="31">
        <v>0.8</v>
      </c>
      <c r="K657">
        <v>16</v>
      </c>
    </row>
    <row r="658" spans="1:11" ht="12.75">
      <c r="A658" t="s">
        <v>3225</v>
      </c>
      <c r="B658" t="s">
        <v>3226</v>
      </c>
      <c r="C658" t="s">
        <v>904</v>
      </c>
      <c r="D658">
        <v>42.42</v>
      </c>
      <c r="E658" s="172" t="s">
        <v>729</v>
      </c>
      <c r="F658">
        <v>17</v>
      </c>
      <c r="G658" s="173">
        <v>11.6</v>
      </c>
      <c r="H658" s="174">
        <v>16.5</v>
      </c>
      <c r="I658" s="174"/>
      <c r="J658" s="31">
        <v>1.05</v>
      </c>
      <c r="K658">
        <v>17</v>
      </c>
    </row>
    <row r="659" spans="1:11" ht="12.75">
      <c r="A659" t="s">
        <v>160</v>
      </c>
      <c r="B659" t="s">
        <v>161</v>
      </c>
      <c r="C659" t="s">
        <v>2297</v>
      </c>
      <c r="D659">
        <v>29.29</v>
      </c>
      <c r="E659" s="172" t="s">
        <v>729</v>
      </c>
      <c r="F659">
        <v>4</v>
      </c>
      <c r="G659" s="173">
        <v>1.6</v>
      </c>
      <c r="H659" s="174">
        <v>12.5</v>
      </c>
      <c r="I659" s="174">
        <v>5</v>
      </c>
      <c r="J659" s="31">
        <v>1.2</v>
      </c>
      <c r="K659"/>
    </row>
    <row r="660" spans="1:11" ht="12.75">
      <c r="A660" t="s">
        <v>162</v>
      </c>
      <c r="B660" t="s">
        <v>163</v>
      </c>
      <c r="C660" t="s">
        <v>1774</v>
      </c>
      <c r="D660">
        <v>20.23</v>
      </c>
      <c r="E660" s="172" t="s">
        <v>729</v>
      </c>
      <c r="F660">
        <v>35</v>
      </c>
      <c r="G660" s="173">
        <v>7.06</v>
      </c>
      <c r="H660" s="174">
        <v>22.5</v>
      </c>
      <c r="I660" s="174"/>
      <c r="J660" s="31">
        <v>1.2</v>
      </c>
      <c r="K660"/>
    </row>
    <row r="661" spans="1:11" ht="12.75">
      <c r="A661" t="s">
        <v>3229</v>
      </c>
      <c r="B661" t="s">
        <v>3230</v>
      </c>
      <c r="C661" t="s">
        <v>888</v>
      </c>
      <c r="D661">
        <v>43.78</v>
      </c>
      <c r="E661" s="172" t="s">
        <v>729</v>
      </c>
      <c r="F661">
        <v>12</v>
      </c>
      <c r="G661" s="173">
        <v>10.29</v>
      </c>
      <c r="H661" s="174">
        <v>12</v>
      </c>
      <c r="I661" s="174">
        <v>6.5</v>
      </c>
      <c r="J661" s="31">
        <v>0.95</v>
      </c>
      <c r="K661">
        <v>12</v>
      </c>
    </row>
    <row r="662" spans="1:11" ht="12.75">
      <c r="A662" t="s">
        <v>1213</v>
      </c>
      <c r="B662" t="s">
        <v>1214</v>
      </c>
      <c r="C662" t="s">
        <v>1812</v>
      </c>
      <c r="D662">
        <v>96.49</v>
      </c>
      <c r="E662" s="172" t="s">
        <v>729</v>
      </c>
      <c r="F662">
        <v>3</v>
      </c>
      <c r="G662" s="173">
        <v>24.17</v>
      </c>
      <c r="H662" s="174">
        <v>15.5</v>
      </c>
      <c r="I662" s="174"/>
      <c r="J662" s="31">
        <v>1.2</v>
      </c>
      <c r="K662"/>
    </row>
    <row r="663" spans="1:11" ht="12.75">
      <c r="A663" t="s">
        <v>166</v>
      </c>
      <c r="B663" t="s">
        <v>167</v>
      </c>
      <c r="C663" t="s">
        <v>1628</v>
      </c>
      <c r="D663">
        <v>57.18</v>
      </c>
      <c r="E663" s="172" t="s">
        <v>729</v>
      </c>
      <c r="F663">
        <v>4</v>
      </c>
      <c r="G663" s="173">
        <v>13.12</v>
      </c>
      <c r="H663" s="174">
        <v>9</v>
      </c>
      <c r="I663" s="174">
        <v>8.5</v>
      </c>
      <c r="J663" s="31">
        <v>0.65</v>
      </c>
      <c r="K663"/>
    </row>
    <row r="664" spans="1:11" ht="12.75">
      <c r="A664" t="s">
        <v>168</v>
      </c>
      <c r="B664" t="s">
        <v>169</v>
      </c>
      <c r="C664" t="s">
        <v>1048</v>
      </c>
      <c r="D664">
        <v>42.39</v>
      </c>
      <c r="E664" s="172" t="s">
        <v>729</v>
      </c>
      <c r="F664">
        <v>14</v>
      </c>
      <c r="G664" s="173">
        <v>22.42</v>
      </c>
      <c r="H664" s="174">
        <v>16.5</v>
      </c>
      <c r="I664" s="174"/>
      <c r="J664" s="31">
        <v>1.15</v>
      </c>
      <c r="K664">
        <v>14</v>
      </c>
    </row>
    <row r="665" spans="1:11" ht="12.75">
      <c r="A665" t="s">
        <v>170</v>
      </c>
      <c r="B665" t="s">
        <v>171</v>
      </c>
      <c r="C665" t="s">
        <v>1672</v>
      </c>
      <c r="D665">
        <v>25.15</v>
      </c>
      <c r="E665" s="172" t="s">
        <v>729</v>
      </c>
      <c r="F665">
        <v>14</v>
      </c>
      <c r="G665" s="173">
        <v>12.09</v>
      </c>
      <c r="H665" s="174">
        <v>12</v>
      </c>
      <c r="I665" s="174"/>
      <c r="J665" s="31">
        <v>1.3</v>
      </c>
      <c r="K665">
        <v>14</v>
      </c>
    </row>
    <row r="666" spans="1:11" ht="12.75">
      <c r="A666" t="s">
        <v>172</v>
      </c>
      <c r="B666" t="s">
        <v>173</v>
      </c>
      <c r="C666" t="s">
        <v>978</v>
      </c>
      <c r="D666">
        <v>80.38</v>
      </c>
      <c r="E666" s="172" t="s">
        <v>729</v>
      </c>
      <c r="F666">
        <v>10</v>
      </c>
      <c r="G666" s="173">
        <v>10.2</v>
      </c>
      <c r="H666" s="174">
        <v>5.5</v>
      </c>
      <c r="I666" s="174"/>
      <c r="J666" s="31">
        <v>1.25</v>
      </c>
      <c r="K666">
        <v>10</v>
      </c>
    </row>
    <row r="667" spans="1:11" ht="12.75">
      <c r="A667" t="s">
        <v>174</v>
      </c>
      <c r="B667" t="s">
        <v>175</v>
      </c>
      <c r="C667" t="s">
        <v>877</v>
      </c>
      <c r="D667">
        <v>31.05</v>
      </c>
      <c r="E667" s="172" t="s">
        <v>729</v>
      </c>
      <c r="F667">
        <v>16</v>
      </c>
      <c r="G667" s="173">
        <v>9.68</v>
      </c>
      <c r="H667" s="174">
        <v>11</v>
      </c>
      <c r="I667" s="174"/>
      <c r="J667" s="31">
        <v>0.95</v>
      </c>
      <c r="K667">
        <v>16</v>
      </c>
    </row>
    <row r="668" spans="1:11" ht="12.75">
      <c r="A668" t="s">
        <v>1286</v>
      </c>
      <c r="B668" t="s">
        <v>176</v>
      </c>
      <c r="C668" t="s">
        <v>888</v>
      </c>
      <c r="D668">
        <v>75.41</v>
      </c>
      <c r="E668" s="172" t="s">
        <v>729</v>
      </c>
      <c r="F668">
        <v>4</v>
      </c>
      <c r="G668" s="173">
        <v>10.87</v>
      </c>
      <c r="H668" s="174">
        <v>12</v>
      </c>
      <c r="I668" s="174">
        <v>3</v>
      </c>
      <c r="J668" s="31">
        <v>1.1</v>
      </c>
      <c r="K668"/>
    </row>
    <row r="669" spans="1:11" ht="12.75">
      <c r="A669" t="s">
        <v>177</v>
      </c>
      <c r="B669" t="s">
        <v>178</v>
      </c>
      <c r="C669" t="s">
        <v>1241</v>
      </c>
      <c r="D669">
        <v>29.1</v>
      </c>
      <c r="E669" s="172" t="s">
        <v>729</v>
      </c>
      <c r="F669">
        <v>18</v>
      </c>
      <c r="G669" s="173">
        <v>15.22</v>
      </c>
      <c r="H669" s="174">
        <v>11</v>
      </c>
      <c r="I669" s="174"/>
      <c r="J669" s="31">
        <v>0.95</v>
      </c>
      <c r="K669">
        <v>18</v>
      </c>
    </row>
    <row r="670" spans="1:11" ht="12.75">
      <c r="A670" t="s">
        <v>1719</v>
      </c>
      <c r="B670" t="s">
        <v>1720</v>
      </c>
      <c r="C670" t="s">
        <v>934</v>
      </c>
      <c r="D670">
        <v>45.79</v>
      </c>
      <c r="E670" s="172" t="s">
        <v>729</v>
      </c>
      <c r="F670">
        <v>17</v>
      </c>
      <c r="G670" s="173">
        <v>8.74</v>
      </c>
      <c r="H670" s="174">
        <v>4.5</v>
      </c>
      <c r="I670" s="174">
        <v>10</v>
      </c>
      <c r="J670" s="31">
        <v>1.5</v>
      </c>
      <c r="K670">
        <v>17</v>
      </c>
    </row>
    <row r="671" spans="1:11" ht="12.75">
      <c r="A671" t="s">
        <v>179</v>
      </c>
      <c r="B671" t="s">
        <v>180</v>
      </c>
      <c r="C671" t="s">
        <v>894</v>
      </c>
      <c r="D671">
        <v>34.5</v>
      </c>
      <c r="E671" s="172" t="s">
        <v>729</v>
      </c>
      <c r="F671">
        <v>14</v>
      </c>
      <c r="G671" s="173">
        <v>17.04</v>
      </c>
      <c r="H671" s="174">
        <v>6.5</v>
      </c>
      <c r="I671" s="174">
        <v>13</v>
      </c>
      <c r="J671" s="31">
        <v>0.9</v>
      </c>
      <c r="K671">
        <v>14</v>
      </c>
    </row>
    <row r="672" spans="1:11" ht="12.75">
      <c r="A672" t="s">
        <v>1725</v>
      </c>
      <c r="B672" t="s">
        <v>1726</v>
      </c>
      <c r="C672" t="s">
        <v>1081</v>
      </c>
      <c r="D672">
        <v>46.39</v>
      </c>
      <c r="E672" s="172" t="s">
        <v>729</v>
      </c>
      <c r="F672">
        <v>5</v>
      </c>
      <c r="G672" s="173">
        <v>-1.44</v>
      </c>
      <c r="H672" s="174">
        <v>-6</v>
      </c>
      <c r="I672" s="174">
        <v>-0.5</v>
      </c>
      <c r="J672" s="31">
        <v>1.05</v>
      </c>
      <c r="K672"/>
    </row>
    <row r="673" spans="1:11" ht="12.75">
      <c r="A673" t="s">
        <v>187</v>
      </c>
      <c r="B673" t="s">
        <v>188</v>
      </c>
      <c r="C673" t="s">
        <v>877</v>
      </c>
      <c r="D673">
        <v>18.34</v>
      </c>
      <c r="E673" s="172" t="s">
        <v>729</v>
      </c>
      <c r="F673">
        <v>8</v>
      </c>
      <c r="G673" s="173">
        <v>13.96</v>
      </c>
      <c r="H673" s="174">
        <v>10</v>
      </c>
      <c r="I673" s="174"/>
      <c r="J673" s="31">
        <v>0.9</v>
      </c>
      <c r="K673">
        <v>8</v>
      </c>
    </row>
    <row r="674" spans="1:11" ht="12.75">
      <c r="A674" t="s">
        <v>2517</v>
      </c>
      <c r="B674" t="s">
        <v>2518</v>
      </c>
      <c r="C674" t="s">
        <v>1025</v>
      </c>
      <c r="D674">
        <v>25.14</v>
      </c>
      <c r="E674" s="172" t="s">
        <v>729</v>
      </c>
      <c r="F674">
        <v>16</v>
      </c>
      <c r="G674" s="173">
        <v>18.48</v>
      </c>
      <c r="H674" s="174">
        <v>10</v>
      </c>
      <c r="I674" s="174"/>
      <c r="J674" s="31">
        <v>1</v>
      </c>
      <c r="K674">
        <v>16</v>
      </c>
    </row>
    <row r="675" spans="1:11" ht="12.75">
      <c r="A675" t="s">
        <v>189</v>
      </c>
      <c r="B675" t="s">
        <v>190</v>
      </c>
      <c r="C675" t="s">
        <v>877</v>
      </c>
      <c r="D675">
        <v>27.6</v>
      </c>
      <c r="E675" s="172" t="s">
        <v>729</v>
      </c>
      <c r="F675">
        <v>22</v>
      </c>
      <c r="G675" s="173">
        <v>9.11</v>
      </c>
      <c r="H675" s="174">
        <v>11.5</v>
      </c>
      <c r="I675" s="174"/>
      <c r="J675" s="31">
        <v>0.85</v>
      </c>
      <c r="K675">
        <v>22</v>
      </c>
    </row>
    <row r="676" spans="1:11" ht="12.75">
      <c r="A676" t="s">
        <v>191</v>
      </c>
      <c r="B676" t="s">
        <v>192</v>
      </c>
      <c r="C676" t="s">
        <v>1048</v>
      </c>
      <c r="D676">
        <v>23.6</v>
      </c>
      <c r="E676" s="172" t="s">
        <v>729</v>
      </c>
      <c r="F676">
        <v>9</v>
      </c>
      <c r="G676" s="173">
        <v>-6.37</v>
      </c>
      <c r="H676" s="174">
        <v>12</v>
      </c>
      <c r="I676" s="174">
        <v>8.5</v>
      </c>
      <c r="J676" s="31">
        <v>1.2</v>
      </c>
      <c r="K676">
        <v>9</v>
      </c>
    </row>
    <row r="677" spans="1:11" ht="12.75">
      <c r="A677" t="s">
        <v>1275</v>
      </c>
      <c r="B677" t="s">
        <v>2548</v>
      </c>
      <c r="C677" t="s">
        <v>1548</v>
      </c>
      <c r="D677">
        <v>34.27</v>
      </c>
      <c r="E677" s="172" t="s">
        <v>729</v>
      </c>
      <c r="F677">
        <v>17</v>
      </c>
      <c r="G677" s="173">
        <v>16.4</v>
      </c>
      <c r="H677" s="174">
        <v>12.5</v>
      </c>
      <c r="I677" s="174">
        <v>6.5</v>
      </c>
      <c r="J677" s="31">
        <v>1.25</v>
      </c>
      <c r="K677">
        <v>17</v>
      </c>
    </row>
    <row r="678" spans="1:11" ht="12.75">
      <c r="A678" t="s">
        <v>3265</v>
      </c>
      <c r="B678" t="s">
        <v>3266</v>
      </c>
      <c r="C678" t="s">
        <v>1025</v>
      </c>
      <c r="D678">
        <v>52.07</v>
      </c>
      <c r="E678" s="172" t="s">
        <v>729</v>
      </c>
      <c r="F678">
        <v>19</v>
      </c>
      <c r="G678" s="173">
        <v>8.36</v>
      </c>
      <c r="H678" s="174">
        <v>15.5</v>
      </c>
      <c r="I678" s="174"/>
      <c r="J678" s="31">
        <v>0.95</v>
      </c>
      <c r="K678">
        <v>19</v>
      </c>
    </row>
    <row r="679" spans="1:11" ht="12.75">
      <c r="A679" t="s">
        <v>1215</v>
      </c>
      <c r="B679" t="s">
        <v>1729</v>
      </c>
      <c r="C679" t="s">
        <v>891</v>
      </c>
      <c r="D679">
        <v>56.38</v>
      </c>
      <c r="E679" s="172" t="s">
        <v>729</v>
      </c>
      <c r="F679">
        <v>3</v>
      </c>
      <c r="G679" s="173">
        <v>11.87</v>
      </c>
      <c r="H679" s="174">
        <v>8.5</v>
      </c>
      <c r="I679" s="174">
        <v>7</v>
      </c>
      <c r="J679" s="31">
        <v>1.95</v>
      </c>
      <c r="K679"/>
    </row>
    <row r="680" spans="1:11" ht="12.75">
      <c r="A680" t="s">
        <v>193</v>
      </c>
      <c r="B680" t="s">
        <v>194</v>
      </c>
      <c r="C680" t="s">
        <v>2246</v>
      </c>
      <c r="D680">
        <v>37.15</v>
      </c>
      <c r="E680" s="172" t="s">
        <v>729</v>
      </c>
      <c r="F680">
        <v>16</v>
      </c>
      <c r="G680" s="173">
        <v>4.17</v>
      </c>
      <c r="H680" s="174">
        <v>27.5</v>
      </c>
      <c r="I680" s="174">
        <v>7.5</v>
      </c>
      <c r="J680" s="31">
        <v>1.5</v>
      </c>
      <c r="K680">
        <v>16</v>
      </c>
    </row>
    <row r="681" spans="1:11" ht="12.75">
      <c r="A681" t="s">
        <v>195</v>
      </c>
      <c r="B681" t="s">
        <v>196</v>
      </c>
      <c r="C681" t="s">
        <v>1672</v>
      </c>
      <c r="D681">
        <v>51.53</v>
      </c>
      <c r="E681" s="172" t="s">
        <v>729</v>
      </c>
      <c r="F681">
        <v>7</v>
      </c>
      <c r="G681" s="173">
        <v>16.97</v>
      </c>
      <c r="H681" s="174">
        <v>8.5</v>
      </c>
      <c r="I681" s="174"/>
      <c r="J681" s="31">
        <v>0.95</v>
      </c>
      <c r="K681">
        <v>7</v>
      </c>
    </row>
    <row r="682" spans="1:11" ht="12.75">
      <c r="A682" t="s">
        <v>197</v>
      </c>
      <c r="B682" t="s">
        <v>198</v>
      </c>
      <c r="C682" t="s">
        <v>1279</v>
      </c>
      <c r="D682">
        <v>25.64</v>
      </c>
      <c r="E682" s="172" t="s">
        <v>729</v>
      </c>
      <c r="F682">
        <v>21</v>
      </c>
      <c r="G682" s="173">
        <v>35.77</v>
      </c>
      <c r="H682" s="174">
        <v>5</v>
      </c>
      <c r="I682" s="174">
        <v>10.5</v>
      </c>
      <c r="J682" s="31">
        <v>0.9</v>
      </c>
      <c r="K682">
        <v>21</v>
      </c>
    </row>
    <row r="683" spans="1:11" ht="12.75">
      <c r="A683" t="s">
        <v>3267</v>
      </c>
      <c r="B683" t="s">
        <v>3268</v>
      </c>
      <c r="C683" t="s">
        <v>1279</v>
      </c>
      <c r="D683">
        <v>18.7</v>
      </c>
      <c r="E683" s="172" t="s">
        <v>729</v>
      </c>
      <c r="F683">
        <v>13</v>
      </c>
      <c r="G683" s="173">
        <v>53.44</v>
      </c>
      <c r="H683" s="174"/>
      <c r="I683" s="174">
        <v>2</v>
      </c>
      <c r="J683" s="31">
        <v>0.9</v>
      </c>
      <c r="K683">
        <v>13</v>
      </c>
    </row>
    <row r="684" spans="1:11" ht="12.75">
      <c r="A684" t="s">
        <v>1293</v>
      </c>
      <c r="B684" t="s">
        <v>1294</v>
      </c>
      <c r="C684" t="s">
        <v>888</v>
      </c>
      <c r="D684">
        <v>41.44</v>
      </c>
      <c r="E684" s="172" t="s">
        <v>729</v>
      </c>
      <c r="F684">
        <v>3</v>
      </c>
      <c r="G684" s="173">
        <v>11.7</v>
      </c>
      <c r="H684" s="174">
        <v>15</v>
      </c>
      <c r="I684" s="174">
        <v>8.5</v>
      </c>
      <c r="J684" s="31">
        <v>1.3</v>
      </c>
      <c r="K684"/>
    </row>
    <row r="685" spans="1:11" ht="12.75">
      <c r="A685" t="s">
        <v>3273</v>
      </c>
      <c r="B685" t="s">
        <v>3274</v>
      </c>
      <c r="C685" t="s">
        <v>904</v>
      </c>
      <c r="D685">
        <v>17.7</v>
      </c>
      <c r="E685" s="172" t="s">
        <v>729</v>
      </c>
      <c r="F685">
        <v>27</v>
      </c>
      <c r="G685" s="173">
        <v>8.62</v>
      </c>
      <c r="H685" s="174">
        <v>13.5</v>
      </c>
      <c r="I685" s="174"/>
      <c r="J685" s="31">
        <v>1.25</v>
      </c>
      <c r="K685"/>
    </row>
    <row r="686" spans="1:11" ht="12.75">
      <c r="A686" t="s">
        <v>203</v>
      </c>
      <c r="B686" t="s">
        <v>204</v>
      </c>
      <c r="C686" t="s">
        <v>1022</v>
      </c>
      <c r="D686">
        <v>17.23</v>
      </c>
      <c r="E686" s="172" t="s">
        <v>729</v>
      </c>
      <c r="F686">
        <v>20</v>
      </c>
      <c r="G686" s="173">
        <v>11.29</v>
      </c>
      <c r="H686" s="174">
        <v>16.5</v>
      </c>
      <c r="I686" s="174"/>
      <c r="J686" s="31">
        <v>0.95</v>
      </c>
      <c r="K686">
        <v>20</v>
      </c>
    </row>
    <row r="687" spans="1:11" ht="12.75">
      <c r="A687" t="s">
        <v>3281</v>
      </c>
      <c r="B687" t="s">
        <v>3282</v>
      </c>
      <c r="C687" t="s">
        <v>1005</v>
      </c>
      <c r="D687">
        <v>61</v>
      </c>
      <c r="E687" s="172" t="s">
        <v>729</v>
      </c>
      <c r="F687">
        <v>3</v>
      </c>
      <c r="G687" s="173">
        <v>9.9</v>
      </c>
      <c r="H687" s="174">
        <v>9.5</v>
      </c>
      <c r="I687" s="174"/>
      <c r="J687" s="31">
        <v>1.3</v>
      </c>
      <c r="K687"/>
    </row>
    <row r="688" spans="1:11" ht="12.75">
      <c r="A688" t="s">
        <v>1313</v>
      </c>
      <c r="B688" t="s">
        <v>3283</v>
      </c>
      <c r="C688" t="s">
        <v>880</v>
      </c>
      <c r="D688">
        <v>38.18</v>
      </c>
      <c r="E688" s="172" t="s">
        <v>729</v>
      </c>
      <c r="F688">
        <v>19</v>
      </c>
      <c r="G688" s="173">
        <v>8.09</v>
      </c>
      <c r="H688" s="174">
        <v>8.5</v>
      </c>
      <c r="I688" s="174">
        <v>4</v>
      </c>
      <c r="J688" s="31">
        <v>0.75</v>
      </c>
      <c r="K688"/>
    </row>
    <row r="689" spans="1:11" ht="12.75">
      <c r="A689" t="s">
        <v>1314</v>
      </c>
      <c r="B689" t="s">
        <v>207</v>
      </c>
      <c r="C689" t="s">
        <v>1022</v>
      </c>
      <c r="D689">
        <v>46.52</v>
      </c>
      <c r="E689" s="172" t="s">
        <v>729</v>
      </c>
      <c r="F689">
        <v>13</v>
      </c>
      <c r="G689" s="173">
        <v>25.48</v>
      </c>
      <c r="H689" s="174">
        <v>14.5</v>
      </c>
      <c r="I689" s="174">
        <v>14.5</v>
      </c>
      <c r="J689" s="31">
        <v>0.85</v>
      </c>
      <c r="K689">
        <v>13</v>
      </c>
    </row>
    <row r="690" spans="1:11" ht="12.75">
      <c r="A690" t="s">
        <v>208</v>
      </c>
      <c r="B690" t="s">
        <v>209</v>
      </c>
      <c r="C690" t="s">
        <v>1774</v>
      </c>
      <c r="D690">
        <v>43.04</v>
      </c>
      <c r="E690" s="172" t="s">
        <v>729</v>
      </c>
      <c r="F690">
        <v>-5</v>
      </c>
      <c r="G690" s="173">
        <v>17.17</v>
      </c>
      <c r="H690" s="174">
        <v>19.5</v>
      </c>
      <c r="I690" s="174"/>
      <c r="J690" s="31">
        <v>1.15</v>
      </c>
      <c r="K690"/>
    </row>
    <row r="691" spans="1:11" ht="12.75">
      <c r="A691" t="s">
        <v>210</v>
      </c>
      <c r="B691" t="s">
        <v>211</v>
      </c>
      <c r="C691" t="s">
        <v>1033</v>
      </c>
      <c r="D691">
        <v>35.94</v>
      </c>
      <c r="E691" s="172" t="s">
        <v>729</v>
      </c>
      <c r="F691">
        <v>23</v>
      </c>
      <c r="G691" s="173">
        <v>7.82</v>
      </c>
      <c r="H691" s="174">
        <v>4.5</v>
      </c>
      <c r="I691" s="174">
        <v>5.5</v>
      </c>
      <c r="J691" s="31"/>
      <c r="K691">
        <v>23</v>
      </c>
    </row>
    <row r="692" spans="1:11" ht="12.75">
      <c r="A692" t="s">
        <v>214</v>
      </c>
      <c r="B692" t="s">
        <v>215</v>
      </c>
      <c r="C692" t="s">
        <v>888</v>
      </c>
      <c r="D692">
        <v>66.88</v>
      </c>
      <c r="E692" s="172" t="s">
        <v>729</v>
      </c>
      <c r="F692">
        <v>3</v>
      </c>
      <c r="G692" s="173">
        <v>33.8</v>
      </c>
      <c r="H692" s="174">
        <v>9.5</v>
      </c>
      <c r="I692" s="174">
        <v>8</v>
      </c>
      <c r="J692" s="31">
        <v>1.1</v>
      </c>
      <c r="K692"/>
    </row>
    <row r="693" spans="1:11" ht="12.75">
      <c r="A693" t="s">
        <v>216</v>
      </c>
      <c r="B693" t="s">
        <v>217</v>
      </c>
      <c r="C693" t="s">
        <v>2724</v>
      </c>
      <c r="D693">
        <v>85.29</v>
      </c>
      <c r="E693" s="172" t="s">
        <v>729</v>
      </c>
      <c r="F693">
        <v>10</v>
      </c>
      <c r="G693" s="173">
        <v>11.43</v>
      </c>
      <c r="H693" s="174">
        <v>13.5</v>
      </c>
      <c r="I693" s="174">
        <v>1.5</v>
      </c>
      <c r="J693" s="31">
        <v>0.85</v>
      </c>
      <c r="K693">
        <v>10</v>
      </c>
    </row>
    <row r="694" spans="1:11" ht="12.75">
      <c r="A694" t="s">
        <v>218</v>
      </c>
      <c r="B694" t="s">
        <v>219</v>
      </c>
      <c r="C694" t="s">
        <v>911</v>
      </c>
      <c r="D694">
        <v>18.42</v>
      </c>
      <c r="E694" s="172" t="s">
        <v>729</v>
      </c>
      <c r="F694">
        <v>15</v>
      </c>
      <c r="G694" s="173">
        <v>18.74</v>
      </c>
      <c r="H694" s="174">
        <v>3</v>
      </c>
      <c r="I694" s="174">
        <v>4.5</v>
      </c>
      <c r="J694" s="31">
        <v>0.9</v>
      </c>
      <c r="K694">
        <v>15</v>
      </c>
    </row>
    <row r="695" spans="1:11" ht="12.75">
      <c r="A695" t="s">
        <v>1297</v>
      </c>
      <c r="B695" t="s">
        <v>1298</v>
      </c>
      <c r="C695" t="s">
        <v>965</v>
      </c>
      <c r="D695">
        <v>56.83</v>
      </c>
      <c r="E695" s="172" t="s">
        <v>729</v>
      </c>
      <c r="F695">
        <v>8</v>
      </c>
      <c r="G695" s="173">
        <v>6.13</v>
      </c>
      <c r="H695" s="174">
        <v>10</v>
      </c>
      <c r="I695" s="174"/>
      <c r="J695" s="31"/>
      <c r="K695">
        <v>8</v>
      </c>
    </row>
    <row r="696" spans="1:11" ht="12.75">
      <c r="A696" t="s">
        <v>220</v>
      </c>
      <c r="B696" t="s">
        <v>221</v>
      </c>
      <c r="C696" t="s">
        <v>1058</v>
      </c>
      <c r="D696">
        <v>49.2</v>
      </c>
      <c r="E696" s="172" t="s">
        <v>729</v>
      </c>
      <c r="F696">
        <v>20</v>
      </c>
      <c r="G696" s="173">
        <v>13.24</v>
      </c>
      <c r="H696" s="174">
        <v>4</v>
      </c>
      <c r="I696" s="174">
        <v>7</v>
      </c>
      <c r="J696" s="31">
        <v>0.95</v>
      </c>
      <c r="K696">
        <v>20</v>
      </c>
    </row>
    <row r="697" spans="1:11" ht="12.75">
      <c r="A697" t="s">
        <v>222</v>
      </c>
      <c r="B697" t="s">
        <v>223</v>
      </c>
      <c r="C697" t="s">
        <v>2136</v>
      </c>
      <c r="D697">
        <v>41.19</v>
      </c>
      <c r="E697" s="172" t="s">
        <v>729</v>
      </c>
      <c r="F697">
        <v>13</v>
      </c>
      <c r="G697" s="173">
        <v>9.02</v>
      </c>
      <c r="H697" s="174">
        <v>7.5</v>
      </c>
      <c r="I697" s="174">
        <v>4.5</v>
      </c>
      <c r="J697" s="31">
        <v>0.9</v>
      </c>
      <c r="K697"/>
    </row>
    <row r="698" spans="1:11" ht="12.75">
      <c r="A698" t="s">
        <v>1216</v>
      </c>
      <c r="B698" t="s">
        <v>224</v>
      </c>
      <c r="C698" t="s">
        <v>931</v>
      </c>
      <c r="D698">
        <v>80.99</v>
      </c>
      <c r="E698" s="172" t="s">
        <v>729</v>
      </c>
      <c r="F698">
        <v>18</v>
      </c>
      <c r="G698" s="173">
        <v>8.08</v>
      </c>
      <c r="H698" s="174">
        <v>5</v>
      </c>
      <c r="I698" s="174"/>
      <c r="J698" s="31">
        <v>1.35</v>
      </c>
      <c r="K698">
        <v>18</v>
      </c>
    </row>
    <row r="699" spans="1:11" ht="12.75">
      <c r="A699" t="s">
        <v>227</v>
      </c>
      <c r="B699" t="s">
        <v>228</v>
      </c>
      <c r="C699" t="s">
        <v>1672</v>
      </c>
      <c r="D699">
        <v>87.68</v>
      </c>
      <c r="E699" s="172" t="s">
        <v>729</v>
      </c>
      <c r="F699">
        <v>10</v>
      </c>
      <c r="G699" s="173">
        <v>9.9</v>
      </c>
      <c r="H699" s="174">
        <v>12.5</v>
      </c>
      <c r="I699" s="174">
        <v>9.5</v>
      </c>
      <c r="J699" s="31">
        <v>1.1</v>
      </c>
      <c r="K699">
        <v>10</v>
      </c>
    </row>
    <row r="700" spans="1:11" ht="12.75">
      <c r="A700" t="s">
        <v>1318</v>
      </c>
      <c r="B700" t="s">
        <v>1319</v>
      </c>
      <c r="C700" t="s">
        <v>1665</v>
      </c>
      <c r="D700">
        <v>24</v>
      </c>
      <c r="E700" s="172" t="s">
        <v>729</v>
      </c>
      <c r="F700">
        <v>17</v>
      </c>
      <c r="G700" s="173">
        <v>18.55</v>
      </c>
      <c r="H700" s="174">
        <v>10.5</v>
      </c>
      <c r="I700" s="174"/>
      <c r="J700" s="31">
        <v>1.3</v>
      </c>
      <c r="K700">
        <v>17</v>
      </c>
    </row>
    <row r="701" spans="1:11" ht="12.75">
      <c r="A701" t="s">
        <v>229</v>
      </c>
      <c r="B701" t="s">
        <v>230</v>
      </c>
      <c r="C701" t="s">
        <v>978</v>
      </c>
      <c r="D701">
        <v>47.15</v>
      </c>
      <c r="E701" s="172" t="s">
        <v>729</v>
      </c>
      <c r="F701">
        <v>16</v>
      </c>
      <c r="G701" s="173">
        <v>9.33</v>
      </c>
      <c r="H701" s="174">
        <v>10.5</v>
      </c>
      <c r="I701" s="174"/>
      <c r="J701" s="31">
        <v>1.05</v>
      </c>
      <c r="K701">
        <v>16</v>
      </c>
    </row>
    <row r="702" spans="1:11" ht="12.75">
      <c r="A702" t="s">
        <v>231</v>
      </c>
      <c r="B702" t="s">
        <v>232</v>
      </c>
      <c r="C702" t="s">
        <v>1000</v>
      </c>
      <c r="D702">
        <v>26.51</v>
      </c>
      <c r="E702" s="172" t="s">
        <v>729</v>
      </c>
      <c r="F702">
        <v>13</v>
      </c>
      <c r="G702" s="173">
        <v>11.18</v>
      </c>
      <c r="H702" s="174">
        <v>13.5</v>
      </c>
      <c r="I702" s="174">
        <v>6</v>
      </c>
      <c r="J702" s="31">
        <v>1.05</v>
      </c>
      <c r="K702">
        <v>13</v>
      </c>
    </row>
    <row r="703" spans="1:11" ht="12.75">
      <c r="A703" t="s">
        <v>1742</v>
      </c>
      <c r="B703" t="s">
        <v>1743</v>
      </c>
      <c r="C703" t="s">
        <v>1993</v>
      </c>
      <c r="D703">
        <v>54.64</v>
      </c>
      <c r="E703" s="172" t="s">
        <v>729</v>
      </c>
      <c r="F703">
        <v>19</v>
      </c>
      <c r="G703" s="173">
        <v>-29.96</v>
      </c>
      <c r="H703" s="174">
        <v>12</v>
      </c>
      <c r="I703" s="174">
        <v>3.5</v>
      </c>
      <c r="J703" s="31">
        <v>1.7</v>
      </c>
      <c r="K703">
        <v>19</v>
      </c>
    </row>
    <row r="704" spans="1:11" ht="12.75">
      <c r="A704" t="s">
        <v>233</v>
      </c>
      <c r="B704" t="s">
        <v>234</v>
      </c>
      <c r="C704" t="s">
        <v>1628</v>
      </c>
      <c r="D704">
        <v>33.17</v>
      </c>
      <c r="E704" s="172" t="s">
        <v>729</v>
      </c>
      <c r="F704">
        <v>5</v>
      </c>
      <c r="G704" s="173">
        <v>14.3</v>
      </c>
      <c r="H704" s="174">
        <v>3</v>
      </c>
      <c r="I704" s="174">
        <v>6</v>
      </c>
      <c r="J704" s="31">
        <v>0.65</v>
      </c>
      <c r="K704"/>
    </row>
    <row r="705" spans="1:11" ht="12.75">
      <c r="A705" t="s">
        <v>235</v>
      </c>
      <c r="B705" t="s">
        <v>236</v>
      </c>
      <c r="C705" t="s">
        <v>984</v>
      </c>
      <c r="D705">
        <v>30.73</v>
      </c>
      <c r="E705" s="172" t="s">
        <v>729</v>
      </c>
      <c r="F705">
        <v>9</v>
      </c>
      <c r="G705" s="173">
        <v>9.46</v>
      </c>
      <c r="H705" s="174">
        <v>3</v>
      </c>
      <c r="I705" s="174"/>
      <c r="J705" s="31">
        <v>0.7</v>
      </c>
      <c r="K705">
        <v>9</v>
      </c>
    </row>
    <row r="706" spans="1:11" ht="12.75">
      <c r="A706" t="s">
        <v>1307</v>
      </c>
      <c r="B706" t="s">
        <v>1217</v>
      </c>
      <c r="C706" t="s">
        <v>914</v>
      </c>
      <c r="D706">
        <v>50.17</v>
      </c>
      <c r="E706" s="172" t="s">
        <v>729</v>
      </c>
      <c r="F706">
        <v>30</v>
      </c>
      <c r="G706" s="173">
        <v>43.55</v>
      </c>
      <c r="H706" s="174">
        <v>23.5</v>
      </c>
      <c r="I706" s="174"/>
      <c r="J706" s="31">
        <v>1.15</v>
      </c>
      <c r="K706"/>
    </row>
    <row r="707" spans="1:11" ht="12.75">
      <c r="A707" t="s">
        <v>237</v>
      </c>
      <c r="B707" t="s">
        <v>238</v>
      </c>
      <c r="C707" t="s">
        <v>1665</v>
      </c>
      <c r="D707">
        <v>76.05</v>
      </c>
      <c r="E707" s="172" t="s">
        <v>729</v>
      </c>
      <c r="F707">
        <v>4</v>
      </c>
      <c r="G707" s="173">
        <v>11.69</v>
      </c>
      <c r="H707" s="174">
        <v>20</v>
      </c>
      <c r="I707" s="174"/>
      <c r="J707" s="31">
        <v>1.25</v>
      </c>
      <c r="K707"/>
    </row>
    <row r="708" spans="1:11" ht="12.75">
      <c r="A708" t="s">
        <v>3308</v>
      </c>
      <c r="B708" t="s">
        <v>3309</v>
      </c>
      <c r="C708" t="s">
        <v>1761</v>
      </c>
      <c r="D708">
        <v>45.45</v>
      </c>
      <c r="E708" s="172" t="s">
        <v>729</v>
      </c>
      <c r="F708">
        <v>1</v>
      </c>
      <c r="G708" s="173">
        <v>10.78</v>
      </c>
      <c r="H708" s="174">
        <v>10.5</v>
      </c>
      <c r="I708" s="174"/>
      <c r="J708" s="31">
        <v>0.8</v>
      </c>
      <c r="K708"/>
    </row>
    <row r="709" spans="1:11" ht="12.75">
      <c r="A709" t="s">
        <v>239</v>
      </c>
      <c r="B709" t="s">
        <v>240</v>
      </c>
      <c r="C709" t="s">
        <v>1030</v>
      </c>
      <c r="D709">
        <v>73.95</v>
      </c>
      <c r="E709" s="172" t="s">
        <v>729</v>
      </c>
      <c r="F709">
        <v>9</v>
      </c>
      <c r="G709" s="173">
        <v>14.28</v>
      </c>
      <c r="H709" s="174">
        <v>10.5</v>
      </c>
      <c r="I709" s="174"/>
      <c r="J709" s="31">
        <v>1.1</v>
      </c>
      <c r="K709">
        <v>9</v>
      </c>
    </row>
    <row r="710" spans="1:11" ht="12.75">
      <c r="A710" t="s">
        <v>241</v>
      </c>
      <c r="B710" t="s">
        <v>242</v>
      </c>
      <c r="C710" t="s">
        <v>1790</v>
      </c>
      <c r="D710">
        <v>68.47</v>
      </c>
      <c r="E710" s="172" t="s">
        <v>729</v>
      </c>
      <c r="F710">
        <v>18</v>
      </c>
      <c r="G710" s="173">
        <v>11.98</v>
      </c>
      <c r="H710" s="174">
        <v>25.5</v>
      </c>
      <c r="I710" s="174"/>
      <c r="J710" s="31">
        <v>0.85</v>
      </c>
      <c r="K710">
        <v>18</v>
      </c>
    </row>
    <row r="711" spans="1:11" ht="12.75">
      <c r="A711" t="s">
        <v>243</v>
      </c>
      <c r="B711" t="s">
        <v>244</v>
      </c>
      <c r="C711" t="s">
        <v>2091</v>
      </c>
      <c r="D711">
        <v>44.84</v>
      </c>
      <c r="E711" s="172" t="s">
        <v>729</v>
      </c>
      <c r="F711">
        <v>13</v>
      </c>
      <c r="G711" s="173">
        <v>16.88</v>
      </c>
      <c r="H711" s="174">
        <v>5</v>
      </c>
      <c r="I711" s="174">
        <v>1.5</v>
      </c>
      <c r="J711" s="31">
        <v>0.8</v>
      </c>
      <c r="K711">
        <v>13</v>
      </c>
    </row>
    <row r="712" spans="1:11" ht="12.75">
      <c r="A712" t="s">
        <v>247</v>
      </c>
      <c r="B712" t="s">
        <v>248</v>
      </c>
      <c r="C712" t="s">
        <v>1241</v>
      </c>
      <c r="D712">
        <v>46.76</v>
      </c>
      <c r="E712" s="172" t="s">
        <v>729</v>
      </c>
      <c r="F712">
        <v>17</v>
      </c>
      <c r="G712" s="173">
        <v>6.6</v>
      </c>
      <c r="H712" s="174">
        <v>11</v>
      </c>
      <c r="I712" s="174"/>
      <c r="J712" s="31">
        <v>1.25</v>
      </c>
      <c r="K712">
        <v>17</v>
      </c>
    </row>
    <row r="713" spans="1:11" ht="12.75">
      <c r="A713" t="s">
        <v>1751</v>
      </c>
      <c r="B713" t="s">
        <v>1752</v>
      </c>
      <c r="C713" t="s">
        <v>1081</v>
      </c>
      <c r="D713">
        <v>30.5</v>
      </c>
      <c r="E713" s="172" t="s">
        <v>729</v>
      </c>
      <c r="F713">
        <v>11</v>
      </c>
      <c r="G713" s="173">
        <v>6.14</v>
      </c>
      <c r="H713" s="174"/>
      <c r="I713" s="174">
        <v>8.5</v>
      </c>
      <c r="J713" s="31">
        <v>1.25</v>
      </c>
      <c r="K713">
        <v>11</v>
      </c>
    </row>
    <row r="714" spans="1:11" ht="12.75">
      <c r="A714" t="s">
        <v>249</v>
      </c>
      <c r="B714" t="s">
        <v>250</v>
      </c>
      <c r="C714" t="s">
        <v>978</v>
      </c>
      <c r="D714">
        <v>109.2</v>
      </c>
      <c r="E714" s="172" t="s">
        <v>729</v>
      </c>
      <c r="F714">
        <v>3</v>
      </c>
      <c r="G714" s="173">
        <v>19.14</v>
      </c>
      <c r="H714" s="174">
        <v>7</v>
      </c>
      <c r="I714" s="174">
        <v>12.5</v>
      </c>
      <c r="J714" s="31">
        <v>1.3</v>
      </c>
      <c r="K714"/>
    </row>
    <row r="715" spans="1:11" ht="12.75">
      <c r="A715" t="s">
        <v>3322</v>
      </c>
      <c r="B715" t="s">
        <v>3323</v>
      </c>
      <c r="C715" t="s">
        <v>928</v>
      </c>
      <c r="D715">
        <v>39.83</v>
      </c>
      <c r="E715" s="172" t="s">
        <v>729</v>
      </c>
      <c r="F715">
        <v>8</v>
      </c>
      <c r="G715" s="173">
        <v>13.62</v>
      </c>
      <c r="H715" s="174">
        <v>12</v>
      </c>
      <c r="I715" s="174">
        <v>8.5</v>
      </c>
      <c r="J715" s="31">
        <v>0.95</v>
      </c>
      <c r="K715">
        <v>8</v>
      </c>
    </row>
    <row r="716" spans="1:11" ht="12.75">
      <c r="A716" t="s">
        <v>251</v>
      </c>
      <c r="B716" t="s">
        <v>252</v>
      </c>
      <c r="C716" t="s">
        <v>925</v>
      </c>
      <c r="D716">
        <v>48.47</v>
      </c>
      <c r="E716" s="172" t="s">
        <v>729</v>
      </c>
      <c r="F716">
        <v>18</v>
      </c>
      <c r="G716" s="173">
        <v>22.86</v>
      </c>
      <c r="H716" s="174">
        <v>28.5</v>
      </c>
      <c r="I716" s="174"/>
      <c r="J716" s="31">
        <v>1.2</v>
      </c>
      <c r="K716">
        <v>18</v>
      </c>
    </row>
    <row r="717" spans="1:11" ht="12.75">
      <c r="A717" t="s">
        <v>253</v>
      </c>
      <c r="B717" t="s">
        <v>254</v>
      </c>
      <c r="C717" t="s">
        <v>1033</v>
      </c>
      <c r="D717">
        <v>47.5</v>
      </c>
      <c r="E717" s="172" t="s">
        <v>729</v>
      </c>
      <c r="F717">
        <v>13</v>
      </c>
      <c r="G717" s="173">
        <v>12.39</v>
      </c>
      <c r="H717" s="174">
        <v>14</v>
      </c>
      <c r="I717" s="174">
        <v>43</v>
      </c>
      <c r="J717" s="31">
        <v>1.15</v>
      </c>
      <c r="K717">
        <v>13</v>
      </c>
    </row>
    <row r="718" spans="1:11" ht="12.75">
      <c r="A718" t="s">
        <v>3336</v>
      </c>
      <c r="B718" t="s">
        <v>3337</v>
      </c>
      <c r="C718" t="s">
        <v>877</v>
      </c>
      <c r="D718">
        <v>78.54</v>
      </c>
      <c r="E718" s="172" t="s">
        <v>729</v>
      </c>
      <c r="F718">
        <v>4</v>
      </c>
      <c r="G718" s="173">
        <v>7.18</v>
      </c>
      <c r="H718" s="174">
        <v>27.5</v>
      </c>
      <c r="I718" s="174"/>
      <c r="J718" s="31">
        <v>1.15</v>
      </c>
      <c r="K718"/>
    </row>
    <row r="719" spans="1:11" ht="12.75">
      <c r="A719" t="s">
        <v>255</v>
      </c>
      <c r="B719" t="s">
        <v>256</v>
      </c>
      <c r="C719" t="s">
        <v>1793</v>
      </c>
      <c r="D719">
        <v>28.93</v>
      </c>
      <c r="E719" s="172" t="s">
        <v>729</v>
      </c>
      <c r="F719">
        <v>12</v>
      </c>
      <c r="G719" s="173">
        <v>9.37</v>
      </c>
      <c r="H719" s="174">
        <v>4</v>
      </c>
      <c r="I719" s="174">
        <v>4</v>
      </c>
      <c r="J719" s="31">
        <v>0.85</v>
      </c>
      <c r="K719"/>
    </row>
    <row r="720" spans="1:11" ht="12.75">
      <c r="A720" t="s">
        <v>257</v>
      </c>
      <c r="B720" t="s">
        <v>258</v>
      </c>
      <c r="C720" t="s">
        <v>1665</v>
      </c>
      <c r="D720">
        <v>18.49</v>
      </c>
      <c r="E720" s="172" t="s">
        <v>729</v>
      </c>
      <c r="F720">
        <v>19</v>
      </c>
      <c r="G720" s="173">
        <v>10.27</v>
      </c>
      <c r="H720" s="174">
        <v>9.5</v>
      </c>
      <c r="I720" s="174"/>
      <c r="J720" s="31">
        <v>1.35</v>
      </c>
      <c r="K720">
        <v>19</v>
      </c>
    </row>
    <row r="721" spans="1:11" ht="12.75">
      <c r="A721" t="s">
        <v>3346</v>
      </c>
      <c r="B721" t="s">
        <v>3347</v>
      </c>
      <c r="C721" t="s">
        <v>1665</v>
      </c>
      <c r="D721">
        <v>59.68</v>
      </c>
      <c r="E721" s="172" t="s">
        <v>729</v>
      </c>
      <c r="F721">
        <v>11</v>
      </c>
      <c r="G721" s="173">
        <v>17.01</v>
      </c>
      <c r="H721" s="174">
        <v>14</v>
      </c>
      <c r="I721" s="174"/>
      <c r="J721" s="31">
        <v>1.25</v>
      </c>
      <c r="K721">
        <v>11</v>
      </c>
    </row>
    <row r="722" spans="1:11" ht="12.75">
      <c r="A722" t="s">
        <v>1914</v>
      </c>
      <c r="B722" t="s">
        <v>1915</v>
      </c>
      <c r="C722" t="s">
        <v>1916</v>
      </c>
      <c r="D722">
        <v>17.38</v>
      </c>
      <c r="E722" s="172" t="s">
        <v>729</v>
      </c>
      <c r="F722">
        <v>14</v>
      </c>
      <c r="G722" s="173">
        <v>6.44</v>
      </c>
      <c r="H722" s="174">
        <v>15</v>
      </c>
      <c r="I722" s="174">
        <v>-13.5</v>
      </c>
      <c r="J722" s="31">
        <v>1</v>
      </c>
      <c r="K722">
        <v>14</v>
      </c>
    </row>
    <row r="723" spans="1:11" ht="12.75">
      <c r="A723" t="s">
        <v>261</v>
      </c>
      <c r="B723" t="s">
        <v>262</v>
      </c>
      <c r="C723" t="s">
        <v>1675</v>
      </c>
      <c r="D723">
        <v>30.87</v>
      </c>
      <c r="E723" s="172" t="s">
        <v>729</v>
      </c>
      <c r="F723">
        <v>5</v>
      </c>
      <c r="G723" s="173"/>
      <c r="H723" s="174"/>
      <c r="I723" s="174"/>
      <c r="J723" s="31">
        <v>1</v>
      </c>
      <c r="K723"/>
    </row>
    <row r="724" spans="1:11" ht="12.75">
      <c r="A724" t="s">
        <v>263</v>
      </c>
      <c r="B724" t="s">
        <v>264</v>
      </c>
      <c r="C724" t="s">
        <v>1069</v>
      </c>
      <c r="D724">
        <v>71.64</v>
      </c>
      <c r="E724" s="172" t="s">
        <v>729</v>
      </c>
      <c r="F724">
        <v>10</v>
      </c>
      <c r="G724" s="173">
        <v>10.56</v>
      </c>
      <c r="H724" s="174">
        <v>17</v>
      </c>
      <c r="I724" s="174">
        <v>8</v>
      </c>
      <c r="J724" s="31">
        <v>0.95</v>
      </c>
      <c r="K724">
        <v>10</v>
      </c>
    </row>
    <row r="725" spans="1:11" ht="12.75">
      <c r="A725" t="s">
        <v>265</v>
      </c>
      <c r="B725" t="s">
        <v>266</v>
      </c>
      <c r="C725" t="s">
        <v>939</v>
      </c>
      <c r="D725">
        <v>57.84</v>
      </c>
      <c r="E725" s="172" t="s">
        <v>729</v>
      </c>
      <c r="F725">
        <v>4</v>
      </c>
      <c r="G725" s="173">
        <v>12.96</v>
      </c>
      <c r="H725" s="174">
        <v>15</v>
      </c>
      <c r="I725" s="174"/>
      <c r="J725" s="31">
        <v>0.75</v>
      </c>
      <c r="K725"/>
    </row>
    <row r="726" spans="1:11" ht="12.75">
      <c r="A726" t="s">
        <v>267</v>
      </c>
      <c r="B726" t="s">
        <v>268</v>
      </c>
      <c r="C726" t="s">
        <v>992</v>
      </c>
      <c r="D726">
        <v>42.95</v>
      </c>
      <c r="E726" s="172" t="s">
        <v>729</v>
      </c>
      <c r="F726">
        <v>6</v>
      </c>
      <c r="G726" s="173">
        <v>18.36</v>
      </c>
      <c r="H726" s="174">
        <v>9</v>
      </c>
      <c r="I726" s="174">
        <v>4</v>
      </c>
      <c r="J726" s="31">
        <v>0.75</v>
      </c>
      <c r="K726"/>
    </row>
    <row r="727" spans="1:11" ht="12.75">
      <c r="A727" t="s">
        <v>269</v>
      </c>
      <c r="B727" t="s">
        <v>270</v>
      </c>
      <c r="C727" t="s">
        <v>931</v>
      </c>
      <c r="D727">
        <v>22.46</v>
      </c>
      <c r="E727" s="172" t="s">
        <v>729</v>
      </c>
      <c r="F727">
        <v>19</v>
      </c>
      <c r="G727" s="173">
        <v>2.61</v>
      </c>
      <c r="H727" s="174">
        <v>7</v>
      </c>
      <c r="I727" s="174"/>
      <c r="J727" s="31">
        <v>1.6</v>
      </c>
      <c r="K727">
        <v>19</v>
      </c>
    </row>
    <row r="728" spans="1:11" ht="12.75">
      <c r="A728" t="s">
        <v>1291</v>
      </c>
      <c r="B728" t="s">
        <v>1292</v>
      </c>
      <c r="C728" t="s">
        <v>1559</v>
      </c>
      <c r="D728">
        <v>52.75</v>
      </c>
      <c r="E728" s="172" t="s">
        <v>729</v>
      </c>
      <c r="F728">
        <v>14</v>
      </c>
      <c r="G728" s="173">
        <v>7.66</v>
      </c>
      <c r="H728" s="174">
        <v>26.5</v>
      </c>
      <c r="I728" s="174"/>
      <c r="J728" s="31">
        <v>0.8</v>
      </c>
      <c r="K728">
        <v>14</v>
      </c>
    </row>
    <row r="729" spans="1:11" ht="12.75">
      <c r="A729" t="s">
        <v>271</v>
      </c>
      <c r="B729" t="s">
        <v>272</v>
      </c>
      <c r="C729" t="s">
        <v>1675</v>
      </c>
      <c r="D729">
        <v>24.91</v>
      </c>
      <c r="E729" s="172" t="s">
        <v>729</v>
      </c>
      <c r="F729">
        <v>8</v>
      </c>
      <c r="G729" s="173"/>
      <c r="H729" s="174"/>
      <c r="I729" s="174"/>
      <c r="J729" s="31">
        <v>1.3</v>
      </c>
      <c r="K729">
        <v>8</v>
      </c>
    </row>
    <row r="730" spans="1:11" ht="12.75">
      <c r="A730" t="s">
        <v>273</v>
      </c>
      <c r="B730" t="s">
        <v>274</v>
      </c>
      <c r="C730" t="s">
        <v>2787</v>
      </c>
      <c r="D730">
        <v>26.88</v>
      </c>
      <c r="E730" s="172" t="s">
        <v>729</v>
      </c>
      <c r="F730">
        <v>7</v>
      </c>
      <c r="G730" s="173">
        <v>8.02</v>
      </c>
      <c r="H730" s="174">
        <v>13.5</v>
      </c>
      <c r="I730" s="174">
        <v>5</v>
      </c>
      <c r="J730" s="31">
        <v>0.9</v>
      </c>
      <c r="K730">
        <v>7</v>
      </c>
    </row>
    <row r="731" spans="1:11" ht="12.75">
      <c r="A731" t="s">
        <v>275</v>
      </c>
      <c r="B731" t="s">
        <v>864</v>
      </c>
      <c r="C731" t="s">
        <v>899</v>
      </c>
      <c r="D731">
        <v>26.57</v>
      </c>
      <c r="E731" s="172" t="s">
        <v>729</v>
      </c>
      <c r="F731">
        <v>8</v>
      </c>
      <c r="G731" s="173">
        <v>8.51</v>
      </c>
      <c r="H731" s="174">
        <v>8.5</v>
      </c>
      <c r="I731" s="174">
        <v>3</v>
      </c>
      <c r="J731" s="31">
        <v>0.75</v>
      </c>
      <c r="K731">
        <v>8</v>
      </c>
    </row>
    <row r="732" spans="1:11" ht="12.75">
      <c r="A732" t="s">
        <v>1218</v>
      </c>
      <c r="B732" t="s">
        <v>1219</v>
      </c>
      <c r="C732" t="s">
        <v>1761</v>
      </c>
      <c r="D732">
        <v>67.17</v>
      </c>
      <c r="E732" s="172" t="s">
        <v>729</v>
      </c>
      <c r="F732">
        <v>20</v>
      </c>
      <c r="G732" s="173">
        <v>6.46</v>
      </c>
      <c r="H732" s="174">
        <v>11.5</v>
      </c>
      <c r="I732" s="174"/>
      <c r="J732" s="31">
        <v>0.45</v>
      </c>
      <c r="K732">
        <v>20</v>
      </c>
    </row>
    <row r="733" spans="1:11" ht="12.75">
      <c r="A733" t="s">
        <v>849</v>
      </c>
      <c r="B733" t="s">
        <v>850</v>
      </c>
      <c r="C733" t="s">
        <v>899</v>
      </c>
      <c r="D733">
        <v>30.53</v>
      </c>
      <c r="E733" s="172" t="s">
        <v>729</v>
      </c>
      <c r="F733">
        <v>9</v>
      </c>
      <c r="G733" s="173">
        <v>10.57</v>
      </c>
      <c r="H733" s="174">
        <v>7.5</v>
      </c>
      <c r="I733" s="174">
        <v>13.5</v>
      </c>
      <c r="J733" s="31">
        <v>0.6</v>
      </c>
      <c r="K733">
        <v>9</v>
      </c>
    </row>
    <row r="734" spans="1:11" ht="12.75">
      <c r="A734" t="s">
        <v>2576</v>
      </c>
      <c r="B734" t="s">
        <v>2577</v>
      </c>
      <c r="C734" t="s">
        <v>2257</v>
      </c>
      <c r="D734">
        <v>37.33</v>
      </c>
      <c r="E734" s="172" t="s">
        <v>729</v>
      </c>
      <c r="F734">
        <v>19</v>
      </c>
      <c r="G734" s="173">
        <v>13.53</v>
      </c>
      <c r="H734" s="174">
        <v>18</v>
      </c>
      <c r="I734" s="174"/>
      <c r="J734" s="31">
        <v>1.2</v>
      </c>
      <c r="K734">
        <v>19</v>
      </c>
    </row>
    <row r="735" spans="1:11" ht="12.75">
      <c r="A735" t="s">
        <v>1276</v>
      </c>
      <c r="B735" t="s">
        <v>1277</v>
      </c>
      <c r="C735" t="s">
        <v>2094</v>
      </c>
      <c r="D735">
        <v>35.42</v>
      </c>
      <c r="E735" s="172" t="s">
        <v>729</v>
      </c>
      <c r="F735">
        <v>11</v>
      </c>
      <c r="G735" s="173">
        <v>13</v>
      </c>
      <c r="H735" s="174">
        <v>9</v>
      </c>
      <c r="I735" s="174">
        <v>5</v>
      </c>
      <c r="J735" s="31">
        <v>1.4</v>
      </c>
      <c r="K735">
        <v>11</v>
      </c>
    </row>
    <row r="736" spans="1:11" ht="12.75">
      <c r="A736" t="s">
        <v>282</v>
      </c>
      <c r="B736" t="s">
        <v>809</v>
      </c>
      <c r="C736" t="s">
        <v>1662</v>
      </c>
      <c r="D736">
        <v>24.06</v>
      </c>
      <c r="E736" s="172" t="s">
        <v>729</v>
      </c>
      <c r="F736">
        <v>6</v>
      </c>
      <c r="G736" s="173">
        <v>8.94</v>
      </c>
      <c r="H736" s="174">
        <v>5.5</v>
      </c>
      <c r="I736" s="174">
        <v>3.5</v>
      </c>
      <c r="J736" s="31">
        <v>0.65</v>
      </c>
      <c r="K736"/>
    </row>
    <row r="737" spans="1:11" ht="12.75">
      <c r="A737" t="s">
        <v>285</v>
      </c>
      <c r="B737" t="s">
        <v>286</v>
      </c>
      <c r="C737" t="s">
        <v>1022</v>
      </c>
      <c r="D737">
        <v>49.96</v>
      </c>
      <c r="E737" s="172" t="s">
        <v>729</v>
      </c>
      <c r="F737">
        <v>10</v>
      </c>
      <c r="G737" s="173">
        <v>102.24</v>
      </c>
      <c r="H737" s="174">
        <v>11</v>
      </c>
      <c r="I737" s="174">
        <v>12</v>
      </c>
      <c r="J737" s="31">
        <v>0.95</v>
      </c>
      <c r="K737">
        <v>10</v>
      </c>
    </row>
    <row r="738" spans="1:11" ht="12.75">
      <c r="A738" t="s">
        <v>287</v>
      </c>
      <c r="B738" t="s">
        <v>288</v>
      </c>
      <c r="C738" t="s">
        <v>1887</v>
      </c>
      <c r="D738">
        <v>39.35</v>
      </c>
      <c r="E738" s="172" t="s">
        <v>729</v>
      </c>
      <c r="F738">
        <v>12</v>
      </c>
      <c r="G738" s="173">
        <v>13.56</v>
      </c>
      <c r="H738" s="174">
        <v>12</v>
      </c>
      <c r="I738" s="174"/>
      <c r="J738" s="31">
        <v>0.95</v>
      </c>
      <c r="K738">
        <v>12</v>
      </c>
    </row>
    <row r="739" spans="4:11" ht="7.5" customHeight="1">
      <c r="D739" s="52"/>
      <c r="E739" s="142"/>
      <c r="F739" s="30"/>
      <c r="G739" s="30"/>
      <c r="H739" s="143"/>
      <c r="I739" s="143"/>
      <c r="J739" s="52"/>
      <c r="K739" s="30"/>
    </row>
    <row r="740" spans="3:11" ht="12.75">
      <c r="C740" s="3" t="s">
        <v>631</v>
      </c>
      <c r="D740" s="32"/>
      <c r="F740" s="32">
        <f aca="true" t="shared" si="9" ref="F740:K740">AVERAGE(F382:F739)</f>
        <v>11.020114942528735</v>
      </c>
      <c r="G740" s="32">
        <f t="shared" si="9"/>
        <v>15.118815028901729</v>
      </c>
      <c r="H740" s="32">
        <f t="shared" si="9"/>
        <v>11.661807580174926</v>
      </c>
      <c r="I740" s="32">
        <f t="shared" si="9"/>
        <v>7.137209302325582</v>
      </c>
      <c r="J740" s="32">
        <f t="shared" si="9"/>
        <v>1.04221902017291</v>
      </c>
      <c r="K740" s="32">
        <f t="shared" si="9"/>
        <v>13.409638554216867</v>
      </c>
    </row>
    <row r="741" spans="3:11" ht="12.75">
      <c r="C741" s="3" t="s">
        <v>715</v>
      </c>
      <c r="D741" s="32"/>
      <c r="F741" s="32">
        <f aca="true" t="shared" si="10" ref="F741:K741">STDEV(F382:F739)</f>
        <v>6.735612095700956</v>
      </c>
      <c r="G741" s="32">
        <f t="shared" si="10"/>
        <v>16.324425250255953</v>
      </c>
      <c r="H741" s="32">
        <f t="shared" si="10"/>
        <v>8.46229505859804</v>
      </c>
      <c r="I741" s="32">
        <f t="shared" si="10"/>
        <v>7.396387829425763</v>
      </c>
      <c r="J741" s="32">
        <f t="shared" si="10"/>
        <v>0.2708848237345052</v>
      </c>
      <c r="K741" s="32">
        <f t="shared" si="10"/>
        <v>4.088840471464766</v>
      </c>
    </row>
    <row r="742" spans="3:11" ht="12.75">
      <c r="C742" s="3" t="s">
        <v>632</v>
      </c>
      <c r="D742" s="32"/>
      <c r="F742" s="32">
        <f aca="true" t="shared" si="11" ref="F742:K742">MEDIAN(F382:F739)</f>
        <v>11</v>
      </c>
      <c r="G742" s="32">
        <f t="shared" si="11"/>
        <v>12.02</v>
      </c>
      <c r="H742" s="32">
        <f t="shared" si="11"/>
        <v>11</v>
      </c>
      <c r="I742" s="32">
        <f t="shared" si="11"/>
        <v>6.5</v>
      </c>
      <c r="J742" s="32">
        <f t="shared" si="11"/>
        <v>1</v>
      </c>
      <c r="K742" s="32">
        <f t="shared" si="11"/>
        <v>13</v>
      </c>
    </row>
    <row r="743" spans="3:11" ht="12.75">
      <c r="C743" s="3" t="s">
        <v>1775</v>
      </c>
      <c r="D743" s="32"/>
      <c r="F743" s="3">
        <f>COUNT(D382:D739)</f>
        <v>356</v>
      </c>
      <c r="K743" s="3">
        <f>COUNT(K382:K739)</f>
        <v>249</v>
      </c>
    </row>
    <row r="744" spans="3:7" ht="12.75">
      <c r="C744" s="3" t="s">
        <v>1776</v>
      </c>
      <c r="D744" s="32"/>
      <c r="F744" s="32">
        <f>F740+F741*2</f>
        <v>24.491339133930648</v>
      </c>
      <c r="G744" s="32">
        <v>7</v>
      </c>
    </row>
    <row r="745" spans="3:10" ht="15.75">
      <c r="C745" s="18" t="s">
        <v>1777</v>
      </c>
      <c r="D745" s="32"/>
      <c r="F745" s="75">
        <f>K740</f>
        <v>13.409638554216867</v>
      </c>
      <c r="G745" s="24"/>
      <c r="H745" s="141"/>
      <c r="I745" s="141"/>
      <c r="J745" s="32"/>
    </row>
    <row r="746" spans="4:10" ht="12.75">
      <c r="D746" s="32"/>
      <c r="H746" s="141"/>
      <c r="I746" s="141"/>
      <c r="J746" s="32"/>
    </row>
    <row r="747" spans="4:10" ht="12.75">
      <c r="D747" s="32"/>
      <c r="H747" s="141"/>
      <c r="I747" s="141"/>
      <c r="J747" s="32"/>
    </row>
    <row r="748" spans="1:11" ht="12.75">
      <c r="A748" t="s">
        <v>2014</v>
      </c>
      <c r="B748" t="s">
        <v>2015</v>
      </c>
      <c r="C748" t="s">
        <v>950</v>
      </c>
      <c r="D748">
        <v>19.76</v>
      </c>
      <c r="E748" s="172" t="s">
        <v>800</v>
      </c>
      <c r="F748">
        <v>9</v>
      </c>
      <c r="G748" s="173">
        <v>10.06</v>
      </c>
      <c r="H748" s="174">
        <v>27.5</v>
      </c>
      <c r="I748" s="174"/>
      <c r="J748" s="31">
        <v>0.7</v>
      </c>
      <c r="K748">
        <v>9</v>
      </c>
    </row>
    <row r="749" spans="1:11" ht="12.75">
      <c r="A749" t="s">
        <v>2589</v>
      </c>
      <c r="B749" t="s">
        <v>2590</v>
      </c>
      <c r="C749" t="s">
        <v>894</v>
      </c>
      <c r="D749">
        <v>29.01</v>
      </c>
      <c r="E749" s="172" t="s">
        <v>800</v>
      </c>
      <c r="F749">
        <v>12</v>
      </c>
      <c r="G749" s="173">
        <v>8.85</v>
      </c>
      <c r="H749" s="174">
        <v>15</v>
      </c>
      <c r="I749" s="174"/>
      <c r="J749" s="31">
        <v>1.2</v>
      </c>
      <c r="K749">
        <v>12</v>
      </c>
    </row>
    <row r="750" spans="1:11" ht="12.75">
      <c r="A750" t="s">
        <v>2591</v>
      </c>
      <c r="B750" t="s">
        <v>2592</v>
      </c>
      <c r="C750" t="s">
        <v>877</v>
      </c>
      <c r="D750">
        <v>32.81</v>
      </c>
      <c r="E750" s="172" t="s">
        <v>800</v>
      </c>
      <c r="F750">
        <v>2</v>
      </c>
      <c r="G750" s="173">
        <v>8.31</v>
      </c>
      <c r="H750" s="174">
        <v>21</v>
      </c>
      <c r="I750" s="174"/>
      <c r="J750" s="31">
        <v>0.95</v>
      </c>
      <c r="K750"/>
    </row>
    <row r="751" spans="1:11" ht="12.75">
      <c r="A751" t="s">
        <v>1340</v>
      </c>
      <c r="B751" t="s">
        <v>1341</v>
      </c>
      <c r="C751" t="s">
        <v>1678</v>
      </c>
      <c r="D751">
        <v>73.6</v>
      </c>
      <c r="E751" s="172" t="s">
        <v>800</v>
      </c>
      <c r="F751">
        <v>-13</v>
      </c>
      <c r="G751" s="173">
        <v>13.42</v>
      </c>
      <c r="H751" s="174">
        <v>26</v>
      </c>
      <c r="I751" s="174"/>
      <c r="J751" s="31">
        <v>1</v>
      </c>
      <c r="K751"/>
    </row>
    <row r="752" spans="1:11" ht="12.75">
      <c r="A752" t="s">
        <v>1154</v>
      </c>
      <c r="B752" t="s">
        <v>1155</v>
      </c>
      <c r="C752" t="s">
        <v>1815</v>
      </c>
      <c r="D752">
        <v>10.97</v>
      </c>
      <c r="E752" s="172" t="s">
        <v>800</v>
      </c>
      <c r="F752">
        <v>19</v>
      </c>
      <c r="G752" s="173">
        <v>3.16</v>
      </c>
      <c r="H752" s="174"/>
      <c r="I752" s="174"/>
      <c r="J752" s="31">
        <v>0.75</v>
      </c>
      <c r="K752">
        <v>19</v>
      </c>
    </row>
    <row r="753" spans="1:11" ht="12.75">
      <c r="A753" t="s">
        <v>2595</v>
      </c>
      <c r="B753" t="s">
        <v>2596</v>
      </c>
      <c r="C753" t="s">
        <v>1008</v>
      </c>
      <c r="D753">
        <v>67.78</v>
      </c>
      <c r="E753" s="172" t="s">
        <v>800</v>
      </c>
      <c r="F753">
        <v>15</v>
      </c>
      <c r="G753" s="173">
        <v>22.38</v>
      </c>
      <c r="H753" s="174">
        <v>16.5</v>
      </c>
      <c r="I753" s="174">
        <v>16.5</v>
      </c>
      <c r="J753" s="31">
        <v>0.85</v>
      </c>
      <c r="K753">
        <v>15</v>
      </c>
    </row>
    <row r="754" spans="1:11" ht="12.75">
      <c r="A754" t="s">
        <v>884</v>
      </c>
      <c r="B754" t="s">
        <v>885</v>
      </c>
      <c r="C754" t="s">
        <v>886</v>
      </c>
      <c r="D754">
        <v>54.37</v>
      </c>
      <c r="E754" s="172" t="s">
        <v>800</v>
      </c>
      <c r="F754">
        <v>22</v>
      </c>
      <c r="G754" s="173">
        <v>21.95</v>
      </c>
      <c r="H754" s="174">
        <v>17</v>
      </c>
      <c r="I754" s="174">
        <v>14</v>
      </c>
      <c r="J754" s="31">
        <v>1.15</v>
      </c>
      <c r="K754">
        <v>22</v>
      </c>
    </row>
    <row r="755" spans="1:11" ht="12.75">
      <c r="A755" t="s">
        <v>2599</v>
      </c>
      <c r="B755" t="s">
        <v>728</v>
      </c>
      <c r="C755" t="s">
        <v>2094</v>
      </c>
      <c r="D755">
        <v>45.34</v>
      </c>
      <c r="E755" s="172" t="s">
        <v>800</v>
      </c>
      <c r="F755">
        <v>9</v>
      </c>
      <c r="G755" s="173">
        <v>19.33</v>
      </c>
      <c r="H755" s="174">
        <v>19</v>
      </c>
      <c r="I755" s="174"/>
      <c r="J755" s="31">
        <v>1.1</v>
      </c>
      <c r="K755">
        <v>9</v>
      </c>
    </row>
    <row r="756" spans="1:11" ht="12.75">
      <c r="A756" t="s">
        <v>2028</v>
      </c>
      <c r="B756" t="s">
        <v>2029</v>
      </c>
      <c r="C756" t="s">
        <v>2030</v>
      </c>
      <c r="D756">
        <v>66.81</v>
      </c>
      <c r="E756" s="172" t="s">
        <v>800</v>
      </c>
      <c r="F756">
        <v>17</v>
      </c>
      <c r="G756" s="173">
        <v>3.44</v>
      </c>
      <c r="H756" s="174">
        <v>33</v>
      </c>
      <c r="I756" s="174">
        <v>33</v>
      </c>
      <c r="J756" s="31">
        <v>1.1</v>
      </c>
      <c r="K756">
        <v>17</v>
      </c>
    </row>
    <row r="757" spans="1:11" ht="12.75">
      <c r="A757" t="s">
        <v>2600</v>
      </c>
      <c r="B757" t="s">
        <v>2601</v>
      </c>
      <c r="C757" t="s">
        <v>983</v>
      </c>
      <c r="D757">
        <v>94.94</v>
      </c>
      <c r="E757" s="172" t="s">
        <v>800</v>
      </c>
      <c r="F757">
        <v>8</v>
      </c>
      <c r="G757" s="173">
        <v>13.67</v>
      </c>
      <c r="H757" s="174">
        <v>11.5</v>
      </c>
      <c r="I757" s="174"/>
      <c r="J757" s="31">
        <v>1.5</v>
      </c>
      <c r="K757">
        <v>8</v>
      </c>
    </row>
    <row r="758" spans="1:11" ht="12.75">
      <c r="A758" t="s">
        <v>2602</v>
      </c>
      <c r="B758" t="s">
        <v>2603</v>
      </c>
      <c r="C758" t="s">
        <v>928</v>
      </c>
      <c r="D758">
        <v>67.15</v>
      </c>
      <c r="E758" s="172" t="s">
        <v>800</v>
      </c>
      <c r="F758">
        <v>14</v>
      </c>
      <c r="G758" s="173">
        <v>10.93</v>
      </c>
      <c r="H758" s="174">
        <v>12</v>
      </c>
      <c r="I758" s="174">
        <v>15</v>
      </c>
      <c r="J758" s="31">
        <v>1</v>
      </c>
      <c r="K758">
        <v>14</v>
      </c>
    </row>
    <row r="759" spans="1:11" ht="12.75">
      <c r="A759" t="s">
        <v>2608</v>
      </c>
      <c r="B759" t="s">
        <v>2609</v>
      </c>
      <c r="C759" t="s">
        <v>939</v>
      </c>
      <c r="D759">
        <v>4.26</v>
      </c>
      <c r="E759" s="172" t="s">
        <v>800</v>
      </c>
      <c r="F759">
        <v>16</v>
      </c>
      <c r="G759" s="173">
        <v>0.35</v>
      </c>
      <c r="H759" s="174">
        <v>-0.5</v>
      </c>
      <c r="I759" s="174"/>
      <c r="J759" s="31">
        <v>1.15</v>
      </c>
      <c r="K759">
        <v>16</v>
      </c>
    </row>
    <row r="760" spans="1:11" ht="12.75">
      <c r="A760" t="s">
        <v>2610</v>
      </c>
      <c r="B760" t="s">
        <v>2611</v>
      </c>
      <c r="C760" t="s">
        <v>1619</v>
      </c>
      <c r="D760">
        <v>59.86</v>
      </c>
      <c r="E760" s="172" t="s">
        <v>800</v>
      </c>
      <c r="F760">
        <v>12</v>
      </c>
      <c r="G760" s="173">
        <v>14.79</v>
      </c>
      <c r="H760" s="174">
        <v>15.5</v>
      </c>
      <c r="I760" s="174">
        <v>10</v>
      </c>
      <c r="J760" s="31">
        <v>1.25</v>
      </c>
      <c r="K760">
        <v>12</v>
      </c>
    </row>
    <row r="761" spans="1:11" ht="12.75">
      <c r="A761" t="s">
        <v>889</v>
      </c>
      <c r="B761" t="s">
        <v>890</v>
      </c>
      <c r="C761" t="s">
        <v>891</v>
      </c>
      <c r="D761">
        <v>18.05</v>
      </c>
      <c r="E761" s="172" t="s">
        <v>800</v>
      </c>
      <c r="F761">
        <v>10</v>
      </c>
      <c r="G761" s="173">
        <v>-7.98</v>
      </c>
      <c r="H761" s="174">
        <v>14</v>
      </c>
      <c r="I761" s="174">
        <v>-12</v>
      </c>
      <c r="J761" s="31">
        <v>1.45</v>
      </c>
      <c r="K761">
        <v>10</v>
      </c>
    </row>
    <row r="762" spans="1:11" ht="12.75">
      <c r="A762" t="s">
        <v>2612</v>
      </c>
      <c r="B762" t="s">
        <v>1156</v>
      </c>
      <c r="C762" t="s">
        <v>2246</v>
      </c>
      <c r="D762">
        <v>53.61</v>
      </c>
      <c r="E762" s="172" t="s">
        <v>800</v>
      </c>
      <c r="F762">
        <v>13</v>
      </c>
      <c r="G762" s="173">
        <v>8.11</v>
      </c>
      <c r="H762" s="174">
        <v>7.5</v>
      </c>
      <c r="I762" s="174">
        <v>6</v>
      </c>
      <c r="J762" s="31">
        <v>1.15</v>
      </c>
      <c r="K762">
        <v>13</v>
      </c>
    </row>
    <row r="763" spans="1:11" ht="12.75">
      <c r="A763" t="s">
        <v>1383</v>
      </c>
      <c r="B763" t="s">
        <v>1384</v>
      </c>
      <c r="C763" t="s">
        <v>939</v>
      </c>
      <c r="D763">
        <v>104.39</v>
      </c>
      <c r="E763" s="172" t="s">
        <v>800</v>
      </c>
      <c r="F763">
        <v>3</v>
      </c>
      <c r="G763" s="173">
        <v>11.57</v>
      </c>
      <c r="H763" s="174"/>
      <c r="I763" s="174"/>
      <c r="J763" s="31">
        <v>0.8</v>
      </c>
      <c r="K763"/>
    </row>
    <row r="764" spans="1:11" ht="12.75">
      <c r="A764" t="s">
        <v>1157</v>
      </c>
      <c r="B764" t="s">
        <v>1158</v>
      </c>
      <c r="C764" t="s">
        <v>1748</v>
      </c>
      <c r="D764">
        <v>43.02</v>
      </c>
      <c r="E764" s="172" t="s">
        <v>800</v>
      </c>
      <c r="F764">
        <v>21</v>
      </c>
      <c r="G764" s="173">
        <v>26.13</v>
      </c>
      <c r="H764" s="174">
        <v>13</v>
      </c>
      <c r="I764" s="174"/>
      <c r="J764" s="31">
        <v>0.8</v>
      </c>
      <c r="K764">
        <v>21</v>
      </c>
    </row>
    <row r="765" spans="1:11" ht="12.75">
      <c r="A765" t="s">
        <v>1159</v>
      </c>
      <c r="B765" t="s">
        <v>1160</v>
      </c>
      <c r="C765" t="s">
        <v>2241</v>
      </c>
      <c r="D765">
        <v>82.03</v>
      </c>
      <c r="E765" s="172" t="s">
        <v>800</v>
      </c>
      <c r="F765">
        <v>4</v>
      </c>
      <c r="G765" s="173">
        <v>70.43</v>
      </c>
      <c r="H765" s="174">
        <v>5.5</v>
      </c>
      <c r="I765" s="174">
        <v>7</v>
      </c>
      <c r="J765" s="31">
        <v>1.05</v>
      </c>
      <c r="K765"/>
    </row>
    <row r="766" spans="1:11" ht="12.75">
      <c r="A766" t="s">
        <v>2613</v>
      </c>
      <c r="B766" t="s">
        <v>2614</v>
      </c>
      <c r="C766" t="s">
        <v>911</v>
      </c>
      <c r="D766">
        <v>22.34</v>
      </c>
      <c r="E766" s="172" t="s">
        <v>800</v>
      </c>
      <c r="F766">
        <v>27</v>
      </c>
      <c r="G766" s="173">
        <v>12.4</v>
      </c>
      <c r="H766" s="174">
        <v>-2</v>
      </c>
      <c r="I766" s="174">
        <v>-3</v>
      </c>
      <c r="J766" s="31">
        <v>1.5</v>
      </c>
      <c r="K766">
        <v>27</v>
      </c>
    </row>
    <row r="767" spans="1:11" ht="12.75">
      <c r="A767" t="s">
        <v>2615</v>
      </c>
      <c r="B767" t="s">
        <v>2616</v>
      </c>
      <c r="C767" t="s">
        <v>1672</v>
      </c>
      <c r="D767">
        <v>70.72</v>
      </c>
      <c r="E767" s="172" t="s">
        <v>800</v>
      </c>
      <c r="F767">
        <v>14</v>
      </c>
      <c r="G767" s="173">
        <v>37.44</v>
      </c>
      <c r="H767" s="174">
        <v>4.5</v>
      </c>
      <c r="I767" s="174"/>
      <c r="J767" s="31">
        <v>0.8</v>
      </c>
      <c r="K767">
        <v>14</v>
      </c>
    </row>
    <row r="768" spans="1:11" ht="12.75">
      <c r="A768" t="s">
        <v>1387</v>
      </c>
      <c r="B768" t="s">
        <v>2617</v>
      </c>
      <c r="C768" t="s">
        <v>1559</v>
      </c>
      <c r="D768">
        <v>22.71</v>
      </c>
      <c r="E768" s="172" t="s">
        <v>800</v>
      </c>
      <c r="F768">
        <v>5</v>
      </c>
      <c r="G768" s="173">
        <v>-0.4</v>
      </c>
      <c r="H768" s="174"/>
      <c r="I768" s="174"/>
      <c r="J768" s="31"/>
      <c r="K768"/>
    </row>
    <row r="769" spans="1:11" ht="12.75">
      <c r="A769" t="s">
        <v>2618</v>
      </c>
      <c r="B769" t="s">
        <v>2619</v>
      </c>
      <c r="C769" t="s">
        <v>2241</v>
      </c>
      <c r="D769">
        <v>60.41</v>
      </c>
      <c r="E769" s="172" t="s">
        <v>800</v>
      </c>
      <c r="F769">
        <v>17</v>
      </c>
      <c r="G769" s="173">
        <v>3.66</v>
      </c>
      <c r="H769" s="174">
        <v>26.5</v>
      </c>
      <c r="I769" s="174"/>
      <c r="J769" s="31">
        <v>1.85</v>
      </c>
      <c r="K769">
        <v>17</v>
      </c>
    </row>
    <row r="770" spans="1:11" ht="12.75">
      <c r="A770" t="s">
        <v>1390</v>
      </c>
      <c r="B770" t="s">
        <v>1391</v>
      </c>
      <c r="C770" t="s">
        <v>1058</v>
      </c>
      <c r="D770">
        <v>23.27</v>
      </c>
      <c r="E770" s="172" t="s">
        <v>800</v>
      </c>
      <c r="F770"/>
      <c r="G770" s="173">
        <v>8.12</v>
      </c>
      <c r="H770" s="174"/>
      <c r="I770" s="174"/>
      <c r="J770" s="31">
        <v>1</v>
      </c>
      <c r="K770"/>
    </row>
    <row r="771" spans="1:11" ht="12.75">
      <c r="A771" t="s">
        <v>2620</v>
      </c>
      <c r="B771" t="s">
        <v>2621</v>
      </c>
      <c r="C771" t="s">
        <v>2091</v>
      </c>
      <c r="D771">
        <v>26.11</v>
      </c>
      <c r="E771" s="172" t="s">
        <v>800</v>
      </c>
      <c r="F771">
        <v>7</v>
      </c>
      <c r="G771" s="173">
        <v>89.48</v>
      </c>
      <c r="H771" s="174">
        <v>-1.5</v>
      </c>
      <c r="I771" s="174">
        <v>-3.5</v>
      </c>
      <c r="J771" s="31">
        <v>0.55</v>
      </c>
      <c r="K771">
        <v>7</v>
      </c>
    </row>
    <row r="772" spans="1:11" ht="12.75">
      <c r="A772" t="s">
        <v>2622</v>
      </c>
      <c r="B772" t="s">
        <v>2623</v>
      </c>
      <c r="C772" t="s">
        <v>891</v>
      </c>
      <c r="D772">
        <v>37.31</v>
      </c>
      <c r="E772" s="172" t="s">
        <v>800</v>
      </c>
      <c r="F772">
        <v>11</v>
      </c>
      <c r="G772" s="173">
        <v>11.73</v>
      </c>
      <c r="H772" s="174">
        <v>10</v>
      </c>
      <c r="I772" s="174">
        <v>5.5</v>
      </c>
      <c r="J772" s="31">
        <v>1.4</v>
      </c>
      <c r="K772">
        <v>11</v>
      </c>
    </row>
    <row r="773" spans="1:11" ht="12.75">
      <c r="A773" t="s">
        <v>2627</v>
      </c>
      <c r="B773" t="s">
        <v>2628</v>
      </c>
      <c r="C773" t="s">
        <v>897</v>
      </c>
      <c r="D773">
        <v>35.64</v>
      </c>
      <c r="E773" s="172" t="s">
        <v>800</v>
      </c>
      <c r="F773">
        <v>11</v>
      </c>
      <c r="G773" s="173">
        <v>13.04</v>
      </c>
      <c r="H773" s="174">
        <v>7</v>
      </c>
      <c r="I773" s="174">
        <v>7</v>
      </c>
      <c r="J773" s="31">
        <v>1.1</v>
      </c>
      <c r="K773">
        <v>11</v>
      </c>
    </row>
    <row r="774" spans="1:11" ht="12.75">
      <c r="A774" t="s">
        <v>2629</v>
      </c>
      <c r="B774" t="s">
        <v>2630</v>
      </c>
      <c r="C774" t="s">
        <v>1605</v>
      </c>
      <c r="D774">
        <v>24.11</v>
      </c>
      <c r="E774" s="172" t="s">
        <v>800</v>
      </c>
      <c r="F774">
        <v>15</v>
      </c>
      <c r="G774" s="173">
        <v>14.35</v>
      </c>
      <c r="H774" s="174">
        <v>13</v>
      </c>
      <c r="I774" s="174">
        <v>9</v>
      </c>
      <c r="J774" s="31">
        <v>1.25</v>
      </c>
      <c r="K774">
        <v>15</v>
      </c>
    </row>
    <row r="775" spans="1:11" ht="12.75">
      <c r="A775" t="s">
        <v>2631</v>
      </c>
      <c r="B775" t="s">
        <v>2632</v>
      </c>
      <c r="C775" t="s">
        <v>928</v>
      </c>
      <c r="D775">
        <v>9</v>
      </c>
      <c r="E775" s="172" t="s">
        <v>800</v>
      </c>
      <c r="F775">
        <v>19</v>
      </c>
      <c r="G775" s="173">
        <v>-3.78</v>
      </c>
      <c r="H775" s="174">
        <v>17</v>
      </c>
      <c r="I775" s="174">
        <v>8</v>
      </c>
      <c r="J775" s="31">
        <v>1.15</v>
      </c>
      <c r="K775">
        <v>19</v>
      </c>
    </row>
    <row r="776" spans="1:11" ht="12.75">
      <c r="A776" t="s">
        <v>3413</v>
      </c>
      <c r="B776" t="s">
        <v>3414</v>
      </c>
      <c r="C776" t="s">
        <v>2297</v>
      </c>
      <c r="D776">
        <v>20.99</v>
      </c>
      <c r="E776" s="172" t="s">
        <v>800</v>
      </c>
      <c r="F776">
        <v>3</v>
      </c>
      <c r="G776" s="173">
        <v>-11.77</v>
      </c>
      <c r="H776" s="174"/>
      <c r="I776" s="174">
        <v>0.5</v>
      </c>
      <c r="J776" s="31">
        <v>0.9</v>
      </c>
      <c r="K776"/>
    </row>
    <row r="777" spans="1:11" ht="12.75">
      <c r="A777" t="s">
        <v>2633</v>
      </c>
      <c r="B777" t="s">
        <v>2634</v>
      </c>
      <c r="C777" t="s">
        <v>955</v>
      </c>
      <c r="D777">
        <v>14.55</v>
      </c>
      <c r="E777" s="172" t="s">
        <v>800</v>
      </c>
      <c r="F777">
        <v>8</v>
      </c>
      <c r="G777" s="173">
        <v>1.49</v>
      </c>
      <c r="H777" s="174">
        <v>24.5</v>
      </c>
      <c r="I777" s="174"/>
      <c r="J777" s="31">
        <v>1.6</v>
      </c>
      <c r="K777">
        <v>8</v>
      </c>
    </row>
    <row r="778" spans="1:11" ht="12.75">
      <c r="A778" t="s">
        <v>2635</v>
      </c>
      <c r="B778" t="s">
        <v>2636</v>
      </c>
      <c r="C778" t="s">
        <v>1548</v>
      </c>
      <c r="D778">
        <v>52.22</v>
      </c>
      <c r="E778" s="172" t="s">
        <v>800</v>
      </c>
      <c r="F778">
        <v>12</v>
      </c>
      <c r="G778" s="173">
        <v>18.2</v>
      </c>
      <c r="H778" s="174">
        <v>13.5</v>
      </c>
      <c r="I778" s="174">
        <v>13</v>
      </c>
      <c r="J778" s="31">
        <v>1.15</v>
      </c>
      <c r="K778">
        <v>12</v>
      </c>
    </row>
    <row r="779" spans="1:11" ht="12.75">
      <c r="A779" t="s">
        <v>2637</v>
      </c>
      <c r="B779" t="s">
        <v>2638</v>
      </c>
      <c r="C779" t="s">
        <v>2094</v>
      </c>
      <c r="D779">
        <v>57.28</v>
      </c>
      <c r="E779" s="172" t="s">
        <v>800</v>
      </c>
      <c r="F779">
        <v>3</v>
      </c>
      <c r="G779" s="173">
        <v>3.8</v>
      </c>
      <c r="H779" s="174">
        <v>18.5</v>
      </c>
      <c r="I779" s="174"/>
      <c r="J779" s="31">
        <v>0.8</v>
      </c>
      <c r="K779"/>
    </row>
    <row r="780" spans="1:11" ht="12.75">
      <c r="A780" t="s">
        <v>1396</v>
      </c>
      <c r="B780" t="s">
        <v>2639</v>
      </c>
      <c r="C780" t="s">
        <v>907</v>
      </c>
      <c r="D780">
        <v>29.88</v>
      </c>
      <c r="E780" s="172" t="s">
        <v>800</v>
      </c>
      <c r="F780">
        <v>13</v>
      </c>
      <c r="G780" s="173">
        <v>4.26</v>
      </c>
      <c r="H780" s="174">
        <v>23.5</v>
      </c>
      <c r="I780" s="174"/>
      <c r="J780" s="31">
        <v>1.25</v>
      </c>
      <c r="K780">
        <v>13</v>
      </c>
    </row>
    <row r="781" spans="1:11" ht="12.75">
      <c r="A781" t="s">
        <v>1397</v>
      </c>
      <c r="B781" t="s">
        <v>1398</v>
      </c>
      <c r="C781" t="s">
        <v>1812</v>
      </c>
      <c r="D781">
        <v>20.01</v>
      </c>
      <c r="E781" s="172" t="s">
        <v>800</v>
      </c>
      <c r="F781">
        <v>17</v>
      </c>
      <c r="G781" s="173">
        <v>8.12</v>
      </c>
      <c r="H781" s="174"/>
      <c r="I781" s="174"/>
      <c r="J781" s="31"/>
      <c r="K781">
        <v>17</v>
      </c>
    </row>
    <row r="782" spans="1:11" ht="12.75">
      <c r="A782" t="s">
        <v>2642</v>
      </c>
      <c r="B782" t="s">
        <v>2643</v>
      </c>
      <c r="C782" t="s">
        <v>2045</v>
      </c>
      <c r="D782">
        <v>22.94</v>
      </c>
      <c r="E782" s="172" t="s">
        <v>800</v>
      </c>
      <c r="F782">
        <v>5</v>
      </c>
      <c r="G782" s="173">
        <v>10.55</v>
      </c>
      <c r="H782" s="174">
        <v>7.5</v>
      </c>
      <c r="I782" s="174">
        <v>6.5</v>
      </c>
      <c r="J782" s="31">
        <v>0.65</v>
      </c>
      <c r="K782"/>
    </row>
    <row r="783" spans="1:11" ht="12.75">
      <c r="A783" t="s">
        <v>2644</v>
      </c>
      <c r="B783" t="s">
        <v>2645</v>
      </c>
      <c r="C783" t="s">
        <v>880</v>
      </c>
      <c r="D783">
        <v>39.14</v>
      </c>
      <c r="E783" s="172" t="s">
        <v>800</v>
      </c>
      <c r="F783">
        <v>15</v>
      </c>
      <c r="G783" s="173">
        <v>125.11</v>
      </c>
      <c r="H783" s="174">
        <v>15</v>
      </c>
      <c r="I783" s="174">
        <v>2.5</v>
      </c>
      <c r="J783" s="31">
        <v>0.9</v>
      </c>
      <c r="K783">
        <v>15</v>
      </c>
    </row>
    <row r="784" spans="1:11" ht="12.75">
      <c r="A784" t="s">
        <v>2646</v>
      </c>
      <c r="B784" t="s">
        <v>2647</v>
      </c>
      <c r="C784" t="s">
        <v>928</v>
      </c>
      <c r="D784">
        <v>41.59</v>
      </c>
      <c r="E784" s="172" t="s">
        <v>800</v>
      </c>
      <c r="F784">
        <v>10</v>
      </c>
      <c r="G784" s="173">
        <v>15.12</v>
      </c>
      <c r="H784" s="174">
        <v>9.5</v>
      </c>
      <c r="I784" s="174">
        <v>4</v>
      </c>
      <c r="J784" s="31">
        <v>1.15</v>
      </c>
      <c r="K784">
        <v>10</v>
      </c>
    </row>
    <row r="785" spans="1:11" ht="12.75">
      <c r="A785" t="s">
        <v>336</v>
      </c>
      <c r="B785" t="s">
        <v>337</v>
      </c>
      <c r="C785" t="s">
        <v>987</v>
      </c>
      <c r="D785">
        <v>33.64</v>
      </c>
      <c r="E785" s="172" t="s">
        <v>800</v>
      </c>
      <c r="F785">
        <v>-1</v>
      </c>
      <c r="G785" s="173">
        <v>3.28</v>
      </c>
      <c r="H785" s="174"/>
      <c r="I785" s="174"/>
      <c r="J785" s="31">
        <v>1.2</v>
      </c>
      <c r="K785"/>
    </row>
    <row r="786" spans="1:11" ht="12.75">
      <c r="A786" t="s">
        <v>3435</v>
      </c>
      <c r="B786" t="s">
        <v>3436</v>
      </c>
      <c r="C786" t="s">
        <v>2787</v>
      </c>
      <c r="D786">
        <v>26.12</v>
      </c>
      <c r="E786" s="172" t="s">
        <v>800</v>
      </c>
      <c r="F786">
        <v>17</v>
      </c>
      <c r="G786" s="173">
        <v>-12.15</v>
      </c>
      <c r="H786" s="174">
        <v>40</v>
      </c>
      <c r="I786" s="174"/>
      <c r="J786" s="31">
        <v>1.2</v>
      </c>
      <c r="K786">
        <v>17</v>
      </c>
    </row>
    <row r="787" spans="1:11" ht="12.75">
      <c r="A787" t="s">
        <v>1402</v>
      </c>
      <c r="B787" t="s">
        <v>1403</v>
      </c>
      <c r="C787" t="s">
        <v>2297</v>
      </c>
      <c r="D787">
        <v>47.55</v>
      </c>
      <c r="E787" s="172" t="s">
        <v>800</v>
      </c>
      <c r="F787">
        <v>3</v>
      </c>
      <c r="G787" s="173">
        <v>7.26</v>
      </c>
      <c r="H787" s="174">
        <v>12</v>
      </c>
      <c r="I787" s="174"/>
      <c r="J787" s="31">
        <v>1.2</v>
      </c>
      <c r="K787"/>
    </row>
    <row r="788" spans="1:11" ht="12.75">
      <c r="A788" t="s">
        <v>2061</v>
      </c>
      <c r="B788" t="s">
        <v>2062</v>
      </c>
      <c r="C788" t="s">
        <v>1678</v>
      </c>
      <c r="D788">
        <v>12.48</v>
      </c>
      <c r="E788" s="172" t="s">
        <v>800</v>
      </c>
      <c r="F788">
        <v>15</v>
      </c>
      <c r="G788" s="173">
        <v>13.03</v>
      </c>
      <c r="H788" s="174">
        <v>5.5</v>
      </c>
      <c r="I788" s="174"/>
      <c r="J788" s="31">
        <v>1.3</v>
      </c>
      <c r="K788">
        <v>15</v>
      </c>
    </row>
    <row r="789" spans="1:11" ht="12.75">
      <c r="A789" t="s">
        <v>2648</v>
      </c>
      <c r="B789" t="s">
        <v>2649</v>
      </c>
      <c r="C789" t="s">
        <v>1548</v>
      </c>
      <c r="D789">
        <v>42.67</v>
      </c>
      <c r="E789" s="172" t="s">
        <v>800</v>
      </c>
      <c r="F789">
        <v>17</v>
      </c>
      <c r="G789" s="173">
        <v>15.19</v>
      </c>
      <c r="H789" s="174">
        <v>14.5</v>
      </c>
      <c r="I789" s="174"/>
      <c r="J789" s="31">
        <v>1.15</v>
      </c>
      <c r="K789">
        <v>17</v>
      </c>
    </row>
    <row r="790" spans="1:11" ht="12.75">
      <c r="A790" t="s">
        <v>1404</v>
      </c>
      <c r="B790" t="s">
        <v>1405</v>
      </c>
      <c r="C790" t="s">
        <v>894</v>
      </c>
      <c r="D790">
        <v>33</v>
      </c>
      <c r="E790" s="172" t="s">
        <v>800</v>
      </c>
      <c r="F790">
        <v>4</v>
      </c>
      <c r="G790" s="173">
        <v>-13.79</v>
      </c>
      <c r="H790" s="174"/>
      <c r="I790" s="174"/>
      <c r="J790" s="31">
        <v>1.45</v>
      </c>
      <c r="K790"/>
    </row>
    <row r="791" spans="1:11" ht="12.75">
      <c r="A791" t="s">
        <v>2650</v>
      </c>
      <c r="B791" t="s">
        <v>2651</v>
      </c>
      <c r="C791" t="s">
        <v>888</v>
      </c>
      <c r="D791">
        <v>37.91</v>
      </c>
      <c r="E791" s="172" t="s">
        <v>800</v>
      </c>
      <c r="F791">
        <v>9</v>
      </c>
      <c r="G791" s="173">
        <v>3.68</v>
      </c>
      <c r="H791" s="174">
        <v>6.5</v>
      </c>
      <c r="I791" s="174"/>
      <c r="J791" s="31">
        <v>1.3</v>
      </c>
      <c r="K791">
        <v>9</v>
      </c>
    </row>
    <row r="792" spans="1:11" ht="12.75">
      <c r="A792" t="s">
        <v>1408</v>
      </c>
      <c r="B792" t="s">
        <v>1409</v>
      </c>
      <c r="C792" t="s">
        <v>1559</v>
      </c>
      <c r="D792">
        <v>45.25</v>
      </c>
      <c r="E792" s="172" t="s">
        <v>800</v>
      </c>
      <c r="F792">
        <v>3</v>
      </c>
      <c r="G792" s="173">
        <v>7.44</v>
      </c>
      <c r="H792" s="174">
        <v>20</v>
      </c>
      <c r="I792" s="174"/>
      <c r="J792" s="31">
        <v>1</v>
      </c>
      <c r="K792"/>
    </row>
    <row r="793" spans="1:11" ht="12.75">
      <c r="A793" t="s">
        <v>2652</v>
      </c>
      <c r="B793" t="s">
        <v>2653</v>
      </c>
      <c r="C793" t="s">
        <v>1628</v>
      </c>
      <c r="D793">
        <v>34.46</v>
      </c>
      <c r="E793" s="172" t="s">
        <v>800</v>
      </c>
      <c r="F793">
        <v>5</v>
      </c>
      <c r="G793" s="173">
        <v>9.23</v>
      </c>
      <c r="H793" s="174">
        <v>5</v>
      </c>
      <c r="I793" s="174">
        <v>1.5</v>
      </c>
      <c r="J793" s="31">
        <v>0.65</v>
      </c>
      <c r="K793"/>
    </row>
    <row r="794" spans="1:11" ht="12.75">
      <c r="A794" t="s">
        <v>2654</v>
      </c>
      <c r="B794" t="s">
        <v>2655</v>
      </c>
      <c r="C794" t="s">
        <v>1675</v>
      </c>
      <c r="D794">
        <v>119.96</v>
      </c>
      <c r="E794" s="172" t="s">
        <v>800</v>
      </c>
      <c r="F794">
        <v>6</v>
      </c>
      <c r="G794" s="173"/>
      <c r="H794" s="174"/>
      <c r="I794" s="174"/>
      <c r="J794" s="31">
        <v>1.15</v>
      </c>
      <c r="K794"/>
    </row>
    <row r="795" spans="1:11" ht="12.75">
      <c r="A795" t="s">
        <v>2658</v>
      </c>
      <c r="B795" t="s">
        <v>2659</v>
      </c>
      <c r="C795" t="s">
        <v>1548</v>
      </c>
      <c r="D795">
        <v>33.85</v>
      </c>
      <c r="E795" s="172" t="s">
        <v>800</v>
      </c>
      <c r="F795">
        <v>14</v>
      </c>
      <c r="G795" s="173">
        <v>14.11</v>
      </c>
      <c r="H795" s="174">
        <v>11</v>
      </c>
      <c r="I795" s="174"/>
      <c r="J795" s="31">
        <v>1.2</v>
      </c>
      <c r="K795">
        <v>14</v>
      </c>
    </row>
    <row r="796" spans="1:11" ht="12.75">
      <c r="A796" t="s">
        <v>1388</v>
      </c>
      <c r="B796" t="s">
        <v>1389</v>
      </c>
      <c r="C796" t="s">
        <v>1058</v>
      </c>
      <c r="D796">
        <v>35.23</v>
      </c>
      <c r="E796" s="172" t="s">
        <v>800</v>
      </c>
      <c r="F796">
        <v>22</v>
      </c>
      <c r="G796" s="173">
        <v>9.22</v>
      </c>
      <c r="H796" s="174">
        <v>10</v>
      </c>
      <c r="I796" s="174">
        <v>4</v>
      </c>
      <c r="J796" s="31">
        <v>0.85</v>
      </c>
      <c r="K796">
        <v>22</v>
      </c>
    </row>
    <row r="797" spans="1:11" ht="12.75">
      <c r="A797" t="s">
        <v>1427</v>
      </c>
      <c r="B797" t="s">
        <v>1428</v>
      </c>
      <c r="C797" t="s">
        <v>2257</v>
      </c>
      <c r="D797">
        <v>38.01</v>
      </c>
      <c r="E797" s="172" t="s">
        <v>800</v>
      </c>
      <c r="F797">
        <v>19</v>
      </c>
      <c r="G797" s="173">
        <v>23.14</v>
      </c>
      <c r="H797" s="174">
        <v>8.5</v>
      </c>
      <c r="I797" s="174"/>
      <c r="J797" s="31">
        <v>1.35</v>
      </c>
      <c r="K797">
        <v>19</v>
      </c>
    </row>
    <row r="798" spans="1:11" ht="12.75">
      <c r="A798" t="s">
        <v>3451</v>
      </c>
      <c r="B798" t="s">
        <v>3452</v>
      </c>
      <c r="C798" t="s">
        <v>934</v>
      </c>
      <c r="D798">
        <v>13.47</v>
      </c>
      <c r="E798" s="172" t="s">
        <v>800</v>
      </c>
      <c r="F798">
        <v>18</v>
      </c>
      <c r="G798" s="173">
        <v>-1.69</v>
      </c>
      <c r="H798" s="174">
        <v>12</v>
      </c>
      <c r="I798" s="174">
        <v>-20.5</v>
      </c>
      <c r="J798" s="31">
        <v>1.8</v>
      </c>
      <c r="K798">
        <v>18</v>
      </c>
    </row>
    <row r="799" spans="1:11" ht="12.75">
      <c r="A799" t="s">
        <v>2660</v>
      </c>
      <c r="B799" t="s">
        <v>731</v>
      </c>
      <c r="C799" t="s">
        <v>978</v>
      </c>
      <c r="D799">
        <v>21</v>
      </c>
      <c r="E799" s="172" t="s">
        <v>800</v>
      </c>
      <c r="F799">
        <v>15</v>
      </c>
      <c r="G799" s="173">
        <v>7.48</v>
      </c>
      <c r="H799" s="174">
        <v>7</v>
      </c>
      <c r="I799" s="174">
        <v>4.5</v>
      </c>
      <c r="J799" s="31">
        <v>1.35</v>
      </c>
      <c r="K799">
        <v>15</v>
      </c>
    </row>
    <row r="800" spans="1:11" ht="12.75">
      <c r="A800" t="s">
        <v>2665</v>
      </c>
      <c r="B800" t="s">
        <v>2666</v>
      </c>
      <c r="C800" t="s">
        <v>1279</v>
      </c>
      <c r="D800">
        <v>36.84</v>
      </c>
      <c r="E800" s="172" t="s">
        <v>800</v>
      </c>
      <c r="F800">
        <v>10</v>
      </c>
      <c r="G800" s="173">
        <v>12.83</v>
      </c>
      <c r="H800" s="174">
        <v>5.5</v>
      </c>
      <c r="I800" s="174">
        <v>10.5</v>
      </c>
      <c r="J800" s="31">
        <v>0.75</v>
      </c>
      <c r="K800">
        <v>10</v>
      </c>
    </row>
    <row r="801" spans="1:11" ht="12.75">
      <c r="A801" t="s">
        <v>2669</v>
      </c>
      <c r="B801" t="s">
        <v>2670</v>
      </c>
      <c r="C801" t="s">
        <v>1005</v>
      </c>
      <c r="D801">
        <v>38.34</v>
      </c>
      <c r="E801" s="172" t="s">
        <v>800</v>
      </c>
      <c r="F801">
        <v>10</v>
      </c>
      <c r="G801" s="173">
        <v>13.25</v>
      </c>
      <c r="H801" s="174">
        <v>11</v>
      </c>
      <c r="I801" s="174"/>
      <c r="J801" s="31">
        <v>1.55</v>
      </c>
      <c r="K801">
        <v>10</v>
      </c>
    </row>
    <row r="802" spans="1:11" ht="12.75">
      <c r="A802" t="s">
        <v>2671</v>
      </c>
      <c r="B802" t="s">
        <v>2672</v>
      </c>
      <c r="C802" t="s">
        <v>1548</v>
      </c>
      <c r="D802">
        <v>18.8</v>
      </c>
      <c r="E802" s="172" t="s">
        <v>800</v>
      </c>
      <c r="F802">
        <v>15</v>
      </c>
      <c r="G802" s="173">
        <v>7.65</v>
      </c>
      <c r="H802" s="174">
        <v>12</v>
      </c>
      <c r="I802" s="174"/>
      <c r="J802" s="31">
        <v>1.1</v>
      </c>
      <c r="K802">
        <v>15</v>
      </c>
    </row>
    <row r="803" spans="1:11" ht="12.75">
      <c r="A803" t="s">
        <v>2673</v>
      </c>
      <c r="B803" t="s">
        <v>2674</v>
      </c>
      <c r="C803" t="s">
        <v>897</v>
      </c>
      <c r="D803">
        <v>32.18</v>
      </c>
      <c r="E803" s="172" t="s">
        <v>800</v>
      </c>
      <c r="F803">
        <v>13</v>
      </c>
      <c r="G803" s="173">
        <v>10.2</v>
      </c>
      <c r="H803" s="174">
        <v>7.5</v>
      </c>
      <c r="I803" s="174">
        <v>9</v>
      </c>
      <c r="J803" s="31">
        <v>0.7</v>
      </c>
      <c r="K803">
        <v>13</v>
      </c>
    </row>
    <row r="804" spans="1:11" ht="12.75">
      <c r="A804" t="s">
        <v>2675</v>
      </c>
      <c r="B804" t="s">
        <v>2676</v>
      </c>
      <c r="C804" t="s">
        <v>914</v>
      </c>
      <c r="D804">
        <v>52.08</v>
      </c>
      <c r="E804" s="172" t="s">
        <v>800</v>
      </c>
      <c r="F804">
        <v>5</v>
      </c>
      <c r="G804" s="173">
        <v>9.27</v>
      </c>
      <c r="H804" s="174">
        <v>9</v>
      </c>
      <c r="I804" s="174">
        <v>5</v>
      </c>
      <c r="J804" s="31">
        <v>1.75</v>
      </c>
      <c r="K804"/>
    </row>
    <row r="805" spans="1:11" ht="12.75">
      <c r="A805" t="s">
        <v>2679</v>
      </c>
      <c r="B805" t="s">
        <v>2680</v>
      </c>
      <c r="C805" t="s">
        <v>1022</v>
      </c>
      <c r="D805">
        <v>39.73</v>
      </c>
      <c r="E805" s="172" t="s">
        <v>800</v>
      </c>
      <c r="F805">
        <v>9</v>
      </c>
      <c r="G805" s="173">
        <v>5.79</v>
      </c>
      <c r="H805" s="174">
        <v>23.5</v>
      </c>
      <c r="I805" s="174"/>
      <c r="J805" s="31">
        <v>1.05</v>
      </c>
      <c r="K805">
        <v>9</v>
      </c>
    </row>
    <row r="806" spans="1:11" ht="12.75">
      <c r="A806" t="s">
        <v>2683</v>
      </c>
      <c r="B806" t="s">
        <v>2684</v>
      </c>
      <c r="C806" t="s">
        <v>1662</v>
      </c>
      <c r="D806">
        <v>34.18</v>
      </c>
      <c r="E806" s="172" t="s">
        <v>800</v>
      </c>
      <c r="F806">
        <v>6</v>
      </c>
      <c r="G806" s="173">
        <v>8.26</v>
      </c>
      <c r="H806" s="174">
        <v>6.5</v>
      </c>
      <c r="I806" s="174">
        <v>2</v>
      </c>
      <c r="J806" s="31">
        <v>0.8</v>
      </c>
      <c r="K806"/>
    </row>
    <row r="807" spans="1:11" ht="12.75">
      <c r="A807" t="s">
        <v>2080</v>
      </c>
      <c r="B807" t="s">
        <v>2081</v>
      </c>
      <c r="C807" t="s">
        <v>877</v>
      </c>
      <c r="D807">
        <v>36.53</v>
      </c>
      <c r="E807" s="172" t="s">
        <v>800</v>
      </c>
      <c r="F807">
        <v>32</v>
      </c>
      <c r="G807" s="173">
        <v>2.38</v>
      </c>
      <c r="H807" s="174">
        <v>36</v>
      </c>
      <c r="I807" s="174"/>
      <c r="J807" s="31">
        <v>0.9</v>
      </c>
      <c r="K807"/>
    </row>
    <row r="808" spans="1:11" ht="12.75">
      <c r="A808" t="s">
        <v>2685</v>
      </c>
      <c r="B808" t="s">
        <v>2686</v>
      </c>
      <c r="C808" t="s">
        <v>911</v>
      </c>
      <c r="D808">
        <v>17.79</v>
      </c>
      <c r="E808" s="172" t="s">
        <v>800</v>
      </c>
      <c r="F808">
        <v>13</v>
      </c>
      <c r="G808" s="173">
        <v>33.94</v>
      </c>
      <c r="H808" s="174">
        <v>8.5</v>
      </c>
      <c r="I808" s="174">
        <v>6.5</v>
      </c>
      <c r="J808" s="31">
        <v>0.85</v>
      </c>
      <c r="K808">
        <v>13</v>
      </c>
    </row>
    <row r="809" spans="1:11" ht="12.75">
      <c r="A809" t="s">
        <v>2084</v>
      </c>
      <c r="B809" t="s">
        <v>2085</v>
      </c>
      <c r="C809" t="s">
        <v>877</v>
      </c>
      <c r="D809">
        <v>27.82</v>
      </c>
      <c r="E809" s="172" t="s">
        <v>800</v>
      </c>
      <c r="F809">
        <v>13</v>
      </c>
      <c r="G809" s="173">
        <v>11.1</v>
      </c>
      <c r="H809" s="174">
        <v>20</v>
      </c>
      <c r="I809" s="174"/>
      <c r="J809" s="31">
        <v>1.25</v>
      </c>
      <c r="K809">
        <v>13</v>
      </c>
    </row>
    <row r="810" spans="1:11" ht="12.75">
      <c r="A810" t="s">
        <v>2687</v>
      </c>
      <c r="B810" t="s">
        <v>2688</v>
      </c>
      <c r="C810" t="s">
        <v>1812</v>
      </c>
      <c r="D810">
        <v>55.4</v>
      </c>
      <c r="E810" s="172" t="s">
        <v>800</v>
      </c>
      <c r="F810">
        <v>8</v>
      </c>
      <c r="G810" s="173">
        <v>29.58</v>
      </c>
      <c r="H810" s="174">
        <v>13.5</v>
      </c>
      <c r="I810" s="174"/>
      <c r="J810" s="31">
        <v>1.2</v>
      </c>
      <c r="K810">
        <v>8</v>
      </c>
    </row>
    <row r="811" spans="1:11" ht="12.75">
      <c r="A811" t="s">
        <v>2689</v>
      </c>
      <c r="B811" t="s">
        <v>2690</v>
      </c>
      <c r="C811" t="s">
        <v>1326</v>
      </c>
      <c r="D811">
        <v>32.52</v>
      </c>
      <c r="E811" s="172" t="s">
        <v>800</v>
      </c>
      <c r="F811">
        <v>17</v>
      </c>
      <c r="G811" s="173">
        <v>8.92</v>
      </c>
      <c r="H811" s="174">
        <v>10.5</v>
      </c>
      <c r="I811" s="174">
        <v>6</v>
      </c>
      <c r="J811" s="31">
        <v>0.8</v>
      </c>
      <c r="K811">
        <v>17</v>
      </c>
    </row>
    <row r="812" spans="1:11" ht="12.75">
      <c r="A812" t="s">
        <v>1161</v>
      </c>
      <c r="B812" t="s">
        <v>1162</v>
      </c>
      <c r="C812" t="s">
        <v>1675</v>
      </c>
      <c r="D812">
        <v>96.61</v>
      </c>
      <c r="E812" s="172" t="s">
        <v>800</v>
      </c>
      <c r="F812"/>
      <c r="G812" s="173"/>
      <c r="H812" s="174"/>
      <c r="I812" s="174"/>
      <c r="J812" s="31">
        <v>1.2</v>
      </c>
      <c r="K812"/>
    </row>
    <row r="813" spans="1:11" ht="12.75">
      <c r="A813" t="s">
        <v>1937</v>
      </c>
      <c r="B813" t="s">
        <v>1938</v>
      </c>
      <c r="C813" t="s">
        <v>1081</v>
      </c>
      <c r="D813">
        <v>46.73</v>
      </c>
      <c r="E813" s="172" t="s">
        <v>800</v>
      </c>
      <c r="F813">
        <v>20</v>
      </c>
      <c r="G813" s="173">
        <v>-3.91</v>
      </c>
      <c r="H813" s="174">
        <v>13.5</v>
      </c>
      <c r="I813" s="174">
        <v>3</v>
      </c>
      <c r="J813" s="31">
        <v>1</v>
      </c>
      <c r="K813">
        <v>20</v>
      </c>
    </row>
    <row r="814" spans="1:11" ht="12.75">
      <c r="A814" t="s">
        <v>2697</v>
      </c>
      <c r="B814" t="s">
        <v>2698</v>
      </c>
      <c r="C814" t="s">
        <v>1887</v>
      </c>
      <c r="D814">
        <v>10.64</v>
      </c>
      <c r="E814" s="172" t="s">
        <v>800</v>
      </c>
      <c r="F814">
        <v>30</v>
      </c>
      <c r="G814" s="173">
        <v>15.89</v>
      </c>
      <c r="H814" s="174">
        <v>36</v>
      </c>
      <c r="I814" s="174"/>
      <c r="J814" s="31">
        <v>1.35</v>
      </c>
      <c r="K814"/>
    </row>
    <row r="815" spans="1:11" ht="12.75">
      <c r="A815" t="s">
        <v>2088</v>
      </c>
      <c r="B815" t="s">
        <v>2089</v>
      </c>
      <c r="C815" t="s">
        <v>1022</v>
      </c>
      <c r="D815">
        <v>25.55</v>
      </c>
      <c r="E815" s="172" t="s">
        <v>800</v>
      </c>
      <c r="F815">
        <v>7</v>
      </c>
      <c r="G815" s="173">
        <v>16.69</v>
      </c>
      <c r="H815" s="174">
        <v>8.5</v>
      </c>
      <c r="I815" s="174">
        <v>9</v>
      </c>
      <c r="J815" s="31">
        <v>1.25</v>
      </c>
      <c r="K815">
        <v>7</v>
      </c>
    </row>
    <row r="816" spans="1:11" ht="12.75">
      <c r="A816" t="s">
        <v>2699</v>
      </c>
      <c r="B816" t="s">
        <v>2700</v>
      </c>
      <c r="C816" t="s">
        <v>1748</v>
      </c>
      <c r="D816">
        <v>48.22</v>
      </c>
      <c r="E816" s="172" t="s">
        <v>800</v>
      </c>
      <c r="F816">
        <v>10</v>
      </c>
      <c r="G816" s="173">
        <v>7.68</v>
      </c>
      <c r="H816" s="174">
        <v>7.5</v>
      </c>
      <c r="I816" s="174"/>
      <c r="J816" s="31">
        <v>1.3</v>
      </c>
      <c r="K816">
        <v>10</v>
      </c>
    </row>
    <row r="817" spans="1:11" ht="12.75">
      <c r="A817" t="s">
        <v>2701</v>
      </c>
      <c r="B817" t="s">
        <v>2702</v>
      </c>
      <c r="C817" t="s">
        <v>2703</v>
      </c>
      <c r="D817">
        <v>32.67</v>
      </c>
      <c r="E817" s="172" t="s">
        <v>800</v>
      </c>
      <c r="F817">
        <v>16</v>
      </c>
      <c r="G817" s="173">
        <v>6.7</v>
      </c>
      <c r="H817" s="174">
        <v>17.5</v>
      </c>
      <c r="I817" s="174">
        <v>11.5</v>
      </c>
      <c r="J817" s="31">
        <v>1.3</v>
      </c>
      <c r="K817">
        <v>16</v>
      </c>
    </row>
    <row r="818" spans="1:11" ht="12.75">
      <c r="A818" t="s">
        <v>3479</v>
      </c>
      <c r="B818" t="s">
        <v>3480</v>
      </c>
      <c r="C818" t="s">
        <v>1774</v>
      </c>
      <c r="D818">
        <v>12.48</v>
      </c>
      <c r="E818" s="172" t="s">
        <v>800</v>
      </c>
      <c r="F818">
        <v>22</v>
      </c>
      <c r="G818" s="173">
        <v>4.14</v>
      </c>
      <c r="H818" s="174">
        <v>15.5</v>
      </c>
      <c r="I818" s="174">
        <v>6</v>
      </c>
      <c r="J818" s="31">
        <v>1.45</v>
      </c>
      <c r="K818">
        <v>22</v>
      </c>
    </row>
    <row r="819" spans="1:11" ht="12.75">
      <c r="A819" t="s">
        <v>2092</v>
      </c>
      <c r="B819" t="s">
        <v>2093</v>
      </c>
      <c r="C819" t="s">
        <v>2094</v>
      </c>
      <c r="D819">
        <v>21.44</v>
      </c>
      <c r="E819" s="172" t="s">
        <v>800</v>
      </c>
      <c r="F819">
        <v>13</v>
      </c>
      <c r="G819" s="173">
        <v>19.46</v>
      </c>
      <c r="H819" s="174">
        <v>20.5</v>
      </c>
      <c r="I819" s="174"/>
      <c r="J819" s="31">
        <v>1</v>
      </c>
      <c r="K819">
        <v>13</v>
      </c>
    </row>
    <row r="820" spans="1:11" ht="12.75">
      <c r="A820" t="s">
        <v>2706</v>
      </c>
      <c r="B820" t="s">
        <v>2707</v>
      </c>
      <c r="C820" t="s">
        <v>1279</v>
      </c>
      <c r="D820">
        <v>31.25</v>
      </c>
      <c r="E820" s="172" t="s">
        <v>800</v>
      </c>
      <c r="F820">
        <v>17</v>
      </c>
      <c r="G820" s="173">
        <v>-43.26</v>
      </c>
      <c r="H820" s="174">
        <v>6.5</v>
      </c>
      <c r="I820" s="174">
        <v>-6.5</v>
      </c>
      <c r="J820" s="31">
        <v>0.95</v>
      </c>
      <c r="K820">
        <v>17</v>
      </c>
    </row>
    <row r="821" spans="1:11" ht="12.75">
      <c r="A821" t="s">
        <v>2708</v>
      </c>
      <c r="B821" t="s">
        <v>2709</v>
      </c>
      <c r="C821" t="s">
        <v>1326</v>
      </c>
      <c r="D821">
        <v>64</v>
      </c>
      <c r="E821" s="172" t="s">
        <v>800</v>
      </c>
      <c r="F821">
        <v>9</v>
      </c>
      <c r="G821" s="173">
        <v>19.15</v>
      </c>
      <c r="H821" s="174">
        <v>4</v>
      </c>
      <c r="I821" s="174">
        <v>4.5</v>
      </c>
      <c r="J821" s="31">
        <v>0.8</v>
      </c>
      <c r="K821">
        <v>9</v>
      </c>
    </row>
    <row r="822" spans="1:11" ht="12.75">
      <c r="A822" t="s">
        <v>3489</v>
      </c>
      <c r="B822" t="s">
        <v>3490</v>
      </c>
      <c r="C822" t="s">
        <v>1619</v>
      </c>
      <c r="D822">
        <v>47.83</v>
      </c>
      <c r="E822" s="172" t="s">
        <v>800</v>
      </c>
      <c r="F822">
        <v>14</v>
      </c>
      <c r="G822" s="173">
        <v>11.82</v>
      </c>
      <c r="H822" s="174">
        <v>38</v>
      </c>
      <c r="I822" s="174">
        <v>4.5</v>
      </c>
      <c r="J822" s="31">
        <v>1.2</v>
      </c>
      <c r="K822">
        <v>14</v>
      </c>
    </row>
    <row r="823" spans="1:11" ht="12.75">
      <c r="A823" t="s">
        <v>2710</v>
      </c>
      <c r="B823" t="s">
        <v>2711</v>
      </c>
      <c r="C823" t="s">
        <v>928</v>
      </c>
      <c r="D823">
        <v>51.27</v>
      </c>
      <c r="E823" s="172" t="s">
        <v>800</v>
      </c>
      <c r="F823">
        <v>10</v>
      </c>
      <c r="G823" s="173">
        <v>9.61</v>
      </c>
      <c r="H823" s="174">
        <v>18</v>
      </c>
      <c r="I823" s="174"/>
      <c r="J823" s="31">
        <v>1.05</v>
      </c>
      <c r="K823">
        <v>10</v>
      </c>
    </row>
    <row r="824" spans="1:11" ht="12.75">
      <c r="A824" t="s">
        <v>2100</v>
      </c>
      <c r="B824" t="s">
        <v>2101</v>
      </c>
      <c r="C824" t="s">
        <v>1672</v>
      </c>
      <c r="D824">
        <v>12.81</v>
      </c>
      <c r="E824" s="172" t="s">
        <v>800</v>
      </c>
      <c r="F824">
        <v>6</v>
      </c>
      <c r="G824" s="173">
        <v>14.58</v>
      </c>
      <c r="H824" s="174">
        <v>5</v>
      </c>
      <c r="I824" s="174">
        <v>9</v>
      </c>
      <c r="J824" s="31">
        <v>0.95</v>
      </c>
      <c r="K824"/>
    </row>
    <row r="825" spans="1:11" ht="12.75">
      <c r="A825" t="s">
        <v>2102</v>
      </c>
      <c r="B825" t="s">
        <v>2103</v>
      </c>
      <c r="C825" t="s">
        <v>1758</v>
      </c>
      <c r="D825">
        <v>16.65</v>
      </c>
      <c r="E825" s="172" t="s">
        <v>800</v>
      </c>
      <c r="F825">
        <v>16</v>
      </c>
      <c r="G825" s="173">
        <v>12.76</v>
      </c>
      <c r="H825" s="174">
        <v>17</v>
      </c>
      <c r="I825" s="174"/>
      <c r="J825" s="31">
        <v>1.25</v>
      </c>
      <c r="K825">
        <v>16</v>
      </c>
    </row>
    <row r="826" spans="1:11" ht="12.75">
      <c r="A826" t="s">
        <v>2712</v>
      </c>
      <c r="B826" t="s">
        <v>2713</v>
      </c>
      <c r="C826" t="s">
        <v>1022</v>
      </c>
      <c r="D826">
        <v>16.43</v>
      </c>
      <c r="E826" s="172" t="s">
        <v>800</v>
      </c>
      <c r="F826">
        <v>7</v>
      </c>
      <c r="G826" s="173">
        <v>9.88</v>
      </c>
      <c r="H826" s="174">
        <v>9</v>
      </c>
      <c r="I826" s="174"/>
      <c r="J826" s="31">
        <v>1.2</v>
      </c>
      <c r="K826">
        <v>7</v>
      </c>
    </row>
    <row r="827" spans="1:11" ht="12.75">
      <c r="A827" t="s">
        <v>3494</v>
      </c>
      <c r="B827" t="s">
        <v>3495</v>
      </c>
      <c r="C827" t="s">
        <v>2045</v>
      </c>
      <c r="D827">
        <v>37.57</v>
      </c>
      <c r="E827" s="172" t="s">
        <v>800</v>
      </c>
      <c r="F827">
        <v>13</v>
      </c>
      <c r="G827" s="173">
        <v>9.64</v>
      </c>
      <c r="H827" s="174">
        <v>7</v>
      </c>
      <c r="I827" s="174">
        <v>1</v>
      </c>
      <c r="J827" s="31">
        <v>0.7</v>
      </c>
      <c r="K827">
        <v>13</v>
      </c>
    </row>
    <row r="828" spans="1:11" ht="12.75">
      <c r="A828" t="s">
        <v>2714</v>
      </c>
      <c r="B828" t="s">
        <v>2715</v>
      </c>
      <c r="C828" t="s">
        <v>2097</v>
      </c>
      <c r="D828">
        <v>7.12</v>
      </c>
      <c r="E828" s="172" t="s">
        <v>800</v>
      </c>
      <c r="F828">
        <v>33</v>
      </c>
      <c r="G828" s="173">
        <v>-2.43</v>
      </c>
      <c r="H828" s="174">
        <v>16</v>
      </c>
      <c r="I828" s="174">
        <v>4</v>
      </c>
      <c r="J828" s="31">
        <v>1.05</v>
      </c>
      <c r="K828"/>
    </row>
    <row r="829" spans="1:11" ht="12.75">
      <c r="A829" t="s">
        <v>2716</v>
      </c>
      <c r="B829" t="s">
        <v>2717</v>
      </c>
      <c r="C829" t="s">
        <v>966</v>
      </c>
      <c r="D829">
        <v>29.42</v>
      </c>
      <c r="E829" s="172" t="s">
        <v>800</v>
      </c>
      <c r="F829">
        <v>14</v>
      </c>
      <c r="G829" s="173">
        <v>17.99</v>
      </c>
      <c r="H829" s="174">
        <v>-1</v>
      </c>
      <c r="I829" s="174">
        <v>1</v>
      </c>
      <c r="J829" s="31">
        <v>1.05</v>
      </c>
      <c r="K829">
        <v>14</v>
      </c>
    </row>
    <row r="830" spans="1:11" ht="12.75">
      <c r="A830" t="s">
        <v>2718</v>
      </c>
      <c r="B830" t="s">
        <v>2719</v>
      </c>
      <c r="C830" t="s">
        <v>891</v>
      </c>
      <c r="D830">
        <v>29.76</v>
      </c>
      <c r="E830" s="172" t="s">
        <v>800</v>
      </c>
      <c r="F830">
        <v>16</v>
      </c>
      <c r="G830" s="173">
        <v>14.8</v>
      </c>
      <c r="H830" s="174">
        <v>5.5</v>
      </c>
      <c r="I830" s="174">
        <v>13.5</v>
      </c>
      <c r="J830" s="31">
        <v>1.1</v>
      </c>
      <c r="K830">
        <v>16</v>
      </c>
    </row>
    <row r="831" spans="1:11" ht="12.75">
      <c r="A831" t="s">
        <v>2720</v>
      </c>
      <c r="B831" t="s">
        <v>2721</v>
      </c>
      <c r="C831" t="s">
        <v>931</v>
      </c>
      <c r="D831">
        <v>56.73</v>
      </c>
      <c r="E831" s="172" t="s">
        <v>800</v>
      </c>
      <c r="F831">
        <v>5</v>
      </c>
      <c r="G831" s="173">
        <v>13.44</v>
      </c>
      <c r="H831" s="174">
        <v>9</v>
      </c>
      <c r="I831" s="174"/>
      <c r="J831" s="31">
        <v>1.45</v>
      </c>
      <c r="K831"/>
    </row>
    <row r="832" spans="1:11" ht="12.75">
      <c r="A832" t="s">
        <v>2725</v>
      </c>
      <c r="B832" t="s">
        <v>2726</v>
      </c>
      <c r="C832" t="s">
        <v>962</v>
      </c>
      <c r="D832">
        <v>65.09</v>
      </c>
      <c r="E832" s="172" t="s">
        <v>800</v>
      </c>
      <c r="F832">
        <v>10</v>
      </c>
      <c r="G832" s="173">
        <v>13.53</v>
      </c>
      <c r="H832" s="174">
        <v>9.5</v>
      </c>
      <c r="I832" s="174">
        <v>7.5</v>
      </c>
      <c r="J832" s="31">
        <v>1.35</v>
      </c>
      <c r="K832">
        <v>10</v>
      </c>
    </row>
    <row r="833" spans="1:11" ht="12.75">
      <c r="A833" t="s">
        <v>1801</v>
      </c>
      <c r="B833" t="s">
        <v>1802</v>
      </c>
      <c r="C833" t="s">
        <v>911</v>
      </c>
      <c r="D833">
        <v>51.67</v>
      </c>
      <c r="E833" s="172" t="s">
        <v>800</v>
      </c>
      <c r="F833">
        <v>12</v>
      </c>
      <c r="G833" s="173">
        <v>3.31</v>
      </c>
      <c r="H833" s="174">
        <v>19.5</v>
      </c>
      <c r="I833" s="174">
        <v>-5.5</v>
      </c>
      <c r="J833" s="31">
        <v>1.45</v>
      </c>
      <c r="K833">
        <v>12</v>
      </c>
    </row>
    <row r="834" spans="1:11" ht="12.75">
      <c r="A834" t="s">
        <v>3498</v>
      </c>
      <c r="B834" t="s">
        <v>3499</v>
      </c>
      <c r="C834" t="s">
        <v>1916</v>
      </c>
      <c r="D834">
        <v>11.28</v>
      </c>
      <c r="E834" s="172" t="s">
        <v>800</v>
      </c>
      <c r="F834">
        <v>21</v>
      </c>
      <c r="G834" s="173">
        <v>7.05</v>
      </c>
      <c r="H834" s="174">
        <v>12</v>
      </c>
      <c r="I834" s="174"/>
      <c r="J834" s="31">
        <v>0.65</v>
      </c>
      <c r="K834">
        <v>21</v>
      </c>
    </row>
    <row r="835" spans="1:11" ht="12.75">
      <c r="A835" t="s">
        <v>2729</v>
      </c>
      <c r="B835" t="s">
        <v>2730</v>
      </c>
      <c r="C835" t="s">
        <v>931</v>
      </c>
      <c r="D835">
        <v>138.56</v>
      </c>
      <c r="E835" s="172" t="s">
        <v>800</v>
      </c>
      <c r="F835">
        <v>3</v>
      </c>
      <c r="G835" s="173">
        <v>11.54</v>
      </c>
      <c r="H835" s="174">
        <v>18.5</v>
      </c>
      <c r="I835" s="174">
        <v>12</v>
      </c>
      <c r="J835" s="31">
        <v>1</v>
      </c>
      <c r="K835"/>
    </row>
    <row r="836" spans="1:11" ht="12.75">
      <c r="A836" t="s">
        <v>2731</v>
      </c>
      <c r="B836" t="s">
        <v>2732</v>
      </c>
      <c r="C836" t="s">
        <v>922</v>
      </c>
      <c r="D836">
        <v>23.97</v>
      </c>
      <c r="E836" s="172" t="s">
        <v>800</v>
      </c>
      <c r="F836">
        <v>30</v>
      </c>
      <c r="G836" s="173">
        <v>14.72</v>
      </c>
      <c r="H836" s="174">
        <v>23.5</v>
      </c>
      <c r="I836" s="174"/>
      <c r="J836" s="31">
        <v>0.8</v>
      </c>
      <c r="K836"/>
    </row>
    <row r="837" spans="1:11" ht="12.75">
      <c r="A837" t="s">
        <v>2733</v>
      </c>
      <c r="B837" t="s">
        <v>2734</v>
      </c>
      <c r="C837" t="s">
        <v>1008</v>
      </c>
      <c r="D837">
        <v>32.62</v>
      </c>
      <c r="E837" s="172" t="s">
        <v>800</v>
      </c>
      <c r="F837">
        <v>19</v>
      </c>
      <c r="G837" s="173">
        <v>14.56</v>
      </c>
      <c r="H837" s="174">
        <v>21</v>
      </c>
      <c r="I837" s="174"/>
      <c r="J837" s="31">
        <v>1.2</v>
      </c>
      <c r="K837">
        <v>19</v>
      </c>
    </row>
    <row r="838" spans="1:11" ht="12.75">
      <c r="A838" t="s">
        <v>2735</v>
      </c>
      <c r="B838" t="s">
        <v>2736</v>
      </c>
      <c r="C838" t="s">
        <v>2097</v>
      </c>
      <c r="D838">
        <v>38.48</v>
      </c>
      <c r="E838" s="172" t="s">
        <v>800</v>
      </c>
      <c r="F838">
        <v>15</v>
      </c>
      <c r="G838" s="173">
        <v>8.58</v>
      </c>
      <c r="H838" s="174">
        <v>11</v>
      </c>
      <c r="I838" s="174">
        <v>12.5</v>
      </c>
      <c r="J838" s="31">
        <v>1.15</v>
      </c>
      <c r="K838">
        <v>15</v>
      </c>
    </row>
    <row r="839" spans="1:11" ht="12.75">
      <c r="A839" t="s">
        <v>2737</v>
      </c>
      <c r="B839" t="s">
        <v>1163</v>
      </c>
      <c r="C839" t="s">
        <v>888</v>
      </c>
      <c r="D839">
        <v>51.89</v>
      </c>
      <c r="E839" s="172" t="s">
        <v>800</v>
      </c>
      <c r="F839">
        <v>5</v>
      </c>
      <c r="G839" s="173">
        <v>-7.74</v>
      </c>
      <c r="H839" s="174">
        <v>18</v>
      </c>
      <c r="I839" s="174">
        <v>7</v>
      </c>
      <c r="J839" s="31">
        <v>1.35</v>
      </c>
      <c r="K839"/>
    </row>
    <row r="840" spans="1:11" ht="12.75">
      <c r="A840" t="s">
        <v>2108</v>
      </c>
      <c r="B840" t="s">
        <v>2109</v>
      </c>
      <c r="C840" t="s">
        <v>1761</v>
      </c>
      <c r="D840">
        <v>39.34</v>
      </c>
      <c r="E840" s="172" t="s">
        <v>800</v>
      </c>
      <c r="F840">
        <v>14</v>
      </c>
      <c r="G840" s="173">
        <v>14.18</v>
      </c>
      <c r="H840" s="174">
        <v>13.5</v>
      </c>
      <c r="I840" s="174">
        <v>14.5</v>
      </c>
      <c r="J840" s="31">
        <v>0.7</v>
      </c>
      <c r="K840">
        <v>14</v>
      </c>
    </row>
    <row r="841" spans="1:11" ht="12.75">
      <c r="A841" t="s">
        <v>1164</v>
      </c>
      <c r="B841" t="s">
        <v>1165</v>
      </c>
      <c r="C841" t="s">
        <v>911</v>
      </c>
      <c r="D841">
        <v>46.3</v>
      </c>
      <c r="E841" s="172" t="s">
        <v>800</v>
      </c>
      <c r="F841">
        <v>6</v>
      </c>
      <c r="G841" s="173">
        <v>14.39</v>
      </c>
      <c r="H841" s="174">
        <v>11</v>
      </c>
      <c r="I841" s="174">
        <v>6</v>
      </c>
      <c r="J841" s="31">
        <v>1</v>
      </c>
      <c r="K841"/>
    </row>
    <row r="842" spans="1:11" ht="12.75">
      <c r="A842" t="s">
        <v>2738</v>
      </c>
      <c r="B842" t="s">
        <v>2739</v>
      </c>
      <c r="C842" t="s">
        <v>1019</v>
      </c>
      <c r="D842">
        <v>54.49</v>
      </c>
      <c r="E842" s="172" t="s">
        <v>800</v>
      </c>
      <c r="F842">
        <v>10</v>
      </c>
      <c r="G842" s="173">
        <v>14.77</v>
      </c>
      <c r="H842" s="174">
        <v>17</v>
      </c>
      <c r="I842" s="174"/>
      <c r="J842" s="31">
        <v>0.7</v>
      </c>
      <c r="K842">
        <v>10</v>
      </c>
    </row>
    <row r="843" spans="1:11" ht="12.75">
      <c r="A843" t="s">
        <v>1166</v>
      </c>
      <c r="B843" t="s">
        <v>1167</v>
      </c>
      <c r="C843" t="s">
        <v>1793</v>
      </c>
      <c r="D843">
        <v>11.53</v>
      </c>
      <c r="E843" s="172" t="s">
        <v>800</v>
      </c>
      <c r="F843">
        <v>10</v>
      </c>
      <c r="G843" s="173">
        <v>-0.95</v>
      </c>
      <c r="H843" s="174"/>
      <c r="I843" s="174"/>
      <c r="J843" s="31">
        <v>1.1</v>
      </c>
      <c r="K843">
        <v>10</v>
      </c>
    </row>
    <row r="844" spans="1:11" ht="12.75">
      <c r="A844" t="s">
        <v>2746</v>
      </c>
      <c r="B844" t="s">
        <v>2747</v>
      </c>
      <c r="C844" t="s">
        <v>928</v>
      </c>
      <c r="D844">
        <v>47.17</v>
      </c>
      <c r="E844" s="172" t="s">
        <v>800</v>
      </c>
      <c r="F844">
        <v>-1</v>
      </c>
      <c r="G844" s="173">
        <v>4.48</v>
      </c>
      <c r="H844" s="174">
        <v>14.5</v>
      </c>
      <c r="I844" s="174"/>
      <c r="J844" s="31">
        <v>1.25</v>
      </c>
      <c r="K844"/>
    </row>
    <row r="845" spans="1:11" ht="12.75">
      <c r="A845" t="s">
        <v>1338</v>
      </c>
      <c r="B845" t="s">
        <v>1339</v>
      </c>
      <c r="C845" t="s">
        <v>1584</v>
      </c>
      <c r="D845">
        <v>54.44</v>
      </c>
      <c r="E845" s="172" t="s">
        <v>800</v>
      </c>
      <c r="F845">
        <v>-5</v>
      </c>
      <c r="G845" s="173">
        <v>12.82</v>
      </c>
      <c r="H845" s="174">
        <v>10</v>
      </c>
      <c r="I845" s="174"/>
      <c r="J845" s="31">
        <v>1.8</v>
      </c>
      <c r="K845"/>
    </row>
    <row r="846" spans="1:11" ht="12.75">
      <c r="A846" t="s">
        <v>2750</v>
      </c>
      <c r="B846" t="s">
        <v>2751</v>
      </c>
      <c r="C846" t="s">
        <v>2094</v>
      </c>
      <c r="D846">
        <v>21.71</v>
      </c>
      <c r="E846" s="172" t="s">
        <v>800</v>
      </c>
      <c r="F846">
        <v>3</v>
      </c>
      <c r="G846" s="173">
        <v>4.73</v>
      </c>
      <c r="H846" s="174">
        <v>24</v>
      </c>
      <c r="I846" s="174"/>
      <c r="J846" s="31">
        <v>1.05</v>
      </c>
      <c r="K846"/>
    </row>
    <row r="847" spans="1:11" ht="12.75">
      <c r="A847" t="s">
        <v>2124</v>
      </c>
      <c r="B847" t="s">
        <v>2125</v>
      </c>
      <c r="C847" t="s">
        <v>978</v>
      </c>
      <c r="D847">
        <v>68.5</v>
      </c>
      <c r="E847" s="172" t="s">
        <v>800</v>
      </c>
      <c r="F847">
        <v>11</v>
      </c>
      <c r="G847" s="173">
        <v>15.51</v>
      </c>
      <c r="H847" s="174">
        <v>11</v>
      </c>
      <c r="I847" s="174">
        <v>18</v>
      </c>
      <c r="J847" s="31">
        <v>0.8</v>
      </c>
      <c r="K847">
        <v>11</v>
      </c>
    </row>
    <row r="848" spans="1:11" ht="12.75">
      <c r="A848" t="s">
        <v>1328</v>
      </c>
      <c r="B848" t="s">
        <v>1329</v>
      </c>
      <c r="C848" t="s">
        <v>1241</v>
      </c>
      <c r="D848">
        <v>42.1</v>
      </c>
      <c r="E848" s="172" t="s">
        <v>800</v>
      </c>
      <c r="F848">
        <v>12</v>
      </c>
      <c r="G848" s="173">
        <v>19.38</v>
      </c>
      <c r="H848" s="174">
        <v>22</v>
      </c>
      <c r="I848" s="174">
        <v>29.5</v>
      </c>
      <c r="J848" s="31">
        <v>1.65</v>
      </c>
      <c r="K848">
        <v>12</v>
      </c>
    </row>
    <row r="849" spans="1:11" ht="12.75">
      <c r="A849" t="s">
        <v>2128</v>
      </c>
      <c r="B849" t="s">
        <v>2129</v>
      </c>
      <c r="C849" t="s">
        <v>907</v>
      </c>
      <c r="D849">
        <v>14.99</v>
      </c>
      <c r="E849" s="172" t="s">
        <v>800</v>
      </c>
      <c r="F849">
        <v>16</v>
      </c>
      <c r="G849" s="173">
        <v>7.09</v>
      </c>
      <c r="H849" s="174">
        <v>29.5</v>
      </c>
      <c r="I849" s="174"/>
      <c r="J849" s="31">
        <v>1.25</v>
      </c>
      <c r="K849">
        <v>16</v>
      </c>
    </row>
    <row r="850" spans="1:11" ht="12.75">
      <c r="A850" t="s">
        <v>1332</v>
      </c>
      <c r="B850" t="s">
        <v>1333</v>
      </c>
      <c r="C850" t="s">
        <v>955</v>
      </c>
      <c r="D850">
        <v>8.27</v>
      </c>
      <c r="E850" s="172" t="s">
        <v>800</v>
      </c>
      <c r="F850">
        <v>23</v>
      </c>
      <c r="G850" s="173">
        <v>29.6</v>
      </c>
      <c r="H850" s="174">
        <v>20</v>
      </c>
      <c r="I850" s="174"/>
      <c r="J850" s="31">
        <v>1.45</v>
      </c>
      <c r="K850">
        <v>23</v>
      </c>
    </row>
    <row r="851" spans="1:11" ht="12.75">
      <c r="A851" t="s">
        <v>1385</v>
      </c>
      <c r="B851" t="s">
        <v>1386</v>
      </c>
      <c r="C851" t="s">
        <v>939</v>
      </c>
      <c r="D851">
        <v>8</v>
      </c>
      <c r="E851" s="172" t="s">
        <v>800</v>
      </c>
      <c r="F851">
        <v>52</v>
      </c>
      <c r="G851" s="173">
        <v>10.01</v>
      </c>
      <c r="H851" s="174">
        <v>23</v>
      </c>
      <c r="I851" s="174"/>
      <c r="J851" s="31">
        <v>0.95</v>
      </c>
      <c r="K851"/>
    </row>
    <row r="852" spans="1:11" ht="12.75">
      <c r="A852" t="s">
        <v>2754</v>
      </c>
      <c r="B852" t="s">
        <v>2755</v>
      </c>
      <c r="C852" t="s">
        <v>907</v>
      </c>
      <c r="D852">
        <v>6.24</v>
      </c>
      <c r="E852" s="172" t="s">
        <v>800</v>
      </c>
      <c r="F852">
        <v>17</v>
      </c>
      <c r="G852" s="173">
        <v>0.08</v>
      </c>
      <c r="H852" s="174">
        <v>21.5</v>
      </c>
      <c r="I852" s="174">
        <v>2.5</v>
      </c>
      <c r="J852" s="31">
        <v>1.25</v>
      </c>
      <c r="K852">
        <v>17</v>
      </c>
    </row>
    <row r="853" spans="1:11" ht="12.75">
      <c r="A853" t="s">
        <v>1418</v>
      </c>
      <c r="B853" t="s">
        <v>1419</v>
      </c>
      <c r="C853" t="s">
        <v>907</v>
      </c>
      <c r="D853">
        <v>23.11</v>
      </c>
      <c r="E853" s="172" t="s">
        <v>800</v>
      </c>
      <c r="F853">
        <v>25</v>
      </c>
      <c r="G853" s="173">
        <v>10.87</v>
      </c>
      <c r="H853" s="174">
        <v>14</v>
      </c>
      <c r="I853" s="174"/>
      <c r="J853" s="31">
        <v>1.3</v>
      </c>
      <c r="K853">
        <v>25</v>
      </c>
    </row>
    <row r="854" spans="1:11" ht="12.75">
      <c r="A854" t="s">
        <v>2759</v>
      </c>
      <c r="B854" t="s">
        <v>2760</v>
      </c>
      <c r="C854" t="s">
        <v>899</v>
      </c>
      <c r="D854">
        <v>35.26</v>
      </c>
      <c r="E854" s="172" t="s">
        <v>800</v>
      </c>
      <c r="F854">
        <v>3</v>
      </c>
      <c r="G854" s="173">
        <v>9.52</v>
      </c>
      <c r="H854" s="174">
        <v>8</v>
      </c>
      <c r="I854" s="174">
        <v>8.5</v>
      </c>
      <c r="J854" s="31">
        <v>0.65</v>
      </c>
      <c r="K854"/>
    </row>
    <row r="855" spans="1:11" ht="12.75">
      <c r="A855" t="s">
        <v>2137</v>
      </c>
      <c r="B855" t="s">
        <v>2138</v>
      </c>
      <c r="C855" t="s">
        <v>899</v>
      </c>
      <c r="D855">
        <v>19.42</v>
      </c>
      <c r="E855" s="172" t="s">
        <v>800</v>
      </c>
      <c r="F855">
        <v>7</v>
      </c>
      <c r="G855" s="173">
        <v>12.46</v>
      </c>
      <c r="H855" s="174">
        <v>7</v>
      </c>
      <c r="I855" s="174">
        <v>14</v>
      </c>
      <c r="J855" s="31">
        <v>0.75</v>
      </c>
      <c r="K855">
        <v>7</v>
      </c>
    </row>
    <row r="856" spans="1:11" ht="12.75">
      <c r="A856" t="s">
        <v>2763</v>
      </c>
      <c r="B856" t="s">
        <v>2764</v>
      </c>
      <c r="C856" t="s">
        <v>888</v>
      </c>
      <c r="D856">
        <v>49.53</v>
      </c>
      <c r="E856" s="172" t="s">
        <v>800</v>
      </c>
      <c r="F856">
        <v>5</v>
      </c>
      <c r="G856" s="173">
        <v>-1.69</v>
      </c>
      <c r="H856" s="174">
        <v>12</v>
      </c>
      <c r="I856" s="174"/>
      <c r="J856" s="31">
        <v>1.8</v>
      </c>
      <c r="K856"/>
    </row>
    <row r="857" spans="1:11" ht="12.75">
      <c r="A857" t="s">
        <v>2143</v>
      </c>
      <c r="B857" t="s">
        <v>2144</v>
      </c>
      <c r="C857" t="s">
        <v>1800</v>
      </c>
      <c r="D857">
        <v>27.72</v>
      </c>
      <c r="E857" s="172" t="s">
        <v>800</v>
      </c>
      <c r="F857">
        <v>10</v>
      </c>
      <c r="G857" s="173">
        <v>85.09</v>
      </c>
      <c r="H857" s="174">
        <v>12</v>
      </c>
      <c r="I857" s="174">
        <v>14</v>
      </c>
      <c r="J857" s="31"/>
      <c r="K857">
        <v>10</v>
      </c>
    </row>
    <row r="858" spans="1:11" ht="12.75">
      <c r="A858" t="s">
        <v>3528</v>
      </c>
      <c r="B858" t="s">
        <v>3529</v>
      </c>
      <c r="C858" t="s">
        <v>2094</v>
      </c>
      <c r="D858">
        <v>28.35</v>
      </c>
      <c r="E858" s="172" t="s">
        <v>800</v>
      </c>
      <c r="F858">
        <v>23</v>
      </c>
      <c r="G858" s="173">
        <v>12.96</v>
      </c>
      <c r="H858" s="174">
        <v>20</v>
      </c>
      <c r="I858" s="174">
        <v>2.5</v>
      </c>
      <c r="J858" s="31">
        <v>1</v>
      </c>
      <c r="K858">
        <v>23</v>
      </c>
    </row>
    <row r="859" spans="1:11" ht="12.75">
      <c r="A859" t="s">
        <v>2765</v>
      </c>
      <c r="B859" t="s">
        <v>2766</v>
      </c>
      <c r="C859" t="s">
        <v>2094</v>
      </c>
      <c r="D859">
        <v>58.07</v>
      </c>
      <c r="E859" s="172" t="s">
        <v>800</v>
      </c>
      <c r="F859"/>
      <c r="G859" s="173">
        <v>6.24</v>
      </c>
      <c r="H859" s="174">
        <v>30</v>
      </c>
      <c r="I859" s="174"/>
      <c r="J859" s="31">
        <v>0.9</v>
      </c>
      <c r="K859"/>
    </row>
    <row r="860" spans="1:11" ht="12.75">
      <c r="A860" t="s">
        <v>1168</v>
      </c>
      <c r="B860" t="s">
        <v>1169</v>
      </c>
      <c r="C860" t="s">
        <v>965</v>
      </c>
      <c r="D860">
        <v>46.88</v>
      </c>
      <c r="E860" s="172" t="s">
        <v>800</v>
      </c>
      <c r="F860">
        <v>23</v>
      </c>
      <c r="G860" s="173">
        <v>6.74</v>
      </c>
      <c r="H860" s="174">
        <v>28.5</v>
      </c>
      <c r="I860" s="174"/>
      <c r="J860" s="31">
        <v>0.85</v>
      </c>
      <c r="K860">
        <v>23</v>
      </c>
    </row>
    <row r="861" spans="1:11" ht="12.75">
      <c r="A861" t="s">
        <v>2767</v>
      </c>
      <c r="B861" t="s">
        <v>2768</v>
      </c>
      <c r="C861" t="s">
        <v>907</v>
      </c>
      <c r="D861">
        <v>22.07</v>
      </c>
      <c r="E861" s="172" t="s">
        <v>800</v>
      </c>
      <c r="F861">
        <v>9</v>
      </c>
      <c r="G861" s="173">
        <v>11.48</v>
      </c>
      <c r="H861" s="174">
        <v>14</v>
      </c>
      <c r="I861" s="174"/>
      <c r="J861" s="31">
        <v>1.25</v>
      </c>
      <c r="K861">
        <v>9</v>
      </c>
    </row>
    <row r="862" spans="1:11" ht="12.75">
      <c r="A862" t="s">
        <v>2769</v>
      </c>
      <c r="B862" t="s">
        <v>2770</v>
      </c>
      <c r="C862" t="s">
        <v>2183</v>
      </c>
      <c r="D862">
        <v>23.65</v>
      </c>
      <c r="E862" s="172" t="s">
        <v>800</v>
      </c>
      <c r="F862">
        <v>18</v>
      </c>
      <c r="G862" s="173">
        <v>8.19</v>
      </c>
      <c r="H862" s="174">
        <v>12.5</v>
      </c>
      <c r="I862" s="174">
        <v>12.5</v>
      </c>
      <c r="J862" s="31">
        <v>0.95</v>
      </c>
      <c r="K862">
        <v>18</v>
      </c>
    </row>
    <row r="863" spans="1:11" ht="12.75">
      <c r="A863" t="s">
        <v>2773</v>
      </c>
      <c r="B863" t="s">
        <v>2774</v>
      </c>
      <c r="C863" t="s">
        <v>1993</v>
      </c>
      <c r="D863">
        <v>17.68</v>
      </c>
      <c r="E863" s="172" t="s">
        <v>800</v>
      </c>
      <c r="F863">
        <v>7</v>
      </c>
      <c r="G863" s="173">
        <v>-13.33</v>
      </c>
      <c r="H863" s="174">
        <v>50</v>
      </c>
      <c r="I863" s="174">
        <v>4</v>
      </c>
      <c r="J863" s="31">
        <v>1.6</v>
      </c>
      <c r="K863">
        <v>7</v>
      </c>
    </row>
    <row r="864" spans="1:11" ht="12.75">
      <c r="A864" t="s">
        <v>2775</v>
      </c>
      <c r="B864" t="s">
        <v>2776</v>
      </c>
      <c r="C864" t="s">
        <v>1559</v>
      </c>
      <c r="D864">
        <v>65.56</v>
      </c>
      <c r="E864" s="172" t="s">
        <v>800</v>
      </c>
      <c r="F864">
        <v>7</v>
      </c>
      <c r="G864" s="173">
        <v>35.56</v>
      </c>
      <c r="H864" s="174">
        <v>11.5</v>
      </c>
      <c r="I864" s="174"/>
      <c r="J864" s="31">
        <v>0.75</v>
      </c>
      <c r="K864">
        <v>7</v>
      </c>
    </row>
    <row r="865" spans="1:11" ht="12.75">
      <c r="A865" t="s">
        <v>2153</v>
      </c>
      <c r="B865" t="s">
        <v>2154</v>
      </c>
      <c r="C865" t="s">
        <v>877</v>
      </c>
      <c r="D865">
        <v>11.57</v>
      </c>
      <c r="E865" s="172" t="s">
        <v>800</v>
      </c>
      <c r="F865">
        <v>5</v>
      </c>
      <c r="G865" s="173">
        <v>15.4</v>
      </c>
      <c r="H865" s="174">
        <v>11</v>
      </c>
      <c r="I865" s="174"/>
      <c r="J865" s="31">
        <v>0.9</v>
      </c>
      <c r="K865"/>
    </row>
    <row r="866" spans="1:11" ht="12.75">
      <c r="A866" t="s">
        <v>2777</v>
      </c>
      <c r="B866" t="s">
        <v>2778</v>
      </c>
      <c r="C866" t="s">
        <v>1678</v>
      </c>
      <c r="D866">
        <v>28.73</v>
      </c>
      <c r="E866" s="172" t="s">
        <v>800</v>
      </c>
      <c r="F866">
        <v>19</v>
      </c>
      <c r="G866" s="173">
        <v>10.09</v>
      </c>
      <c r="H866" s="174">
        <v>5.5</v>
      </c>
      <c r="I866" s="174"/>
      <c r="J866" s="31">
        <v>0.7</v>
      </c>
      <c r="K866">
        <v>19</v>
      </c>
    </row>
    <row r="867" spans="1:11" ht="12.75">
      <c r="A867" t="s">
        <v>2779</v>
      </c>
      <c r="B867" t="s">
        <v>2780</v>
      </c>
      <c r="C867" t="s">
        <v>987</v>
      </c>
      <c r="D867">
        <v>55.91</v>
      </c>
      <c r="E867" s="172" t="s">
        <v>800</v>
      </c>
      <c r="F867">
        <v>7</v>
      </c>
      <c r="G867" s="173">
        <v>3.22</v>
      </c>
      <c r="H867" s="174">
        <v>23</v>
      </c>
      <c r="I867" s="174"/>
      <c r="J867" s="31">
        <v>1.25</v>
      </c>
      <c r="K867">
        <v>7</v>
      </c>
    </row>
    <row r="868" spans="1:11" ht="12.75">
      <c r="A868" t="s">
        <v>2781</v>
      </c>
      <c r="B868" t="s">
        <v>2782</v>
      </c>
      <c r="C868" t="s">
        <v>894</v>
      </c>
      <c r="D868">
        <v>26.6</v>
      </c>
      <c r="E868" s="172" t="s">
        <v>800</v>
      </c>
      <c r="F868">
        <v>12</v>
      </c>
      <c r="G868" s="173">
        <v>4.6</v>
      </c>
      <c r="H868" s="174">
        <v>7.5</v>
      </c>
      <c r="I868" s="174"/>
      <c r="J868" s="31">
        <v>0.85</v>
      </c>
      <c r="K868">
        <v>12</v>
      </c>
    </row>
    <row r="869" spans="1:11" ht="12.75">
      <c r="A869" t="s">
        <v>2783</v>
      </c>
      <c r="B869" t="s">
        <v>2784</v>
      </c>
      <c r="C869" t="s">
        <v>984</v>
      </c>
      <c r="D869">
        <v>31.28</v>
      </c>
      <c r="E869" s="172" t="s">
        <v>800</v>
      </c>
      <c r="F869">
        <v>9</v>
      </c>
      <c r="G869" s="173">
        <v>4.13</v>
      </c>
      <c r="H869" s="174">
        <v>6</v>
      </c>
      <c r="I869" s="174">
        <v>-6</v>
      </c>
      <c r="J869" s="31">
        <v>0.8</v>
      </c>
      <c r="K869">
        <v>9</v>
      </c>
    </row>
    <row r="870" spans="1:11" ht="12.75">
      <c r="A870" t="s">
        <v>2785</v>
      </c>
      <c r="B870" t="s">
        <v>2786</v>
      </c>
      <c r="C870" t="s">
        <v>2787</v>
      </c>
      <c r="D870">
        <v>38.68</v>
      </c>
      <c r="E870" s="172" t="s">
        <v>800</v>
      </c>
      <c r="F870">
        <v>15</v>
      </c>
      <c r="G870" s="173">
        <v>2.98</v>
      </c>
      <c r="H870" s="174">
        <v>11.5</v>
      </c>
      <c r="I870" s="174">
        <v>9</v>
      </c>
      <c r="J870" s="31">
        <v>1.2</v>
      </c>
      <c r="K870">
        <v>15</v>
      </c>
    </row>
    <row r="871" spans="1:11" ht="12.75">
      <c r="A871" t="s">
        <v>2788</v>
      </c>
      <c r="B871" t="s">
        <v>2789</v>
      </c>
      <c r="C871" t="s">
        <v>894</v>
      </c>
      <c r="D871">
        <v>69.16</v>
      </c>
      <c r="E871" s="172" t="s">
        <v>800</v>
      </c>
      <c r="F871">
        <v>5</v>
      </c>
      <c r="G871" s="173">
        <v>8.04</v>
      </c>
      <c r="H871" s="174">
        <v>17</v>
      </c>
      <c r="I871" s="174"/>
      <c r="J871" s="31">
        <v>0.9</v>
      </c>
      <c r="K871"/>
    </row>
    <row r="872" spans="1:11" ht="12.75">
      <c r="A872" t="s">
        <v>2159</v>
      </c>
      <c r="B872" t="s">
        <v>2160</v>
      </c>
      <c r="C872" t="s">
        <v>955</v>
      </c>
      <c r="D872">
        <v>25.91</v>
      </c>
      <c r="E872" s="172" t="s">
        <v>800</v>
      </c>
      <c r="F872">
        <v>13</v>
      </c>
      <c r="G872" s="173">
        <v>33.33</v>
      </c>
      <c r="H872" s="174">
        <v>25.5</v>
      </c>
      <c r="I872" s="174"/>
      <c r="J872" s="31">
        <v>1.55</v>
      </c>
      <c r="K872">
        <v>13</v>
      </c>
    </row>
    <row r="873" spans="1:11" ht="12.75">
      <c r="A873" t="s">
        <v>1392</v>
      </c>
      <c r="B873" t="s">
        <v>1393</v>
      </c>
      <c r="C873" t="s">
        <v>1748</v>
      </c>
      <c r="D873">
        <v>54.13</v>
      </c>
      <c r="E873" s="172" t="s">
        <v>800</v>
      </c>
      <c r="F873">
        <v>18</v>
      </c>
      <c r="G873" s="173">
        <v>27.76</v>
      </c>
      <c r="H873" s="174">
        <v>12</v>
      </c>
      <c r="I873" s="174">
        <v>23</v>
      </c>
      <c r="J873" s="31">
        <v>1.05</v>
      </c>
      <c r="K873">
        <v>18</v>
      </c>
    </row>
    <row r="874" spans="1:11" ht="12.75">
      <c r="A874" t="s">
        <v>2790</v>
      </c>
      <c r="B874" t="s">
        <v>2791</v>
      </c>
      <c r="C874" t="s">
        <v>966</v>
      </c>
      <c r="D874">
        <v>52.44</v>
      </c>
      <c r="E874" s="172" t="s">
        <v>800</v>
      </c>
      <c r="F874">
        <v>11</v>
      </c>
      <c r="G874" s="173">
        <v>9.04</v>
      </c>
      <c r="H874" s="174">
        <v>9</v>
      </c>
      <c r="I874" s="174">
        <v>5</v>
      </c>
      <c r="J874" s="31">
        <v>1.05</v>
      </c>
      <c r="K874">
        <v>11</v>
      </c>
    </row>
    <row r="875" spans="1:11" ht="12.75">
      <c r="A875" t="s">
        <v>2792</v>
      </c>
      <c r="B875" t="s">
        <v>2793</v>
      </c>
      <c r="C875" t="s">
        <v>1005</v>
      </c>
      <c r="D875">
        <v>20.4</v>
      </c>
      <c r="E875" s="172" t="s">
        <v>800</v>
      </c>
      <c r="F875">
        <v>16</v>
      </c>
      <c r="G875" s="173">
        <v>16.9</v>
      </c>
      <c r="H875" s="174">
        <v>10.5</v>
      </c>
      <c r="I875" s="174"/>
      <c r="J875" s="31">
        <v>1.25</v>
      </c>
      <c r="K875">
        <v>16</v>
      </c>
    </row>
    <row r="876" spans="1:11" ht="12.75">
      <c r="A876" t="s">
        <v>2794</v>
      </c>
      <c r="B876" t="s">
        <v>2795</v>
      </c>
      <c r="C876" t="s">
        <v>2703</v>
      </c>
      <c r="D876">
        <v>23.95</v>
      </c>
      <c r="E876" s="172" t="s">
        <v>800</v>
      </c>
      <c r="F876">
        <v>10</v>
      </c>
      <c r="G876" s="173">
        <v>10.71</v>
      </c>
      <c r="H876" s="174">
        <v>5</v>
      </c>
      <c r="I876" s="174"/>
      <c r="J876" s="31">
        <v>1.05</v>
      </c>
      <c r="K876">
        <v>10</v>
      </c>
    </row>
    <row r="877" spans="1:11" ht="12.75">
      <c r="A877" t="s">
        <v>2796</v>
      </c>
      <c r="B877" t="s">
        <v>2797</v>
      </c>
      <c r="C877" t="s">
        <v>880</v>
      </c>
      <c r="D877">
        <v>62.63</v>
      </c>
      <c r="E877" s="172" t="s">
        <v>800</v>
      </c>
      <c r="F877">
        <v>9</v>
      </c>
      <c r="G877" s="173">
        <v>5.37</v>
      </c>
      <c r="H877" s="174">
        <v>18</v>
      </c>
      <c r="I877" s="174"/>
      <c r="J877" s="31">
        <v>1</v>
      </c>
      <c r="K877">
        <v>9</v>
      </c>
    </row>
    <row r="878" spans="1:11" ht="12.75">
      <c r="A878" t="s">
        <v>2799</v>
      </c>
      <c r="B878" t="s">
        <v>2800</v>
      </c>
      <c r="C878" t="s">
        <v>1022</v>
      </c>
      <c r="D878">
        <v>49.51</v>
      </c>
      <c r="E878" s="172" t="s">
        <v>800</v>
      </c>
      <c r="F878">
        <v>13</v>
      </c>
      <c r="G878" s="173">
        <v>44.49</v>
      </c>
      <c r="H878" s="174">
        <v>12.5</v>
      </c>
      <c r="I878" s="174">
        <v>7.5</v>
      </c>
      <c r="J878" s="31">
        <v>1.05</v>
      </c>
      <c r="K878">
        <v>13</v>
      </c>
    </row>
    <row r="879" spans="1:11" ht="12.75">
      <c r="A879" t="s">
        <v>2801</v>
      </c>
      <c r="B879" t="s">
        <v>2802</v>
      </c>
      <c r="C879" t="s">
        <v>978</v>
      </c>
      <c r="D879">
        <v>48.85</v>
      </c>
      <c r="E879" s="172" t="s">
        <v>800</v>
      </c>
      <c r="F879">
        <v>8</v>
      </c>
      <c r="G879" s="173">
        <v>14.27</v>
      </c>
      <c r="H879" s="174">
        <v>6</v>
      </c>
      <c r="I879" s="174">
        <v>8.5</v>
      </c>
      <c r="J879" s="31">
        <v>1.35</v>
      </c>
      <c r="K879">
        <v>8</v>
      </c>
    </row>
    <row r="880" spans="1:11" ht="12.75">
      <c r="A880" t="s">
        <v>2161</v>
      </c>
      <c r="B880" t="s">
        <v>2162</v>
      </c>
      <c r="C880" t="s">
        <v>904</v>
      </c>
      <c r="D880">
        <v>44.94</v>
      </c>
      <c r="E880" s="172" t="s">
        <v>800</v>
      </c>
      <c r="F880">
        <v>14</v>
      </c>
      <c r="G880" s="173">
        <v>8.83</v>
      </c>
      <c r="H880" s="174">
        <v>25</v>
      </c>
      <c r="I880" s="174"/>
      <c r="J880" s="31">
        <v>1.15</v>
      </c>
      <c r="K880">
        <v>14</v>
      </c>
    </row>
    <row r="881" spans="1:11" ht="12.75">
      <c r="A881" t="s">
        <v>2803</v>
      </c>
      <c r="B881" t="s">
        <v>2804</v>
      </c>
      <c r="C881" t="s">
        <v>877</v>
      </c>
      <c r="D881">
        <v>20.01</v>
      </c>
      <c r="E881" s="172" t="s">
        <v>800</v>
      </c>
      <c r="F881">
        <v>23</v>
      </c>
      <c r="G881" s="173">
        <v>26.7</v>
      </c>
      <c r="H881" s="174">
        <v>10.5</v>
      </c>
      <c r="I881" s="174"/>
      <c r="J881" s="31">
        <v>0.75</v>
      </c>
      <c r="K881">
        <v>23</v>
      </c>
    </row>
    <row r="882" spans="1:11" ht="12.75">
      <c r="A882" t="s">
        <v>360</v>
      </c>
      <c r="B882" t="s">
        <v>361</v>
      </c>
      <c r="C882" t="s">
        <v>894</v>
      </c>
      <c r="D882">
        <v>33.63</v>
      </c>
      <c r="E882" s="172" t="s">
        <v>800</v>
      </c>
      <c r="F882">
        <v>14</v>
      </c>
      <c r="G882" s="173">
        <v>34.23</v>
      </c>
      <c r="H882" s="174">
        <v>22</v>
      </c>
      <c r="I882" s="174"/>
      <c r="J882" s="31">
        <v>0.85</v>
      </c>
      <c r="K882">
        <v>14</v>
      </c>
    </row>
    <row r="883" spans="1:11" ht="12.75">
      <c r="A883" t="s">
        <v>2811</v>
      </c>
      <c r="B883" t="s">
        <v>2812</v>
      </c>
      <c r="C883" t="s">
        <v>1619</v>
      </c>
      <c r="D883">
        <v>55.52</v>
      </c>
      <c r="E883" s="172" t="s">
        <v>800</v>
      </c>
      <c r="F883">
        <v>1</v>
      </c>
      <c r="G883" s="173">
        <v>4.1</v>
      </c>
      <c r="H883" s="174">
        <v>7.5</v>
      </c>
      <c r="I883" s="174">
        <v>6</v>
      </c>
      <c r="J883" s="31">
        <v>1.45</v>
      </c>
      <c r="K883"/>
    </row>
    <row r="884" spans="1:11" ht="12.75">
      <c r="A884" t="s">
        <v>2813</v>
      </c>
      <c r="B884" t="s">
        <v>2814</v>
      </c>
      <c r="C884" t="s">
        <v>1815</v>
      </c>
      <c r="D884">
        <v>11.03</v>
      </c>
      <c r="E884" s="172" t="s">
        <v>800</v>
      </c>
      <c r="F884">
        <v>23</v>
      </c>
      <c r="G884" s="173">
        <v>-3.37</v>
      </c>
      <c r="H884" s="174">
        <v>15</v>
      </c>
      <c r="I884" s="174">
        <v>11</v>
      </c>
      <c r="J884" s="31">
        <v>1.15</v>
      </c>
      <c r="K884">
        <v>23</v>
      </c>
    </row>
    <row r="885" spans="1:11" ht="12.75">
      <c r="A885" t="s">
        <v>1406</v>
      </c>
      <c r="B885" t="s">
        <v>1407</v>
      </c>
      <c r="C885" t="s">
        <v>955</v>
      </c>
      <c r="D885">
        <v>18.17</v>
      </c>
      <c r="E885" s="172" t="s">
        <v>800</v>
      </c>
      <c r="F885">
        <v>21</v>
      </c>
      <c r="G885" s="173">
        <v>-47.46</v>
      </c>
      <c r="H885" s="174"/>
      <c r="I885" s="174"/>
      <c r="J885" s="31">
        <v>2.7</v>
      </c>
      <c r="K885">
        <v>21</v>
      </c>
    </row>
    <row r="886" spans="1:11" ht="12.75">
      <c r="A886" t="s">
        <v>2815</v>
      </c>
      <c r="B886" t="s">
        <v>2816</v>
      </c>
      <c r="C886" t="s">
        <v>883</v>
      </c>
      <c r="D886">
        <v>86.27</v>
      </c>
      <c r="E886" s="172" t="s">
        <v>800</v>
      </c>
      <c r="F886">
        <v>7</v>
      </c>
      <c r="G886" s="173">
        <v>22.79</v>
      </c>
      <c r="H886" s="174">
        <v>10.5</v>
      </c>
      <c r="I886" s="174"/>
      <c r="J886" s="31">
        <v>0.6</v>
      </c>
      <c r="K886">
        <v>7</v>
      </c>
    </row>
    <row r="887" spans="1:11" ht="12.75">
      <c r="A887" t="s">
        <v>2817</v>
      </c>
      <c r="B887" t="s">
        <v>2818</v>
      </c>
      <c r="C887" t="s">
        <v>886</v>
      </c>
      <c r="D887">
        <v>31.86</v>
      </c>
      <c r="E887" s="172" t="s">
        <v>800</v>
      </c>
      <c r="F887">
        <v>9</v>
      </c>
      <c r="G887" s="173">
        <v>12.22</v>
      </c>
      <c r="H887" s="174">
        <v>9</v>
      </c>
      <c r="I887" s="174">
        <v>7.5</v>
      </c>
      <c r="J887" s="31">
        <v>1.4</v>
      </c>
      <c r="K887">
        <v>9</v>
      </c>
    </row>
    <row r="888" spans="1:11" ht="12.75">
      <c r="A888" t="s">
        <v>1423</v>
      </c>
      <c r="B888" t="s">
        <v>1424</v>
      </c>
      <c r="C888" t="s">
        <v>914</v>
      </c>
      <c r="D888">
        <v>24.86</v>
      </c>
      <c r="E888" s="172" t="s">
        <v>800</v>
      </c>
      <c r="F888">
        <v>6</v>
      </c>
      <c r="G888" s="173">
        <v>8.81</v>
      </c>
      <c r="H888" s="174">
        <v>5.5</v>
      </c>
      <c r="I888" s="174"/>
      <c r="J888" s="31">
        <v>1.6</v>
      </c>
      <c r="K888"/>
    </row>
    <row r="889" spans="1:11" ht="12.75">
      <c r="A889" t="s">
        <v>2819</v>
      </c>
      <c r="B889" t="s">
        <v>2820</v>
      </c>
      <c r="C889" t="s">
        <v>966</v>
      </c>
      <c r="D889">
        <v>61.06</v>
      </c>
      <c r="E889" s="172" t="s">
        <v>800</v>
      </c>
      <c r="F889">
        <v>15</v>
      </c>
      <c r="G889" s="173">
        <v>10.12</v>
      </c>
      <c r="H889" s="174">
        <v>26</v>
      </c>
      <c r="I889" s="174">
        <v>7.5</v>
      </c>
      <c r="J889" s="31">
        <v>0.6</v>
      </c>
      <c r="K889">
        <v>15</v>
      </c>
    </row>
    <row r="890" spans="1:11" ht="12.75">
      <c r="A890" t="s">
        <v>2821</v>
      </c>
      <c r="B890" t="s">
        <v>2822</v>
      </c>
      <c r="C890" t="s">
        <v>907</v>
      </c>
      <c r="D890">
        <v>41.4</v>
      </c>
      <c r="E890" s="172" t="s">
        <v>800</v>
      </c>
      <c r="F890">
        <v>3</v>
      </c>
      <c r="G890" s="173">
        <v>12.49</v>
      </c>
      <c r="H890" s="174">
        <v>12.5</v>
      </c>
      <c r="I890" s="174"/>
      <c r="J890" s="31">
        <v>1.2</v>
      </c>
      <c r="K890"/>
    </row>
    <row r="891" spans="1:11" ht="12.75">
      <c r="A891" t="s">
        <v>1422</v>
      </c>
      <c r="B891" t="s">
        <v>2825</v>
      </c>
      <c r="C891" t="s">
        <v>2183</v>
      </c>
      <c r="D891">
        <v>46.92</v>
      </c>
      <c r="E891" s="172" t="s">
        <v>800</v>
      </c>
      <c r="F891">
        <v>31</v>
      </c>
      <c r="G891" s="173"/>
      <c r="H891" s="174">
        <v>25.5</v>
      </c>
      <c r="I891" s="174"/>
      <c r="J891" s="31">
        <v>0.9</v>
      </c>
      <c r="K891"/>
    </row>
    <row r="892" spans="1:11" ht="12.75">
      <c r="A892" t="s">
        <v>2826</v>
      </c>
      <c r="B892" t="s">
        <v>2827</v>
      </c>
      <c r="C892" t="s">
        <v>911</v>
      </c>
      <c r="D892">
        <v>24.6</v>
      </c>
      <c r="E892" s="172" t="s">
        <v>800</v>
      </c>
      <c r="F892">
        <v>10</v>
      </c>
      <c r="G892" s="173">
        <v>11.84</v>
      </c>
      <c r="H892" s="174">
        <v>15</v>
      </c>
      <c r="I892" s="174">
        <v>10</v>
      </c>
      <c r="J892" s="31">
        <v>1.35</v>
      </c>
      <c r="K892">
        <v>10</v>
      </c>
    </row>
    <row r="893" spans="1:11" ht="12.75">
      <c r="A893" t="s">
        <v>1420</v>
      </c>
      <c r="B893" t="s">
        <v>1421</v>
      </c>
      <c r="C893" t="s">
        <v>1033</v>
      </c>
      <c r="D893">
        <v>40.42</v>
      </c>
      <c r="E893" s="172" t="s">
        <v>800</v>
      </c>
      <c r="F893">
        <v>8</v>
      </c>
      <c r="G893" s="173">
        <v>10.1</v>
      </c>
      <c r="H893" s="174"/>
      <c r="I893" s="174"/>
      <c r="J893" s="31">
        <v>0.9</v>
      </c>
      <c r="K893">
        <v>8</v>
      </c>
    </row>
    <row r="894" spans="1:11" ht="12.75">
      <c r="A894" t="s">
        <v>1412</v>
      </c>
      <c r="B894" t="s">
        <v>1413</v>
      </c>
      <c r="C894" t="s">
        <v>950</v>
      </c>
      <c r="D894">
        <v>32.23</v>
      </c>
      <c r="E894" s="172" t="s">
        <v>800</v>
      </c>
      <c r="F894">
        <v>16</v>
      </c>
      <c r="G894" s="173">
        <v>15.48</v>
      </c>
      <c r="H894" s="174"/>
      <c r="I894" s="174"/>
      <c r="J894" s="31"/>
      <c r="K894">
        <v>16</v>
      </c>
    </row>
    <row r="895" spans="1:11" ht="12.75">
      <c r="A895" t="s">
        <v>2832</v>
      </c>
      <c r="B895" t="s">
        <v>2833</v>
      </c>
      <c r="C895" t="s">
        <v>1800</v>
      </c>
      <c r="D895">
        <v>37.41</v>
      </c>
      <c r="E895" s="172" t="s">
        <v>800</v>
      </c>
      <c r="F895">
        <v>14</v>
      </c>
      <c r="G895" s="173">
        <v>15.78</v>
      </c>
      <c r="H895" s="174">
        <v>11</v>
      </c>
      <c r="I895" s="174"/>
      <c r="J895" s="31">
        <v>0.8</v>
      </c>
      <c r="K895">
        <v>14</v>
      </c>
    </row>
    <row r="896" spans="1:11" ht="12.75">
      <c r="A896" t="s">
        <v>2186</v>
      </c>
      <c r="B896" t="s">
        <v>2187</v>
      </c>
      <c r="C896" t="s">
        <v>888</v>
      </c>
      <c r="D896">
        <v>54.57</v>
      </c>
      <c r="E896" s="172" t="s">
        <v>800</v>
      </c>
      <c r="F896"/>
      <c r="G896" s="173">
        <v>14.74</v>
      </c>
      <c r="H896" s="174">
        <v>9</v>
      </c>
      <c r="I896" s="174"/>
      <c r="J896" s="31">
        <v>1.3</v>
      </c>
      <c r="K896"/>
    </row>
    <row r="897" spans="1:11" ht="12.75">
      <c r="A897" t="s">
        <v>2836</v>
      </c>
      <c r="B897" t="s">
        <v>2837</v>
      </c>
      <c r="C897" t="s">
        <v>907</v>
      </c>
      <c r="D897">
        <v>43.13</v>
      </c>
      <c r="E897" s="172" t="s">
        <v>800</v>
      </c>
      <c r="F897">
        <v>10</v>
      </c>
      <c r="G897" s="173">
        <v>10.42</v>
      </c>
      <c r="H897" s="174">
        <v>21.5</v>
      </c>
      <c r="I897" s="174"/>
      <c r="J897" s="31">
        <v>1.15</v>
      </c>
      <c r="K897">
        <v>10</v>
      </c>
    </row>
    <row r="898" spans="1:11" ht="12.75">
      <c r="A898" t="s">
        <v>2838</v>
      </c>
      <c r="B898" t="s">
        <v>799</v>
      </c>
      <c r="C898" t="s">
        <v>899</v>
      </c>
      <c r="D898">
        <v>49.49</v>
      </c>
      <c r="E898" s="172" t="s">
        <v>800</v>
      </c>
      <c r="F898">
        <v>9</v>
      </c>
      <c r="G898" s="173">
        <v>8.47</v>
      </c>
      <c r="H898" s="174">
        <v>5.5</v>
      </c>
      <c r="I898" s="174">
        <v>3.5</v>
      </c>
      <c r="J898" s="31">
        <v>0.75</v>
      </c>
      <c r="K898">
        <v>9</v>
      </c>
    </row>
    <row r="899" spans="1:11" ht="12.75">
      <c r="A899" t="s">
        <v>1410</v>
      </c>
      <c r="B899" t="s">
        <v>1411</v>
      </c>
      <c r="C899" t="s">
        <v>2297</v>
      </c>
      <c r="D899">
        <v>31.13</v>
      </c>
      <c r="E899" s="172" t="s">
        <v>800</v>
      </c>
      <c r="F899">
        <v>-1</v>
      </c>
      <c r="G899" s="173">
        <v>6.5</v>
      </c>
      <c r="H899" s="174">
        <v>6</v>
      </c>
      <c r="I899" s="174">
        <v>-1</v>
      </c>
      <c r="J899" s="31">
        <v>1.25</v>
      </c>
      <c r="K899"/>
    </row>
    <row r="900" spans="1:11" ht="12.75">
      <c r="A900" t="s">
        <v>2847</v>
      </c>
      <c r="B900" t="s">
        <v>2848</v>
      </c>
      <c r="C900" t="s">
        <v>911</v>
      </c>
      <c r="D900">
        <v>32.78</v>
      </c>
      <c r="E900" s="172" t="s">
        <v>800</v>
      </c>
      <c r="F900">
        <v>17</v>
      </c>
      <c r="G900" s="173">
        <v>42.48</v>
      </c>
      <c r="H900" s="174">
        <v>17.5</v>
      </c>
      <c r="I900" s="174">
        <v>8</v>
      </c>
      <c r="J900" s="31">
        <v>1.4</v>
      </c>
      <c r="K900">
        <v>17</v>
      </c>
    </row>
    <row r="901" spans="1:11" ht="12.75">
      <c r="A901" t="s">
        <v>2849</v>
      </c>
      <c r="B901" t="s">
        <v>2850</v>
      </c>
      <c r="C901" t="s">
        <v>925</v>
      </c>
      <c r="D901">
        <v>16.86</v>
      </c>
      <c r="E901" s="172" t="s">
        <v>800</v>
      </c>
      <c r="F901">
        <v>10</v>
      </c>
      <c r="G901" s="173">
        <v>-1.89</v>
      </c>
      <c r="H901" s="174">
        <v>58.5</v>
      </c>
      <c r="I901" s="174"/>
      <c r="J901" s="31">
        <v>1.05</v>
      </c>
      <c r="K901">
        <v>10</v>
      </c>
    </row>
    <row r="902" spans="1:11" ht="12.75">
      <c r="A902" t="s">
        <v>1399</v>
      </c>
      <c r="B902" t="s">
        <v>2851</v>
      </c>
      <c r="C902" t="s">
        <v>1581</v>
      </c>
      <c r="D902">
        <v>31.22</v>
      </c>
      <c r="E902" s="172" t="s">
        <v>800</v>
      </c>
      <c r="F902">
        <v>2</v>
      </c>
      <c r="G902" s="173">
        <v>7.09</v>
      </c>
      <c r="H902" s="174">
        <v>15.5</v>
      </c>
      <c r="I902" s="174"/>
      <c r="J902" s="31">
        <v>1.3</v>
      </c>
      <c r="K902"/>
    </row>
    <row r="903" spans="1:11" ht="12.75">
      <c r="A903" t="s">
        <v>2852</v>
      </c>
      <c r="B903" t="s">
        <v>865</v>
      </c>
      <c r="C903" t="s">
        <v>899</v>
      </c>
      <c r="D903">
        <v>21.96</v>
      </c>
      <c r="E903" s="172" t="s">
        <v>800</v>
      </c>
      <c r="F903">
        <v>9</v>
      </c>
      <c r="G903" s="173">
        <v>7.2</v>
      </c>
      <c r="H903" s="174">
        <v>7</v>
      </c>
      <c r="I903" s="174">
        <v>1</v>
      </c>
      <c r="J903" s="31">
        <v>0.7</v>
      </c>
      <c r="K903">
        <v>9</v>
      </c>
    </row>
    <row r="904" spans="1:11" ht="12.75">
      <c r="A904" t="s">
        <v>2853</v>
      </c>
      <c r="B904" t="s">
        <v>2854</v>
      </c>
      <c r="C904" t="s">
        <v>1887</v>
      </c>
      <c r="D904">
        <v>20.51</v>
      </c>
      <c r="E904" s="172" t="s">
        <v>800</v>
      </c>
      <c r="F904">
        <v>21</v>
      </c>
      <c r="G904" s="173">
        <v>3.43</v>
      </c>
      <c r="H904" s="174">
        <v>18</v>
      </c>
      <c r="I904" s="174"/>
      <c r="J904" s="31">
        <v>0.95</v>
      </c>
      <c r="K904">
        <v>21</v>
      </c>
    </row>
    <row r="905" spans="1:11" ht="12.75">
      <c r="A905" t="s">
        <v>2855</v>
      </c>
      <c r="B905" t="s">
        <v>2856</v>
      </c>
      <c r="C905" t="s">
        <v>1025</v>
      </c>
      <c r="D905">
        <v>10.38</v>
      </c>
      <c r="E905" s="172" t="s">
        <v>800</v>
      </c>
      <c r="F905">
        <v>19</v>
      </c>
      <c r="G905" s="173">
        <v>7.99</v>
      </c>
      <c r="H905" s="174">
        <v>17</v>
      </c>
      <c r="I905" s="174"/>
      <c r="J905" s="31">
        <v>1</v>
      </c>
      <c r="K905">
        <v>19</v>
      </c>
    </row>
    <row r="906" spans="1:11" ht="12.75">
      <c r="A906" t="s">
        <v>2206</v>
      </c>
      <c r="B906" t="s">
        <v>2207</v>
      </c>
      <c r="C906" t="s">
        <v>2136</v>
      </c>
      <c r="D906">
        <v>60.4</v>
      </c>
      <c r="E906" s="172" t="s">
        <v>800</v>
      </c>
      <c r="F906">
        <v>5</v>
      </c>
      <c r="G906" s="173">
        <v>11.91</v>
      </c>
      <c r="H906" s="174">
        <v>7.5</v>
      </c>
      <c r="I906" s="174">
        <v>7.5</v>
      </c>
      <c r="J906" s="31">
        <v>0.65</v>
      </c>
      <c r="K906"/>
    </row>
    <row r="907" spans="1:11" ht="12.75">
      <c r="A907" t="s">
        <v>2857</v>
      </c>
      <c r="B907" t="s">
        <v>2858</v>
      </c>
      <c r="C907" t="s">
        <v>992</v>
      </c>
      <c r="D907">
        <v>71.69</v>
      </c>
      <c r="E907" s="172" t="s">
        <v>800</v>
      </c>
      <c r="F907">
        <v>14</v>
      </c>
      <c r="G907" s="173">
        <v>18.78</v>
      </c>
      <c r="H907" s="174">
        <v>5.5</v>
      </c>
      <c r="I907" s="174"/>
      <c r="J907" s="31">
        <v>1</v>
      </c>
      <c r="K907">
        <v>14</v>
      </c>
    </row>
    <row r="908" spans="1:11" ht="12.75">
      <c r="A908" t="s">
        <v>2208</v>
      </c>
      <c r="B908" t="s">
        <v>2209</v>
      </c>
      <c r="C908" t="s">
        <v>2077</v>
      </c>
      <c r="D908">
        <v>19.2</v>
      </c>
      <c r="E908" s="172" t="s">
        <v>800</v>
      </c>
      <c r="F908">
        <v>8</v>
      </c>
      <c r="G908" s="173">
        <v>4.23</v>
      </c>
      <c r="H908" s="174"/>
      <c r="I908" s="174"/>
      <c r="J908" s="31">
        <v>1.55</v>
      </c>
      <c r="K908">
        <v>8</v>
      </c>
    </row>
    <row r="909" spans="1:11" ht="12.75">
      <c r="A909" t="s">
        <v>2210</v>
      </c>
      <c r="B909" t="s">
        <v>2211</v>
      </c>
      <c r="C909" t="s">
        <v>1326</v>
      </c>
      <c r="D909">
        <v>43.28</v>
      </c>
      <c r="E909" s="172" t="s">
        <v>800</v>
      </c>
      <c r="F909">
        <v>16</v>
      </c>
      <c r="G909" s="173">
        <v>12.13</v>
      </c>
      <c r="H909" s="174">
        <v>9.5</v>
      </c>
      <c r="I909" s="174">
        <v>8</v>
      </c>
      <c r="J909" s="31">
        <v>0.85</v>
      </c>
      <c r="K909">
        <v>16</v>
      </c>
    </row>
    <row r="910" spans="1:11" ht="12.75">
      <c r="A910" t="s">
        <v>2859</v>
      </c>
      <c r="B910" t="s">
        <v>2860</v>
      </c>
      <c r="C910" t="s">
        <v>1675</v>
      </c>
      <c r="D910">
        <v>56.33</v>
      </c>
      <c r="E910" s="172" t="s">
        <v>800</v>
      </c>
      <c r="F910">
        <v>-2</v>
      </c>
      <c r="G910" s="173"/>
      <c r="H910" s="174"/>
      <c r="I910" s="174"/>
      <c r="J910" s="31">
        <v>1.15</v>
      </c>
      <c r="K910"/>
    </row>
    <row r="911" spans="1:11" ht="12.75">
      <c r="A911" t="s">
        <v>2861</v>
      </c>
      <c r="B911" t="s">
        <v>2862</v>
      </c>
      <c r="C911" t="s">
        <v>1678</v>
      </c>
      <c r="D911">
        <v>12.94</v>
      </c>
      <c r="E911" s="172" t="s">
        <v>800</v>
      </c>
      <c r="F911">
        <v>11</v>
      </c>
      <c r="G911" s="173">
        <v>8.21</v>
      </c>
      <c r="H911" s="174">
        <v>7</v>
      </c>
      <c r="I911" s="174">
        <v>7.5</v>
      </c>
      <c r="J911" s="31">
        <v>1.1</v>
      </c>
      <c r="K911">
        <v>11</v>
      </c>
    </row>
    <row r="912" spans="1:11" ht="12.75">
      <c r="A912" t="s">
        <v>2863</v>
      </c>
      <c r="B912" t="s">
        <v>2864</v>
      </c>
      <c r="C912" t="s">
        <v>978</v>
      </c>
      <c r="D912">
        <v>38.07</v>
      </c>
      <c r="E912" s="172" t="s">
        <v>800</v>
      </c>
      <c r="F912">
        <v>14</v>
      </c>
      <c r="G912" s="173">
        <v>8.06</v>
      </c>
      <c r="H912" s="174">
        <v>9</v>
      </c>
      <c r="I912" s="174">
        <v>24.5</v>
      </c>
      <c r="J912" s="31">
        <v>1.05</v>
      </c>
      <c r="K912">
        <v>14</v>
      </c>
    </row>
    <row r="913" spans="1:11" ht="12.75">
      <c r="A913" t="s">
        <v>2865</v>
      </c>
      <c r="B913" t="s">
        <v>2866</v>
      </c>
      <c r="C913" t="s">
        <v>1672</v>
      </c>
      <c r="D913">
        <v>71.58</v>
      </c>
      <c r="E913" s="172" t="s">
        <v>800</v>
      </c>
      <c r="F913">
        <v>4</v>
      </c>
      <c r="G913" s="173">
        <v>9.2</v>
      </c>
      <c r="H913" s="174">
        <v>10</v>
      </c>
      <c r="I913" s="174"/>
      <c r="J913" s="31">
        <v>1.2</v>
      </c>
      <c r="K913"/>
    </row>
    <row r="914" spans="1:11" ht="12.75">
      <c r="A914" t="s">
        <v>1053</v>
      </c>
      <c r="B914" t="s">
        <v>1054</v>
      </c>
      <c r="C914" t="s">
        <v>1055</v>
      </c>
      <c r="D914">
        <v>22.07</v>
      </c>
      <c r="E914" s="172" t="s">
        <v>800</v>
      </c>
      <c r="F914">
        <v>10</v>
      </c>
      <c r="G914" s="173">
        <v>-1.67</v>
      </c>
      <c r="H914" s="174">
        <v>24.5</v>
      </c>
      <c r="I914" s="174">
        <v>7.5</v>
      </c>
      <c r="J914" s="31">
        <v>1.2</v>
      </c>
      <c r="K914">
        <v>10</v>
      </c>
    </row>
    <row r="915" spans="1:11" ht="12.75">
      <c r="A915" t="s">
        <v>2867</v>
      </c>
      <c r="B915" t="s">
        <v>2868</v>
      </c>
      <c r="C915" t="s">
        <v>1812</v>
      </c>
      <c r="D915">
        <v>22.72</v>
      </c>
      <c r="E915" s="172" t="s">
        <v>800</v>
      </c>
      <c r="F915">
        <v>28</v>
      </c>
      <c r="G915" s="173">
        <v>11.16</v>
      </c>
      <c r="H915" s="174">
        <v>18</v>
      </c>
      <c r="I915" s="174"/>
      <c r="J915" s="31">
        <v>1.2</v>
      </c>
      <c r="K915">
        <v>28</v>
      </c>
    </row>
    <row r="916" spans="1:11" ht="12.75">
      <c r="A916" t="s">
        <v>2869</v>
      </c>
      <c r="B916" t="s">
        <v>2870</v>
      </c>
      <c r="C916" t="s">
        <v>2094</v>
      </c>
      <c r="D916">
        <v>40.58</v>
      </c>
      <c r="E916" s="172" t="s">
        <v>800</v>
      </c>
      <c r="F916">
        <v>3</v>
      </c>
      <c r="G916" s="173">
        <v>-4.05</v>
      </c>
      <c r="H916" s="174">
        <v>18.5</v>
      </c>
      <c r="I916" s="174"/>
      <c r="J916" s="31">
        <v>1.1</v>
      </c>
      <c r="K916"/>
    </row>
    <row r="917" spans="1:11" ht="12.75">
      <c r="A917" t="s">
        <v>2871</v>
      </c>
      <c r="B917" t="s">
        <v>2872</v>
      </c>
      <c r="C917" t="s">
        <v>1000</v>
      </c>
      <c r="D917">
        <v>12.17</v>
      </c>
      <c r="E917" s="172" t="s">
        <v>800</v>
      </c>
      <c r="F917">
        <v>16</v>
      </c>
      <c r="G917" s="173">
        <v>-2.09</v>
      </c>
      <c r="H917" s="174"/>
      <c r="I917" s="174">
        <v>-1.5</v>
      </c>
      <c r="J917" s="31">
        <v>1.2</v>
      </c>
      <c r="K917">
        <v>16</v>
      </c>
    </row>
    <row r="918" spans="1:11" ht="12.75">
      <c r="A918" t="s">
        <v>2873</v>
      </c>
      <c r="B918" t="s">
        <v>2874</v>
      </c>
      <c r="C918" t="s">
        <v>1000</v>
      </c>
      <c r="D918">
        <v>17.41</v>
      </c>
      <c r="E918" s="172" t="s">
        <v>800</v>
      </c>
      <c r="F918">
        <v>9</v>
      </c>
      <c r="G918" s="173">
        <v>6.82</v>
      </c>
      <c r="H918" s="174">
        <v>7</v>
      </c>
      <c r="I918" s="174">
        <v>-1</v>
      </c>
      <c r="J918" s="31">
        <v>1</v>
      </c>
      <c r="K918">
        <v>9</v>
      </c>
    </row>
    <row r="919" spans="1:11" ht="12.75">
      <c r="A919" t="s">
        <v>2235</v>
      </c>
      <c r="B919" t="s">
        <v>2236</v>
      </c>
      <c r="C919" t="s">
        <v>1548</v>
      </c>
      <c r="D919">
        <v>7.21</v>
      </c>
      <c r="E919" s="172" t="s">
        <v>800</v>
      </c>
      <c r="F919">
        <v>19</v>
      </c>
      <c r="G919" s="173">
        <v>19.02</v>
      </c>
      <c r="H919" s="174">
        <v>11.5</v>
      </c>
      <c r="I919" s="174"/>
      <c r="J919" s="31">
        <v>1.3</v>
      </c>
      <c r="K919">
        <v>19</v>
      </c>
    </row>
    <row r="920" spans="1:11" ht="12.75">
      <c r="A920" t="s">
        <v>2875</v>
      </c>
      <c r="B920" t="s">
        <v>2876</v>
      </c>
      <c r="C920" t="s">
        <v>914</v>
      </c>
      <c r="D920">
        <v>37.26</v>
      </c>
      <c r="E920" s="172" t="s">
        <v>800</v>
      </c>
      <c r="F920">
        <v>11</v>
      </c>
      <c r="G920" s="173">
        <v>18.44</v>
      </c>
      <c r="H920" s="174">
        <v>5</v>
      </c>
      <c r="I920" s="174"/>
      <c r="J920" s="31">
        <v>1.55</v>
      </c>
      <c r="K920">
        <v>11</v>
      </c>
    </row>
    <row r="921" spans="1:11" ht="12.75">
      <c r="A921" t="s">
        <v>2877</v>
      </c>
      <c r="B921" t="s">
        <v>2878</v>
      </c>
      <c r="C921" t="s">
        <v>880</v>
      </c>
      <c r="D921">
        <v>38.27</v>
      </c>
      <c r="E921" s="172" t="s">
        <v>800</v>
      </c>
      <c r="F921">
        <v>11</v>
      </c>
      <c r="G921" s="173">
        <v>9.37</v>
      </c>
      <c r="H921" s="174">
        <v>12.5</v>
      </c>
      <c r="I921" s="174"/>
      <c r="J921" s="31">
        <v>0.8</v>
      </c>
      <c r="K921">
        <v>11</v>
      </c>
    </row>
    <row r="922" spans="1:11" ht="12.75">
      <c r="A922" t="s">
        <v>1818</v>
      </c>
      <c r="B922" t="s">
        <v>1819</v>
      </c>
      <c r="C922" t="s">
        <v>978</v>
      </c>
      <c r="D922">
        <v>63.43</v>
      </c>
      <c r="E922" s="172" t="s">
        <v>800</v>
      </c>
      <c r="F922"/>
      <c r="G922" s="173">
        <v>7.22</v>
      </c>
      <c r="H922" s="174">
        <v>5</v>
      </c>
      <c r="I922" s="174">
        <v>3.5</v>
      </c>
      <c r="J922" s="31">
        <v>1.1</v>
      </c>
      <c r="K922"/>
    </row>
    <row r="923" spans="1:11" ht="12.75">
      <c r="A923" t="s">
        <v>2879</v>
      </c>
      <c r="B923" t="s">
        <v>2880</v>
      </c>
      <c r="C923" t="s">
        <v>1005</v>
      </c>
      <c r="D923">
        <v>47.26</v>
      </c>
      <c r="E923" s="172" t="s">
        <v>800</v>
      </c>
      <c r="F923">
        <v>10</v>
      </c>
      <c r="G923" s="173">
        <v>9.32</v>
      </c>
      <c r="H923" s="174">
        <v>12.5</v>
      </c>
      <c r="I923" s="174">
        <v>3.5</v>
      </c>
      <c r="J923" s="31">
        <v>1.1</v>
      </c>
      <c r="K923">
        <v>10</v>
      </c>
    </row>
    <row r="924" spans="1:11" ht="12.75">
      <c r="A924" t="s">
        <v>2883</v>
      </c>
      <c r="B924" t="s">
        <v>2884</v>
      </c>
      <c r="C924" t="s">
        <v>966</v>
      </c>
      <c r="D924">
        <v>26.81</v>
      </c>
      <c r="E924" s="172" t="s">
        <v>800</v>
      </c>
      <c r="F924">
        <v>10</v>
      </c>
      <c r="G924" s="173">
        <v>8.6</v>
      </c>
      <c r="H924" s="174">
        <v>2.5</v>
      </c>
      <c r="I924" s="174"/>
      <c r="J924" s="31">
        <v>0.85</v>
      </c>
      <c r="K924">
        <v>10</v>
      </c>
    </row>
    <row r="925" spans="1:11" ht="12.75">
      <c r="A925" t="s">
        <v>1079</v>
      </c>
      <c r="B925" t="s">
        <v>1080</v>
      </c>
      <c r="C925" t="s">
        <v>1081</v>
      </c>
      <c r="D925">
        <v>31.64</v>
      </c>
      <c r="E925" s="172" t="s">
        <v>800</v>
      </c>
      <c r="F925">
        <v>3</v>
      </c>
      <c r="G925" s="173">
        <v>-8.87</v>
      </c>
      <c r="H925" s="174">
        <v>4</v>
      </c>
      <c r="I925" s="174">
        <v>8</v>
      </c>
      <c r="J925" s="31">
        <v>1.4</v>
      </c>
      <c r="K925"/>
    </row>
    <row r="926" spans="1:11" ht="12.75">
      <c r="A926" t="s">
        <v>1171</v>
      </c>
      <c r="B926" t="s">
        <v>1172</v>
      </c>
      <c r="C926" t="s">
        <v>955</v>
      </c>
      <c r="D926">
        <v>28.8</v>
      </c>
      <c r="E926" s="172" t="s">
        <v>800</v>
      </c>
      <c r="F926">
        <v>27</v>
      </c>
      <c r="G926" s="173">
        <v>19.66</v>
      </c>
      <c r="H926" s="174">
        <v>13.5</v>
      </c>
      <c r="I926" s="174"/>
      <c r="J926" s="31">
        <v>1.1</v>
      </c>
      <c r="K926">
        <v>27</v>
      </c>
    </row>
    <row r="927" spans="1:11" ht="12.75">
      <c r="A927" t="s">
        <v>2885</v>
      </c>
      <c r="B927" t="s">
        <v>2886</v>
      </c>
      <c r="C927" t="s">
        <v>928</v>
      </c>
      <c r="D927">
        <v>21.75</v>
      </c>
      <c r="E927" s="172" t="s">
        <v>800</v>
      </c>
      <c r="F927">
        <v>15</v>
      </c>
      <c r="G927" s="173">
        <v>11.21</v>
      </c>
      <c r="H927" s="174">
        <v>16</v>
      </c>
      <c r="I927" s="174">
        <v>3.5</v>
      </c>
      <c r="J927" s="31">
        <v>1.25</v>
      </c>
      <c r="K927">
        <v>15</v>
      </c>
    </row>
    <row r="928" spans="1:11" ht="12.75">
      <c r="A928" t="s">
        <v>2887</v>
      </c>
      <c r="B928" t="s">
        <v>2888</v>
      </c>
      <c r="C928" t="s">
        <v>965</v>
      </c>
      <c r="D928">
        <v>33.51</v>
      </c>
      <c r="E928" s="172" t="s">
        <v>800</v>
      </c>
      <c r="F928">
        <v>9</v>
      </c>
      <c r="G928" s="173">
        <v>6.12</v>
      </c>
      <c r="H928" s="174">
        <v>7</v>
      </c>
      <c r="I928" s="174">
        <v>11.5</v>
      </c>
      <c r="J928" s="31">
        <v>0.85</v>
      </c>
      <c r="K928">
        <v>9</v>
      </c>
    </row>
    <row r="929" spans="1:11" ht="12.75">
      <c r="A929" t="s">
        <v>2889</v>
      </c>
      <c r="B929" t="s">
        <v>2890</v>
      </c>
      <c r="C929" t="s">
        <v>907</v>
      </c>
      <c r="D929">
        <v>23.58</v>
      </c>
      <c r="E929" s="172" t="s">
        <v>800</v>
      </c>
      <c r="F929">
        <v>22</v>
      </c>
      <c r="G929" s="173">
        <v>13.85</v>
      </c>
      <c r="H929" s="174">
        <v>7.5</v>
      </c>
      <c r="I929" s="174"/>
      <c r="J929" s="31">
        <v>0.9</v>
      </c>
      <c r="K929">
        <v>22</v>
      </c>
    </row>
    <row r="930" spans="1:11" ht="12.75">
      <c r="A930" t="s">
        <v>1334</v>
      </c>
      <c r="B930" t="s">
        <v>1335</v>
      </c>
      <c r="C930" t="s">
        <v>1647</v>
      </c>
      <c r="D930">
        <v>32.87</v>
      </c>
      <c r="E930" s="172" t="s">
        <v>800</v>
      </c>
      <c r="F930">
        <v>21</v>
      </c>
      <c r="G930" s="173">
        <v>17.83</v>
      </c>
      <c r="H930" s="174"/>
      <c r="I930" s="174"/>
      <c r="J930" s="31"/>
      <c r="K930">
        <v>21</v>
      </c>
    </row>
    <row r="931" spans="1:11" ht="12.75">
      <c r="A931" t="s">
        <v>2891</v>
      </c>
      <c r="B931" t="s">
        <v>2892</v>
      </c>
      <c r="C931" t="s">
        <v>1774</v>
      </c>
      <c r="D931">
        <v>40.62</v>
      </c>
      <c r="E931" s="172" t="s">
        <v>800</v>
      </c>
      <c r="F931">
        <v>7</v>
      </c>
      <c r="G931" s="173">
        <v>7.44</v>
      </c>
      <c r="H931" s="174">
        <v>14.5</v>
      </c>
      <c r="I931" s="174"/>
      <c r="J931" s="31">
        <v>1.25</v>
      </c>
      <c r="K931">
        <v>7</v>
      </c>
    </row>
    <row r="932" spans="1:11" ht="12.75">
      <c r="A932" t="s">
        <v>2893</v>
      </c>
      <c r="B932" t="s">
        <v>2894</v>
      </c>
      <c r="C932" t="s">
        <v>962</v>
      </c>
      <c r="D932">
        <v>58.47</v>
      </c>
      <c r="E932" s="172" t="s">
        <v>800</v>
      </c>
      <c r="F932">
        <v>5</v>
      </c>
      <c r="G932" s="173">
        <v>8.89</v>
      </c>
      <c r="H932" s="174">
        <v>13.5</v>
      </c>
      <c r="I932" s="174"/>
      <c r="J932" s="31">
        <v>1.3</v>
      </c>
      <c r="K932"/>
    </row>
    <row r="933" spans="1:11" ht="12.75">
      <c r="A933" t="s">
        <v>2895</v>
      </c>
      <c r="B933" t="s">
        <v>2896</v>
      </c>
      <c r="C933" t="s">
        <v>1005</v>
      </c>
      <c r="D933">
        <v>43.87</v>
      </c>
      <c r="E933" s="172" t="s">
        <v>800</v>
      </c>
      <c r="F933">
        <v>8</v>
      </c>
      <c r="G933" s="173">
        <v>8.34</v>
      </c>
      <c r="H933" s="174">
        <v>9</v>
      </c>
      <c r="I933" s="174"/>
      <c r="J933" s="31">
        <v>1.85</v>
      </c>
      <c r="K933">
        <v>8</v>
      </c>
    </row>
    <row r="934" spans="1:11" ht="12.75">
      <c r="A934" t="s">
        <v>2897</v>
      </c>
      <c r="B934" t="s">
        <v>2898</v>
      </c>
      <c r="C934" t="s">
        <v>939</v>
      </c>
      <c r="D934">
        <v>76.33</v>
      </c>
      <c r="E934" s="172" t="s">
        <v>800</v>
      </c>
      <c r="F934">
        <v>3</v>
      </c>
      <c r="G934" s="173">
        <v>5.49</v>
      </c>
      <c r="H934" s="174">
        <v>13.5</v>
      </c>
      <c r="I934" s="174"/>
      <c r="J934" s="31">
        <v>0.7</v>
      </c>
      <c r="K934"/>
    </row>
    <row r="935" spans="1:11" ht="12.75">
      <c r="A935" t="s">
        <v>2899</v>
      </c>
      <c r="B935" t="s">
        <v>2900</v>
      </c>
      <c r="C935" t="s">
        <v>2703</v>
      </c>
      <c r="D935">
        <v>26.38</v>
      </c>
      <c r="E935" s="172" t="s">
        <v>800</v>
      </c>
      <c r="F935">
        <v>11</v>
      </c>
      <c r="G935" s="173">
        <v>6.22</v>
      </c>
      <c r="H935" s="174">
        <v>10</v>
      </c>
      <c r="I935" s="174"/>
      <c r="J935" s="31">
        <v>1</v>
      </c>
      <c r="K935">
        <v>11</v>
      </c>
    </row>
    <row r="936" spans="1:11" ht="12.75">
      <c r="A936" t="s">
        <v>1336</v>
      </c>
      <c r="B936" t="s">
        <v>1337</v>
      </c>
      <c r="C936" t="s">
        <v>1672</v>
      </c>
      <c r="D936">
        <v>41.39</v>
      </c>
      <c r="E936" s="172" t="s">
        <v>800</v>
      </c>
      <c r="F936">
        <v>17</v>
      </c>
      <c r="G936" s="173">
        <v>11.45</v>
      </c>
      <c r="H936" s="174">
        <v>15</v>
      </c>
      <c r="I936" s="174"/>
      <c r="J936" s="31">
        <v>0.95</v>
      </c>
      <c r="K936">
        <v>17</v>
      </c>
    </row>
    <row r="937" spans="1:11" ht="12.75">
      <c r="A937" t="s">
        <v>1093</v>
      </c>
      <c r="B937" t="s">
        <v>1094</v>
      </c>
      <c r="C937" t="s">
        <v>939</v>
      </c>
      <c r="D937">
        <v>41.84</v>
      </c>
      <c r="E937" s="172" t="s">
        <v>800</v>
      </c>
      <c r="F937">
        <v>16</v>
      </c>
      <c r="G937" s="173">
        <v>40.51</v>
      </c>
      <c r="H937" s="174">
        <v>11.5</v>
      </c>
      <c r="I937" s="174"/>
      <c r="J937" s="31">
        <v>0.7</v>
      </c>
      <c r="K937">
        <v>16</v>
      </c>
    </row>
    <row r="938" spans="1:11" ht="12.75">
      <c r="A938" t="s">
        <v>3614</v>
      </c>
      <c r="B938" t="s">
        <v>3615</v>
      </c>
      <c r="C938" t="s">
        <v>2304</v>
      </c>
      <c r="D938">
        <v>12.16</v>
      </c>
      <c r="E938" s="172" t="s">
        <v>800</v>
      </c>
      <c r="F938">
        <v>10</v>
      </c>
      <c r="G938" s="173">
        <v>9.87</v>
      </c>
      <c r="H938" s="174">
        <v>12</v>
      </c>
      <c r="I938" s="174"/>
      <c r="J938" s="31">
        <v>1.25</v>
      </c>
      <c r="K938">
        <v>10</v>
      </c>
    </row>
    <row r="939" spans="1:11" ht="12.75">
      <c r="A939" t="s">
        <v>2905</v>
      </c>
      <c r="B939" t="s">
        <v>2906</v>
      </c>
      <c r="C939" t="s">
        <v>888</v>
      </c>
      <c r="D939">
        <v>39.49</v>
      </c>
      <c r="E939" s="172" t="s">
        <v>800</v>
      </c>
      <c r="F939"/>
      <c r="G939" s="173">
        <v>12.23</v>
      </c>
      <c r="H939" s="174">
        <v>6.5</v>
      </c>
      <c r="I939" s="174">
        <v>3</v>
      </c>
      <c r="J939" s="31">
        <v>1.25</v>
      </c>
      <c r="K939"/>
    </row>
    <row r="940" spans="1:11" ht="12.75">
      <c r="A940" t="s">
        <v>2907</v>
      </c>
      <c r="B940" t="s">
        <v>2908</v>
      </c>
      <c r="C940" t="s">
        <v>1241</v>
      </c>
      <c r="D940">
        <v>27.72</v>
      </c>
      <c r="E940" s="172" t="s">
        <v>800</v>
      </c>
      <c r="F940">
        <v>9</v>
      </c>
      <c r="G940" s="173">
        <v>-7.75</v>
      </c>
      <c r="H940" s="174">
        <v>12.5</v>
      </c>
      <c r="I940" s="174">
        <v>2.5</v>
      </c>
      <c r="J940" s="31">
        <v>1.15</v>
      </c>
      <c r="K940">
        <v>9</v>
      </c>
    </row>
    <row r="941" spans="1:11" ht="12.75">
      <c r="A941" t="s">
        <v>2909</v>
      </c>
      <c r="B941" t="s">
        <v>2910</v>
      </c>
      <c r="C941" t="s">
        <v>1548</v>
      </c>
      <c r="D941">
        <v>26.19</v>
      </c>
      <c r="E941" s="172" t="s">
        <v>800</v>
      </c>
      <c r="F941">
        <v>13</v>
      </c>
      <c r="G941" s="173">
        <v>9.16</v>
      </c>
      <c r="H941" s="174">
        <v>7</v>
      </c>
      <c r="I941" s="174"/>
      <c r="J941" s="31">
        <v>0.75</v>
      </c>
      <c r="K941">
        <v>13</v>
      </c>
    </row>
    <row r="942" spans="1:11" ht="12.75">
      <c r="A942" t="s">
        <v>2269</v>
      </c>
      <c r="B942" t="s">
        <v>2270</v>
      </c>
      <c r="C942" t="s">
        <v>1761</v>
      </c>
      <c r="D942">
        <v>66.25</v>
      </c>
      <c r="E942" s="172" t="s">
        <v>800</v>
      </c>
      <c r="F942"/>
      <c r="G942" s="173">
        <v>11.37</v>
      </c>
      <c r="H942" s="174">
        <v>37</v>
      </c>
      <c r="I942" s="174"/>
      <c r="J942" s="31">
        <v>1</v>
      </c>
      <c r="K942"/>
    </row>
    <row r="943" spans="1:11" ht="12.75">
      <c r="A943" t="s">
        <v>2911</v>
      </c>
      <c r="B943" t="s">
        <v>2912</v>
      </c>
      <c r="C943" t="s">
        <v>1058</v>
      </c>
      <c r="D943">
        <v>28.31</v>
      </c>
      <c r="E943" s="172" t="s">
        <v>800</v>
      </c>
      <c r="F943">
        <v>13</v>
      </c>
      <c r="G943" s="173">
        <v>29.99</v>
      </c>
      <c r="H943" s="174">
        <v>25</v>
      </c>
      <c r="I943" s="174"/>
      <c r="J943" s="31">
        <v>1.05</v>
      </c>
      <c r="K943">
        <v>13</v>
      </c>
    </row>
    <row r="944" spans="1:11" ht="12.75">
      <c r="A944" t="s">
        <v>2913</v>
      </c>
      <c r="B944" t="s">
        <v>2914</v>
      </c>
      <c r="C944" t="s">
        <v>1711</v>
      </c>
      <c r="D944">
        <v>66.7</v>
      </c>
      <c r="E944" s="172" t="s">
        <v>800</v>
      </c>
      <c r="F944">
        <v>14</v>
      </c>
      <c r="G944" s="173">
        <v>19.97</v>
      </c>
      <c r="H944" s="174">
        <v>8</v>
      </c>
      <c r="I944" s="174">
        <v>4</v>
      </c>
      <c r="J944" s="31">
        <v>1.2</v>
      </c>
      <c r="K944">
        <v>14</v>
      </c>
    </row>
    <row r="945" spans="1:11" ht="12.75">
      <c r="A945" t="s">
        <v>2915</v>
      </c>
      <c r="B945" t="s">
        <v>2916</v>
      </c>
      <c r="C945" t="s">
        <v>978</v>
      </c>
      <c r="D945">
        <v>13.16</v>
      </c>
      <c r="E945" s="172" t="s">
        <v>800</v>
      </c>
      <c r="F945">
        <v>18</v>
      </c>
      <c r="G945" s="173">
        <v>1.84</v>
      </c>
      <c r="H945" s="174">
        <v>30.5</v>
      </c>
      <c r="I945" s="174"/>
      <c r="J945" s="31">
        <v>1.2</v>
      </c>
      <c r="K945">
        <v>18</v>
      </c>
    </row>
    <row r="946" spans="1:11" ht="12.75">
      <c r="A946" t="s">
        <v>2917</v>
      </c>
      <c r="B946" t="s">
        <v>2918</v>
      </c>
      <c r="C946" t="s">
        <v>1008</v>
      </c>
      <c r="D946">
        <v>43.6</v>
      </c>
      <c r="E946" s="172" t="s">
        <v>800</v>
      </c>
      <c r="F946">
        <v>13</v>
      </c>
      <c r="G946" s="173">
        <v>5.79</v>
      </c>
      <c r="H946" s="174">
        <v>13.5</v>
      </c>
      <c r="I946" s="174"/>
      <c r="J946" s="31">
        <v>1.55</v>
      </c>
      <c r="K946">
        <v>13</v>
      </c>
    </row>
    <row r="947" spans="1:11" ht="12.75">
      <c r="A947" t="s">
        <v>3620</v>
      </c>
      <c r="B947" t="s">
        <v>841</v>
      </c>
      <c r="C947" t="s">
        <v>899</v>
      </c>
      <c r="D947">
        <v>20.41</v>
      </c>
      <c r="E947" s="172" t="s">
        <v>800</v>
      </c>
      <c r="F947">
        <v>6</v>
      </c>
      <c r="G947" s="173">
        <v>7.28</v>
      </c>
      <c r="H947" s="174">
        <v>6</v>
      </c>
      <c r="I947" s="174">
        <v>1.5</v>
      </c>
      <c r="J947" s="31">
        <v>0.75</v>
      </c>
      <c r="K947">
        <v>6</v>
      </c>
    </row>
    <row r="948" spans="1:11" ht="12.75">
      <c r="A948" t="s">
        <v>2919</v>
      </c>
      <c r="B948" t="s">
        <v>2920</v>
      </c>
      <c r="C948" t="s">
        <v>966</v>
      </c>
      <c r="D948">
        <v>32.43</v>
      </c>
      <c r="E948" s="172" t="s">
        <v>800</v>
      </c>
      <c r="F948">
        <v>7</v>
      </c>
      <c r="G948" s="173">
        <v>5.64</v>
      </c>
      <c r="H948" s="174">
        <v>11.5</v>
      </c>
      <c r="I948" s="174"/>
      <c r="J948" s="31">
        <v>0.95</v>
      </c>
      <c r="K948">
        <v>7</v>
      </c>
    </row>
    <row r="949" spans="1:11" ht="12.75">
      <c r="A949" t="s">
        <v>2925</v>
      </c>
      <c r="B949" t="s">
        <v>2926</v>
      </c>
      <c r="C949" t="s">
        <v>2304</v>
      </c>
      <c r="D949">
        <v>11.93</v>
      </c>
      <c r="E949" s="172" t="s">
        <v>800</v>
      </c>
      <c r="F949">
        <v>21</v>
      </c>
      <c r="G949" s="173">
        <v>13.03</v>
      </c>
      <c r="H949" s="174">
        <v>5</v>
      </c>
      <c r="I949" s="174">
        <v>3.5</v>
      </c>
      <c r="J949" s="31">
        <v>1.05</v>
      </c>
      <c r="K949">
        <v>21</v>
      </c>
    </row>
    <row r="950" spans="1:11" ht="12.75">
      <c r="A950" t="s">
        <v>3635</v>
      </c>
      <c r="B950" t="s">
        <v>3636</v>
      </c>
      <c r="C950" t="s">
        <v>1662</v>
      </c>
      <c r="D950">
        <v>25.24</v>
      </c>
      <c r="E950" s="172" t="s">
        <v>800</v>
      </c>
      <c r="F950">
        <v>5</v>
      </c>
      <c r="G950" s="173">
        <v>7.65</v>
      </c>
      <c r="H950" s="174">
        <v>11.5</v>
      </c>
      <c r="I950" s="174">
        <v>1</v>
      </c>
      <c r="J950" s="31">
        <v>0.7</v>
      </c>
      <c r="K950"/>
    </row>
    <row r="951" spans="1:11" ht="12.75">
      <c r="A951" t="s">
        <v>2929</v>
      </c>
      <c r="B951" t="s">
        <v>2930</v>
      </c>
      <c r="C951" t="s">
        <v>897</v>
      </c>
      <c r="D951">
        <v>31.88</v>
      </c>
      <c r="E951" s="172" t="s">
        <v>800</v>
      </c>
      <c r="F951">
        <v>14</v>
      </c>
      <c r="G951" s="173">
        <v>11.67</v>
      </c>
      <c r="H951" s="174">
        <v>4.5</v>
      </c>
      <c r="I951" s="174">
        <v>6.5</v>
      </c>
      <c r="J951" s="31">
        <v>0.8</v>
      </c>
      <c r="K951">
        <v>14</v>
      </c>
    </row>
    <row r="952" spans="1:11" ht="12.75">
      <c r="A952" t="s">
        <v>2933</v>
      </c>
      <c r="B952" t="s">
        <v>2934</v>
      </c>
      <c r="C952" t="s">
        <v>1675</v>
      </c>
      <c r="D952">
        <v>22.81</v>
      </c>
      <c r="E952" s="172" t="s">
        <v>800</v>
      </c>
      <c r="F952">
        <v>12</v>
      </c>
      <c r="G952" s="173"/>
      <c r="H952" s="174"/>
      <c r="I952" s="174"/>
      <c r="J952" s="31">
        <v>0.95</v>
      </c>
      <c r="K952">
        <v>12</v>
      </c>
    </row>
    <row r="953" spans="1:11" ht="12.75">
      <c r="A953" t="s">
        <v>1348</v>
      </c>
      <c r="B953" t="s">
        <v>1349</v>
      </c>
      <c r="C953" t="s">
        <v>965</v>
      </c>
      <c r="D953">
        <v>17.92</v>
      </c>
      <c r="E953" s="172" t="s">
        <v>800</v>
      </c>
      <c r="F953">
        <v>8</v>
      </c>
      <c r="G953" s="173">
        <v>16.16</v>
      </c>
      <c r="H953" s="174">
        <v>14</v>
      </c>
      <c r="I953" s="174">
        <v>6</v>
      </c>
      <c r="J953" s="31">
        <v>0.7</v>
      </c>
      <c r="K953">
        <v>8</v>
      </c>
    </row>
    <row r="954" spans="1:11" ht="12.75">
      <c r="A954" t="s">
        <v>2935</v>
      </c>
      <c r="B954" t="s">
        <v>2936</v>
      </c>
      <c r="C954" t="s">
        <v>883</v>
      </c>
      <c r="D954">
        <v>15.65</v>
      </c>
      <c r="E954" s="172" t="s">
        <v>800</v>
      </c>
      <c r="F954">
        <v>13</v>
      </c>
      <c r="G954" s="173">
        <v>9.37</v>
      </c>
      <c r="H954" s="174">
        <v>2.5</v>
      </c>
      <c r="I954" s="174"/>
      <c r="J954" s="31">
        <v>1.15</v>
      </c>
      <c r="K954">
        <v>13</v>
      </c>
    </row>
    <row r="955" spans="1:11" ht="12.75">
      <c r="A955" t="s">
        <v>2937</v>
      </c>
      <c r="B955" t="s">
        <v>2938</v>
      </c>
      <c r="C955" t="s">
        <v>1672</v>
      </c>
      <c r="D955">
        <v>61.98</v>
      </c>
      <c r="E955" s="172" t="s">
        <v>800</v>
      </c>
      <c r="F955">
        <v>2</v>
      </c>
      <c r="G955" s="173">
        <v>9.9</v>
      </c>
      <c r="H955" s="174">
        <v>14.5</v>
      </c>
      <c r="I955" s="174">
        <v>17.5</v>
      </c>
      <c r="J955" s="31">
        <v>1.1</v>
      </c>
      <c r="K955"/>
    </row>
    <row r="956" spans="1:11" ht="12.75">
      <c r="A956" t="s">
        <v>2939</v>
      </c>
      <c r="B956" t="s">
        <v>2940</v>
      </c>
      <c r="C956" t="s">
        <v>1576</v>
      </c>
      <c r="D956">
        <v>27.8</v>
      </c>
      <c r="E956" s="172" t="s">
        <v>800</v>
      </c>
      <c r="F956">
        <v>17</v>
      </c>
      <c r="G956" s="173">
        <v>-7.18</v>
      </c>
      <c r="H956" s="174">
        <v>14.5</v>
      </c>
      <c r="I956" s="174">
        <v>6</v>
      </c>
      <c r="J956" s="31">
        <v>1</v>
      </c>
      <c r="K956">
        <v>17</v>
      </c>
    </row>
    <row r="957" spans="1:11" ht="12.75">
      <c r="A957" t="s">
        <v>2943</v>
      </c>
      <c r="B957" t="s">
        <v>2944</v>
      </c>
      <c r="C957" t="s">
        <v>931</v>
      </c>
      <c r="D957">
        <v>17.46</v>
      </c>
      <c r="E957" s="172" t="s">
        <v>800</v>
      </c>
      <c r="F957">
        <v>9</v>
      </c>
      <c r="G957" s="173">
        <v>2.73</v>
      </c>
      <c r="H957" s="174">
        <v>3.5</v>
      </c>
      <c r="I957" s="174"/>
      <c r="J957" s="31">
        <v>1.75</v>
      </c>
      <c r="K957">
        <v>9</v>
      </c>
    </row>
    <row r="958" spans="1:11" ht="12.75">
      <c r="A958" t="s">
        <v>2945</v>
      </c>
      <c r="B958" t="s">
        <v>2946</v>
      </c>
      <c r="C958" t="s">
        <v>894</v>
      </c>
      <c r="D958">
        <v>39.1</v>
      </c>
      <c r="E958" s="172" t="s">
        <v>800</v>
      </c>
      <c r="F958">
        <v>16</v>
      </c>
      <c r="G958" s="173">
        <v>15.9</v>
      </c>
      <c r="H958" s="174">
        <v>14.5</v>
      </c>
      <c r="I958" s="174">
        <v>7</v>
      </c>
      <c r="J958" s="31">
        <v>0.95</v>
      </c>
      <c r="K958">
        <v>16</v>
      </c>
    </row>
    <row r="959" spans="1:11" ht="12.75">
      <c r="A959" t="s">
        <v>2949</v>
      </c>
      <c r="B959" t="s">
        <v>2950</v>
      </c>
      <c r="C959" t="s">
        <v>894</v>
      </c>
      <c r="D959">
        <v>21.88</v>
      </c>
      <c r="E959" s="172" t="s">
        <v>800</v>
      </c>
      <c r="F959">
        <v>3</v>
      </c>
      <c r="G959" s="173">
        <v>11.41</v>
      </c>
      <c r="H959" s="174">
        <v>8</v>
      </c>
      <c r="I959" s="174"/>
      <c r="J959" s="31">
        <v>1.05</v>
      </c>
      <c r="K959"/>
    </row>
    <row r="960" spans="1:11" ht="12.75">
      <c r="A960" t="s">
        <v>2951</v>
      </c>
      <c r="B960" t="s">
        <v>2952</v>
      </c>
      <c r="C960" t="s">
        <v>939</v>
      </c>
      <c r="D960">
        <v>56.55</v>
      </c>
      <c r="E960" s="172" t="s">
        <v>800</v>
      </c>
      <c r="F960">
        <v>16</v>
      </c>
      <c r="G960" s="173">
        <v>17.62</v>
      </c>
      <c r="H960" s="174">
        <v>12</v>
      </c>
      <c r="I960" s="174"/>
      <c r="J960" s="31">
        <v>0.7</v>
      </c>
      <c r="K960">
        <v>16</v>
      </c>
    </row>
    <row r="961" spans="1:11" ht="12.75">
      <c r="A961" t="s">
        <v>2953</v>
      </c>
      <c r="B961" t="s">
        <v>2954</v>
      </c>
      <c r="C961" t="s">
        <v>1675</v>
      </c>
      <c r="D961">
        <v>23.56</v>
      </c>
      <c r="E961" s="172" t="s">
        <v>800</v>
      </c>
      <c r="F961">
        <v>17</v>
      </c>
      <c r="G961" s="173"/>
      <c r="H961" s="174"/>
      <c r="I961" s="174"/>
      <c r="J961" s="31">
        <v>1.2</v>
      </c>
      <c r="K961">
        <v>17</v>
      </c>
    </row>
    <row r="962" spans="1:11" ht="12.75">
      <c r="A962" t="s">
        <v>2955</v>
      </c>
      <c r="B962" t="s">
        <v>2956</v>
      </c>
      <c r="C962" t="s">
        <v>1916</v>
      </c>
      <c r="D962">
        <v>9.61</v>
      </c>
      <c r="E962" s="172" t="s">
        <v>800</v>
      </c>
      <c r="F962">
        <v>29</v>
      </c>
      <c r="G962" s="173">
        <v>9.74</v>
      </c>
      <c r="H962" s="174">
        <v>10.5</v>
      </c>
      <c r="I962" s="174">
        <v>8.5</v>
      </c>
      <c r="J962" s="31">
        <v>0.8</v>
      </c>
      <c r="K962"/>
    </row>
    <row r="963" spans="1:11" ht="12.75">
      <c r="A963" t="s">
        <v>1425</v>
      </c>
      <c r="B963" t="s">
        <v>1426</v>
      </c>
      <c r="C963" t="s">
        <v>2257</v>
      </c>
      <c r="D963">
        <v>42.21</v>
      </c>
      <c r="E963" s="172" t="s">
        <v>800</v>
      </c>
      <c r="F963">
        <v>7</v>
      </c>
      <c r="G963" s="173">
        <v>-0.83</v>
      </c>
      <c r="H963" s="174"/>
      <c r="I963" s="174"/>
      <c r="J963" s="31"/>
      <c r="K963">
        <v>7</v>
      </c>
    </row>
    <row r="964" spans="1:11" ht="12.75">
      <c r="A964" t="s">
        <v>1361</v>
      </c>
      <c r="B964" t="s">
        <v>1362</v>
      </c>
      <c r="C964" t="s">
        <v>894</v>
      </c>
      <c r="D964">
        <v>44.36</v>
      </c>
      <c r="E964" s="172" t="s">
        <v>800</v>
      </c>
      <c r="F964">
        <v>15</v>
      </c>
      <c r="G964" s="173">
        <v>10.02</v>
      </c>
      <c r="H964" s="174">
        <v>12</v>
      </c>
      <c r="I964" s="174"/>
      <c r="J964" s="31">
        <v>0.65</v>
      </c>
      <c r="K964">
        <v>15</v>
      </c>
    </row>
    <row r="965" spans="1:11" ht="12.75">
      <c r="A965" t="s">
        <v>2961</v>
      </c>
      <c r="B965" t="s">
        <v>804</v>
      </c>
      <c r="C965" t="s">
        <v>1662</v>
      </c>
      <c r="D965">
        <v>38.72</v>
      </c>
      <c r="E965" s="172" t="s">
        <v>800</v>
      </c>
      <c r="F965">
        <v>5</v>
      </c>
      <c r="G965" s="173">
        <v>8.9</v>
      </c>
      <c r="H965" s="174">
        <v>5.5</v>
      </c>
      <c r="I965" s="174">
        <v>2.5</v>
      </c>
      <c r="J965" s="31">
        <v>0.7</v>
      </c>
      <c r="K965"/>
    </row>
    <row r="966" spans="1:11" ht="12.75">
      <c r="A966" t="s">
        <v>2962</v>
      </c>
      <c r="B966" t="s">
        <v>2963</v>
      </c>
      <c r="C966" t="s">
        <v>888</v>
      </c>
      <c r="D966">
        <v>45.16</v>
      </c>
      <c r="E966" s="172" t="s">
        <v>800</v>
      </c>
      <c r="F966">
        <v>10</v>
      </c>
      <c r="G966" s="173">
        <v>11.95</v>
      </c>
      <c r="H966" s="174">
        <v>10</v>
      </c>
      <c r="I966" s="174">
        <v>7</v>
      </c>
      <c r="J966" s="31">
        <v>1.15</v>
      </c>
      <c r="K966">
        <v>10</v>
      </c>
    </row>
    <row r="967" spans="1:11" ht="12.75">
      <c r="A967" t="s">
        <v>2964</v>
      </c>
      <c r="B967" t="s">
        <v>2965</v>
      </c>
      <c r="C967" t="s">
        <v>2094</v>
      </c>
      <c r="D967">
        <v>49.43</v>
      </c>
      <c r="E967" s="172" t="s">
        <v>800</v>
      </c>
      <c r="F967">
        <v>7</v>
      </c>
      <c r="G967" s="173">
        <v>9.4</v>
      </c>
      <c r="H967" s="174">
        <v>13.5</v>
      </c>
      <c r="I967" s="174"/>
      <c r="J967" s="31">
        <v>1.15</v>
      </c>
      <c r="K967">
        <v>7</v>
      </c>
    </row>
    <row r="968" spans="1:11" ht="12.75">
      <c r="A968" t="s">
        <v>3662</v>
      </c>
      <c r="B968" t="s">
        <v>3663</v>
      </c>
      <c r="C968" t="s">
        <v>1025</v>
      </c>
      <c r="D968">
        <v>11.36</v>
      </c>
      <c r="E968" s="172" t="s">
        <v>800</v>
      </c>
      <c r="F968">
        <v>3</v>
      </c>
      <c r="G968" s="173">
        <v>1.27</v>
      </c>
      <c r="H968" s="174">
        <v>12.5</v>
      </c>
      <c r="I968" s="174">
        <v>-10</v>
      </c>
      <c r="J968" s="31">
        <v>0.9</v>
      </c>
      <c r="K968"/>
    </row>
    <row r="969" spans="1:11" ht="12.75">
      <c r="A969" t="s">
        <v>2966</v>
      </c>
      <c r="B969" t="s">
        <v>2967</v>
      </c>
      <c r="C969" t="s">
        <v>1326</v>
      </c>
      <c r="D969">
        <v>40.12</v>
      </c>
      <c r="E969" s="172" t="s">
        <v>800</v>
      </c>
      <c r="F969">
        <v>6</v>
      </c>
      <c r="G969" s="173">
        <v>-2</v>
      </c>
      <c r="H969" s="174">
        <v>24.5</v>
      </c>
      <c r="I969" s="174">
        <v>4.5</v>
      </c>
      <c r="J969" s="31">
        <v>1</v>
      </c>
      <c r="K969"/>
    </row>
    <row r="970" spans="1:11" ht="12.75">
      <c r="A970" t="s">
        <v>2970</v>
      </c>
      <c r="B970" t="s">
        <v>2971</v>
      </c>
      <c r="C970" t="s">
        <v>907</v>
      </c>
      <c r="D970">
        <v>17.22</v>
      </c>
      <c r="E970" s="172" t="s">
        <v>800</v>
      </c>
      <c r="F970">
        <v>22</v>
      </c>
      <c r="G970" s="173">
        <v>6.58</v>
      </c>
      <c r="H970" s="174">
        <v>13.5</v>
      </c>
      <c r="I970" s="174"/>
      <c r="J970" s="31">
        <v>1.3</v>
      </c>
      <c r="K970">
        <v>22</v>
      </c>
    </row>
    <row r="971" spans="1:11" ht="12.75">
      <c r="A971" t="s">
        <v>2972</v>
      </c>
      <c r="B971" t="s">
        <v>2973</v>
      </c>
      <c r="C971" t="s">
        <v>894</v>
      </c>
      <c r="D971">
        <v>47.03</v>
      </c>
      <c r="E971" s="172" t="s">
        <v>800</v>
      </c>
      <c r="F971">
        <v>14</v>
      </c>
      <c r="G971" s="173">
        <v>14.27</v>
      </c>
      <c r="H971" s="174">
        <v>13.5</v>
      </c>
      <c r="I971" s="174"/>
      <c r="J971" s="31">
        <v>0.85</v>
      </c>
      <c r="K971">
        <v>14</v>
      </c>
    </row>
    <row r="972" spans="1:11" ht="12.75">
      <c r="A972" t="s">
        <v>3666</v>
      </c>
      <c r="B972" t="s">
        <v>3667</v>
      </c>
      <c r="C972" t="s">
        <v>899</v>
      </c>
      <c r="D972">
        <v>50.61</v>
      </c>
      <c r="E972" s="172" t="s">
        <v>800</v>
      </c>
      <c r="F972">
        <v>4</v>
      </c>
      <c r="G972" s="173">
        <v>8.69</v>
      </c>
      <c r="H972" s="174">
        <v>9</v>
      </c>
      <c r="I972" s="174"/>
      <c r="J972" s="31">
        <v>0.9</v>
      </c>
      <c r="K972"/>
    </row>
    <row r="973" spans="1:11" ht="12.75">
      <c r="A973" t="s">
        <v>2974</v>
      </c>
      <c r="B973" t="s">
        <v>2975</v>
      </c>
      <c r="C973" t="s">
        <v>1887</v>
      </c>
      <c r="D973">
        <v>10.66</v>
      </c>
      <c r="E973" s="172" t="s">
        <v>800</v>
      </c>
      <c r="F973">
        <v>24</v>
      </c>
      <c r="G973" s="173">
        <v>-2.21</v>
      </c>
      <c r="H973" s="174">
        <v>21.5</v>
      </c>
      <c r="I973" s="174"/>
      <c r="J973" s="31">
        <v>1.05</v>
      </c>
      <c r="K973">
        <v>24</v>
      </c>
    </row>
    <row r="974" spans="1:11" ht="12.75">
      <c r="A974" t="s">
        <v>2976</v>
      </c>
      <c r="B974" t="s">
        <v>2977</v>
      </c>
      <c r="C974" t="s">
        <v>904</v>
      </c>
      <c r="D974">
        <v>13.14</v>
      </c>
      <c r="E974" s="172" t="s">
        <v>800</v>
      </c>
      <c r="F974">
        <v>30</v>
      </c>
      <c r="G974" s="173">
        <v>4.09</v>
      </c>
      <c r="H974" s="174">
        <v>9</v>
      </c>
      <c r="I974" s="174">
        <v>4.5</v>
      </c>
      <c r="J974" s="31">
        <v>1.1</v>
      </c>
      <c r="K974"/>
    </row>
    <row r="975" spans="1:11" ht="12.75">
      <c r="A975" t="s">
        <v>2978</v>
      </c>
      <c r="B975" t="s">
        <v>2979</v>
      </c>
      <c r="C975" t="s">
        <v>2257</v>
      </c>
      <c r="D975">
        <v>16.4</v>
      </c>
      <c r="E975" s="172" t="s">
        <v>800</v>
      </c>
      <c r="F975">
        <v>23</v>
      </c>
      <c r="G975" s="173">
        <v>20.34</v>
      </c>
      <c r="H975" s="174">
        <v>13.5</v>
      </c>
      <c r="I975" s="174">
        <v>9.5</v>
      </c>
      <c r="J975" s="31">
        <v>1.4</v>
      </c>
      <c r="K975">
        <v>23</v>
      </c>
    </row>
    <row r="976" spans="1:11" ht="12.75">
      <c r="A976" t="s">
        <v>2980</v>
      </c>
      <c r="B976" t="s">
        <v>2981</v>
      </c>
      <c r="C976" t="s">
        <v>2266</v>
      </c>
      <c r="D976">
        <v>30.68</v>
      </c>
      <c r="E976" s="172" t="s">
        <v>800</v>
      </c>
      <c r="F976">
        <v>23</v>
      </c>
      <c r="G976" s="173">
        <v>9.42</v>
      </c>
      <c r="H976" s="174">
        <v>15.5</v>
      </c>
      <c r="I976" s="174">
        <v>9.5</v>
      </c>
      <c r="J976" s="31">
        <v>1.45</v>
      </c>
      <c r="K976">
        <v>23</v>
      </c>
    </row>
    <row r="977" spans="1:11" ht="12.75">
      <c r="A977" t="s">
        <v>2305</v>
      </c>
      <c r="B977" t="s">
        <v>2306</v>
      </c>
      <c r="C977" t="s">
        <v>904</v>
      </c>
      <c r="D977">
        <v>32.89</v>
      </c>
      <c r="E977" s="172" t="s">
        <v>800</v>
      </c>
      <c r="F977">
        <v>23</v>
      </c>
      <c r="G977" s="173">
        <v>6.13</v>
      </c>
      <c r="H977" s="174"/>
      <c r="I977" s="174"/>
      <c r="J977" s="31">
        <v>1</v>
      </c>
      <c r="K977">
        <v>23</v>
      </c>
    </row>
    <row r="978" spans="1:11" ht="12.75">
      <c r="A978" t="s">
        <v>2982</v>
      </c>
      <c r="B978" t="s">
        <v>2983</v>
      </c>
      <c r="C978" t="s">
        <v>2097</v>
      </c>
      <c r="D978">
        <v>31.84</v>
      </c>
      <c r="E978" s="172" t="s">
        <v>800</v>
      </c>
      <c r="F978">
        <v>10</v>
      </c>
      <c r="G978" s="173">
        <v>6.17</v>
      </c>
      <c r="H978" s="174">
        <v>0.5</v>
      </c>
      <c r="I978" s="174">
        <v>7</v>
      </c>
      <c r="J978" s="31">
        <v>0.9</v>
      </c>
      <c r="K978">
        <v>10</v>
      </c>
    </row>
    <row r="979" spans="1:11" ht="12.75">
      <c r="A979" t="s">
        <v>2984</v>
      </c>
      <c r="B979" t="s">
        <v>2985</v>
      </c>
      <c r="C979" t="s">
        <v>894</v>
      </c>
      <c r="D979">
        <v>31.63</v>
      </c>
      <c r="E979" s="172" t="s">
        <v>800</v>
      </c>
      <c r="F979">
        <v>10</v>
      </c>
      <c r="G979" s="173">
        <v>7.23</v>
      </c>
      <c r="H979" s="174">
        <v>12.5</v>
      </c>
      <c r="I979" s="174">
        <v>10.5</v>
      </c>
      <c r="J979" s="31">
        <v>0.75</v>
      </c>
      <c r="K979">
        <v>10</v>
      </c>
    </row>
    <row r="980" spans="1:11" ht="12.75">
      <c r="A980" t="s">
        <v>1367</v>
      </c>
      <c r="B980" t="s">
        <v>1173</v>
      </c>
      <c r="C980" t="s">
        <v>1916</v>
      </c>
      <c r="D980">
        <v>14.86</v>
      </c>
      <c r="E980" s="172" t="s">
        <v>800</v>
      </c>
      <c r="F980">
        <v>17</v>
      </c>
      <c r="G980" s="173">
        <v>-7.92</v>
      </c>
      <c r="H980" s="174"/>
      <c r="I980" s="174"/>
      <c r="J980" s="31">
        <v>0.75</v>
      </c>
      <c r="K980">
        <v>17</v>
      </c>
    </row>
    <row r="981" spans="1:11" ht="12.75">
      <c r="A981" t="s">
        <v>2986</v>
      </c>
      <c r="B981" t="s">
        <v>2987</v>
      </c>
      <c r="C981" t="s">
        <v>1887</v>
      </c>
      <c r="D981">
        <v>55.58</v>
      </c>
      <c r="E981" s="172" t="s">
        <v>800</v>
      </c>
      <c r="F981">
        <v>21</v>
      </c>
      <c r="G981" s="173">
        <v>9.37</v>
      </c>
      <c r="H981" s="174">
        <v>14.5</v>
      </c>
      <c r="I981" s="174"/>
      <c r="J981" s="31">
        <v>1.1</v>
      </c>
      <c r="K981">
        <v>21</v>
      </c>
    </row>
    <row r="982" spans="1:11" ht="12.75">
      <c r="A982" t="s">
        <v>2990</v>
      </c>
      <c r="B982" t="s">
        <v>2991</v>
      </c>
      <c r="C982" t="s">
        <v>1022</v>
      </c>
      <c r="D982">
        <v>22.53</v>
      </c>
      <c r="E982" s="172" t="s">
        <v>800</v>
      </c>
      <c r="F982">
        <v>15</v>
      </c>
      <c r="G982" s="173">
        <v>16.94</v>
      </c>
      <c r="H982" s="174">
        <v>9.5</v>
      </c>
      <c r="I982" s="174"/>
      <c r="J982" s="31">
        <v>0.95</v>
      </c>
      <c r="K982">
        <v>15</v>
      </c>
    </row>
    <row r="983" spans="1:11" ht="12.75">
      <c r="A983" t="s">
        <v>2992</v>
      </c>
      <c r="B983" t="s">
        <v>2993</v>
      </c>
      <c r="C983" t="s">
        <v>911</v>
      </c>
      <c r="D983">
        <v>12.41</v>
      </c>
      <c r="E983" s="172" t="s">
        <v>800</v>
      </c>
      <c r="F983">
        <v>20</v>
      </c>
      <c r="G983" s="173">
        <v>-75.62</v>
      </c>
      <c r="H983" s="174"/>
      <c r="I983" s="174">
        <v>7</v>
      </c>
      <c r="J983" s="31">
        <v>1.9</v>
      </c>
      <c r="K983">
        <v>20</v>
      </c>
    </row>
    <row r="984" spans="1:11" ht="12.75">
      <c r="A984" t="s">
        <v>2321</v>
      </c>
      <c r="B984" t="s">
        <v>2322</v>
      </c>
      <c r="C984" t="s">
        <v>962</v>
      </c>
      <c r="D984">
        <v>54.36</v>
      </c>
      <c r="E984" s="172" t="s">
        <v>800</v>
      </c>
      <c r="F984">
        <v>16</v>
      </c>
      <c r="G984" s="173">
        <v>8.92</v>
      </c>
      <c r="H984" s="174">
        <v>23</v>
      </c>
      <c r="I984" s="174"/>
      <c r="J984" s="31">
        <v>1.35</v>
      </c>
      <c r="K984">
        <v>16</v>
      </c>
    </row>
    <row r="985" spans="1:11" ht="12.75">
      <c r="A985" t="s">
        <v>2997</v>
      </c>
      <c r="B985" t="s">
        <v>2998</v>
      </c>
      <c r="C985" t="s">
        <v>888</v>
      </c>
      <c r="D985">
        <v>39.67</v>
      </c>
      <c r="E985" s="172" t="s">
        <v>800</v>
      </c>
      <c r="F985">
        <v>17</v>
      </c>
      <c r="G985" s="173">
        <v>7.04</v>
      </c>
      <c r="H985" s="174">
        <v>11</v>
      </c>
      <c r="I985" s="174">
        <v>5.5</v>
      </c>
      <c r="J985" s="31">
        <v>1.25</v>
      </c>
      <c r="K985">
        <v>17</v>
      </c>
    </row>
    <row r="986" spans="1:11" ht="12.75">
      <c r="A986" t="s">
        <v>1574</v>
      </c>
      <c r="B986" t="s">
        <v>1575</v>
      </c>
      <c r="C986" t="s">
        <v>1576</v>
      </c>
      <c r="D986">
        <v>20.7</v>
      </c>
      <c r="E986" s="172" t="s">
        <v>800</v>
      </c>
      <c r="F986">
        <v>8</v>
      </c>
      <c r="G986" s="173">
        <v>-9.14</v>
      </c>
      <c r="H986" s="174">
        <v>66</v>
      </c>
      <c r="I986" s="174">
        <v>7.5</v>
      </c>
      <c r="J986" s="31">
        <v>1.15</v>
      </c>
      <c r="K986">
        <v>8</v>
      </c>
    </row>
    <row r="987" spans="1:11" ht="12.75">
      <c r="A987" t="s">
        <v>2999</v>
      </c>
      <c r="B987" t="s">
        <v>3000</v>
      </c>
      <c r="C987" t="s">
        <v>1774</v>
      </c>
      <c r="D987">
        <v>12.99</v>
      </c>
      <c r="E987" s="172" t="s">
        <v>800</v>
      </c>
      <c r="F987">
        <v>21</v>
      </c>
      <c r="G987" s="173">
        <v>-4.45</v>
      </c>
      <c r="H987" s="174"/>
      <c r="I987" s="174"/>
      <c r="J987" s="31">
        <v>1.2</v>
      </c>
      <c r="K987">
        <v>21</v>
      </c>
    </row>
    <row r="988" spans="1:11" ht="12.75">
      <c r="A988" t="s">
        <v>3001</v>
      </c>
      <c r="B988" t="s">
        <v>3002</v>
      </c>
      <c r="C988" t="s">
        <v>1326</v>
      </c>
      <c r="D988">
        <v>74.06</v>
      </c>
      <c r="E988" s="172" t="s">
        <v>800</v>
      </c>
      <c r="F988">
        <v>7</v>
      </c>
      <c r="G988" s="173">
        <v>6.1</v>
      </c>
      <c r="H988" s="174">
        <v>8</v>
      </c>
      <c r="I988" s="174">
        <v>5</v>
      </c>
      <c r="J988" s="31">
        <v>0.75</v>
      </c>
      <c r="K988">
        <v>7</v>
      </c>
    </row>
    <row r="989" spans="1:11" ht="12.75">
      <c r="A989" t="s">
        <v>3003</v>
      </c>
      <c r="B989" t="s">
        <v>3004</v>
      </c>
      <c r="C989" t="s">
        <v>2246</v>
      </c>
      <c r="D989">
        <v>57.39</v>
      </c>
      <c r="E989" s="172" t="s">
        <v>800</v>
      </c>
      <c r="F989">
        <v>7</v>
      </c>
      <c r="G989" s="173">
        <v>12.04</v>
      </c>
      <c r="H989" s="174">
        <v>8.5</v>
      </c>
      <c r="I989" s="174"/>
      <c r="J989" s="31">
        <v>1.2</v>
      </c>
      <c r="K989">
        <v>7</v>
      </c>
    </row>
    <row r="990" spans="1:11" ht="12.75">
      <c r="A990" t="s">
        <v>3005</v>
      </c>
      <c r="B990" t="s">
        <v>3006</v>
      </c>
      <c r="C990" t="s">
        <v>1576</v>
      </c>
      <c r="D990">
        <v>22.31</v>
      </c>
      <c r="E990" s="172" t="s">
        <v>800</v>
      </c>
      <c r="F990">
        <v>11</v>
      </c>
      <c r="G990" s="173">
        <v>3.21</v>
      </c>
      <c r="H990" s="174">
        <v>12</v>
      </c>
      <c r="I990" s="174"/>
      <c r="J990" s="31">
        <v>1.1</v>
      </c>
      <c r="K990">
        <v>11</v>
      </c>
    </row>
    <row r="991" spans="1:11" ht="12.75">
      <c r="A991" t="s">
        <v>3007</v>
      </c>
      <c r="B991" t="s">
        <v>3008</v>
      </c>
      <c r="C991" t="s">
        <v>1774</v>
      </c>
      <c r="D991">
        <v>11.77</v>
      </c>
      <c r="E991" s="172" t="s">
        <v>800</v>
      </c>
      <c r="F991">
        <v>19</v>
      </c>
      <c r="G991" s="173">
        <v>-7.41</v>
      </c>
      <c r="H991" s="174">
        <v>48.5</v>
      </c>
      <c r="I991" s="174">
        <v>-6.5</v>
      </c>
      <c r="J991" s="31">
        <v>0.95</v>
      </c>
      <c r="K991">
        <v>19</v>
      </c>
    </row>
    <row r="992" spans="1:11" ht="12.75">
      <c r="A992" t="s">
        <v>1582</v>
      </c>
      <c r="B992" t="s">
        <v>1583</v>
      </c>
      <c r="C992" t="s">
        <v>1584</v>
      </c>
      <c r="D992">
        <v>24.28</v>
      </c>
      <c r="E992" s="172" t="s">
        <v>800</v>
      </c>
      <c r="F992">
        <v>11</v>
      </c>
      <c r="G992" s="173">
        <v>5.8</v>
      </c>
      <c r="H992" s="174">
        <v>15.5</v>
      </c>
      <c r="I992" s="174">
        <v>4.5</v>
      </c>
      <c r="J992" s="31">
        <v>1.3</v>
      </c>
      <c r="K992">
        <v>11</v>
      </c>
    </row>
    <row r="993" spans="1:11" ht="12.75">
      <c r="A993" t="s">
        <v>3014</v>
      </c>
      <c r="B993" t="s">
        <v>3015</v>
      </c>
      <c r="C993" t="s">
        <v>911</v>
      </c>
      <c r="D993">
        <v>42.52</v>
      </c>
      <c r="E993" s="172" t="s">
        <v>800</v>
      </c>
      <c r="F993">
        <v>12</v>
      </c>
      <c r="G993" s="173">
        <v>3.11</v>
      </c>
      <c r="H993" s="174">
        <v>15.5</v>
      </c>
      <c r="I993" s="174">
        <v>12</v>
      </c>
      <c r="J993" s="31">
        <v>1.2</v>
      </c>
      <c r="K993">
        <v>12</v>
      </c>
    </row>
    <row r="994" spans="1:11" ht="12.75">
      <c r="A994" t="s">
        <v>1351</v>
      </c>
      <c r="B994" t="s">
        <v>1352</v>
      </c>
      <c r="C994" t="s">
        <v>955</v>
      </c>
      <c r="D994">
        <v>48.36</v>
      </c>
      <c r="E994" s="172" t="s">
        <v>800</v>
      </c>
      <c r="F994">
        <v>15</v>
      </c>
      <c r="G994" s="173">
        <v>18.57</v>
      </c>
      <c r="H994" s="174"/>
      <c r="I994" s="174"/>
      <c r="J994" s="31"/>
      <c r="K994">
        <v>15</v>
      </c>
    </row>
    <row r="995" spans="1:11" ht="12.75">
      <c r="A995" t="s">
        <v>3018</v>
      </c>
      <c r="B995" t="s">
        <v>3019</v>
      </c>
      <c r="C995" t="s">
        <v>922</v>
      </c>
      <c r="D995">
        <v>8.7</v>
      </c>
      <c r="E995" s="172" t="s">
        <v>800</v>
      </c>
      <c r="F995">
        <v>29</v>
      </c>
      <c r="G995" s="173">
        <v>14.59</v>
      </c>
      <c r="H995" s="174">
        <v>3</v>
      </c>
      <c r="I995" s="174"/>
      <c r="J995" s="31">
        <v>1</v>
      </c>
      <c r="K995"/>
    </row>
    <row r="996" spans="1:11" ht="12.75">
      <c r="A996" t="s">
        <v>3020</v>
      </c>
      <c r="B996" t="s">
        <v>3021</v>
      </c>
      <c r="C996" t="s">
        <v>911</v>
      </c>
      <c r="D996">
        <v>36.34</v>
      </c>
      <c r="E996" s="172" t="s">
        <v>800</v>
      </c>
      <c r="F996">
        <v>13</v>
      </c>
      <c r="G996" s="173">
        <v>3.49</v>
      </c>
      <c r="H996" s="174"/>
      <c r="I996" s="174"/>
      <c r="J996" s="31">
        <v>1.55</v>
      </c>
      <c r="K996">
        <v>13</v>
      </c>
    </row>
    <row r="997" spans="1:11" ht="12.75">
      <c r="A997" t="s">
        <v>3022</v>
      </c>
      <c r="B997" t="s">
        <v>3023</v>
      </c>
      <c r="C997" t="s">
        <v>1675</v>
      </c>
      <c r="D997">
        <v>33.07</v>
      </c>
      <c r="E997" s="172" t="s">
        <v>800</v>
      </c>
      <c r="F997">
        <v>16</v>
      </c>
      <c r="G997" s="173"/>
      <c r="H997" s="174"/>
      <c r="I997" s="174"/>
      <c r="J997" s="31">
        <v>1.3</v>
      </c>
      <c r="K997">
        <v>16</v>
      </c>
    </row>
    <row r="998" spans="1:11" ht="12.75">
      <c r="A998" t="s">
        <v>1853</v>
      </c>
      <c r="B998" t="s">
        <v>1854</v>
      </c>
      <c r="C998" t="s">
        <v>886</v>
      </c>
      <c r="D998">
        <v>30.33</v>
      </c>
      <c r="E998" s="172" t="s">
        <v>800</v>
      </c>
      <c r="F998">
        <v>12</v>
      </c>
      <c r="G998" s="173">
        <v>7.63</v>
      </c>
      <c r="H998" s="174">
        <v>4.5</v>
      </c>
      <c r="I998" s="174">
        <v>2.5</v>
      </c>
      <c r="J998" s="31">
        <v>1.95</v>
      </c>
      <c r="K998">
        <v>12</v>
      </c>
    </row>
    <row r="999" spans="1:11" ht="12.75">
      <c r="A999" t="s">
        <v>1381</v>
      </c>
      <c r="B999" t="s">
        <v>1382</v>
      </c>
      <c r="C999" t="s">
        <v>1048</v>
      </c>
      <c r="D999">
        <v>39.38</v>
      </c>
      <c r="E999" s="172" t="s">
        <v>800</v>
      </c>
      <c r="F999">
        <v>16</v>
      </c>
      <c r="G999" s="173">
        <v>8.41</v>
      </c>
      <c r="H999" s="174">
        <v>15</v>
      </c>
      <c r="I999" s="174">
        <v>4</v>
      </c>
      <c r="J999" s="31">
        <v>0.9</v>
      </c>
      <c r="K999">
        <v>16</v>
      </c>
    </row>
    <row r="1000" spans="1:11" ht="12.75">
      <c r="A1000" t="s">
        <v>3024</v>
      </c>
      <c r="B1000" t="s">
        <v>3025</v>
      </c>
      <c r="C1000" t="s">
        <v>955</v>
      </c>
      <c r="D1000">
        <v>24.24</v>
      </c>
      <c r="E1000" s="172" t="s">
        <v>800</v>
      </c>
      <c r="F1000">
        <v>16</v>
      </c>
      <c r="G1000" s="173">
        <v>10.81</v>
      </c>
      <c r="H1000" s="174">
        <v>16.5</v>
      </c>
      <c r="I1000" s="174"/>
      <c r="J1000" s="31">
        <v>0.95</v>
      </c>
      <c r="K1000">
        <v>16</v>
      </c>
    </row>
    <row r="1001" spans="1:11" ht="12.75">
      <c r="A1001" t="s">
        <v>3028</v>
      </c>
      <c r="B1001" t="s">
        <v>3029</v>
      </c>
      <c r="C1001" t="s">
        <v>907</v>
      </c>
      <c r="D1001">
        <v>32.93</v>
      </c>
      <c r="E1001" s="172" t="s">
        <v>800</v>
      </c>
      <c r="F1001">
        <v>9</v>
      </c>
      <c r="G1001" s="173">
        <v>10.91</v>
      </c>
      <c r="H1001" s="174">
        <v>9</v>
      </c>
      <c r="I1001" s="174">
        <v>10.5</v>
      </c>
      <c r="J1001" s="31">
        <v>1.1</v>
      </c>
      <c r="K1001">
        <v>9</v>
      </c>
    </row>
    <row r="1002" spans="1:11" ht="12.75">
      <c r="A1002" t="s">
        <v>3030</v>
      </c>
      <c r="B1002" t="s">
        <v>3031</v>
      </c>
      <c r="C1002" t="s">
        <v>1675</v>
      </c>
      <c r="D1002">
        <v>33.11</v>
      </c>
      <c r="E1002" s="172" t="s">
        <v>800</v>
      </c>
      <c r="F1002">
        <v>14</v>
      </c>
      <c r="G1002" s="173"/>
      <c r="H1002" s="174"/>
      <c r="I1002" s="174"/>
      <c r="J1002" s="31">
        <v>1.2</v>
      </c>
      <c r="K1002">
        <v>14</v>
      </c>
    </row>
    <row r="1003" spans="1:11" ht="12.75">
      <c r="A1003" t="s">
        <v>3032</v>
      </c>
      <c r="B1003" t="s">
        <v>3033</v>
      </c>
      <c r="C1003" t="s">
        <v>1326</v>
      </c>
      <c r="D1003">
        <v>60.16</v>
      </c>
      <c r="E1003" s="172" t="s">
        <v>800</v>
      </c>
      <c r="F1003">
        <v>5</v>
      </c>
      <c r="G1003" s="173">
        <v>22.34</v>
      </c>
      <c r="H1003" s="174">
        <v>5</v>
      </c>
      <c r="I1003" s="174">
        <v>5.5</v>
      </c>
      <c r="J1003" s="31">
        <v>0.9</v>
      </c>
      <c r="K1003"/>
    </row>
    <row r="1004" spans="1:11" ht="12.75">
      <c r="A1004" t="s">
        <v>3034</v>
      </c>
      <c r="B1004" t="s">
        <v>3035</v>
      </c>
      <c r="C1004" t="s">
        <v>877</v>
      </c>
      <c r="D1004">
        <v>33.43</v>
      </c>
      <c r="E1004" s="172" t="s">
        <v>800</v>
      </c>
      <c r="F1004">
        <v>7</v>
      </c>
      <c r="G1004" s="173">
        <v>9.03</v>
      </c>
      <c r="H1004" s="174">
        <v>11</v>
      </c>
      <c r="I1004" s="174"/>
      <c r="J1004" s="31">
        <v>0.85</v>
      </c>
      <c r="K1004">
        <v>7</v>
      </c>
    </row>
    <row r="1005" spans="1:11" ht="12.75">
      <c r="A1005" t="s">
        <v>3036</v>
      </c>
      <c r="B1005" t="s">
        <v>3037</v>
      </c>
      <c r="C1005" t="s">
        <v>877</v>
      </c>
      <c r="D1005">
        <v>43.9</v>
      </c>
      <c r="E1005" s="172" t="s">
        <v>800</v>
      </c>
      <c r="F1005">
        <v>22</v>
      </c>
      <c r="G1005" s="173">
        <v>13.67</v>
      </c>
      <c r="H1005" s="174">
        <v>12</v>
      </c>
      <c r="I1005" s="174"/>
      <c r="J1005" s="31">
        <v>0.75</v>
      </c>
      <c r="K1005">
        <v>22</v>
      </c>
    </row>
    <row r="1006" spans="1:11" ht="12.75">
      <c r="A1006" t="s">
        <v>3042</v>
      </c>
      <c r="B1006" t="s">
        <v>3043</v>
      </c>
      <c r="C1006" t="s">
        <v>1174</v>
      </c>
      <c r="D1006">
        <v>39.72</v>
      </c>
      <c r="E1006" s="172" t="s">
        <v>800</v>
      </c>
      <c r="F1006">
        <v>13</v>
      </c>
      <c r="G1006" s="173">
        <v>14.75</v>
      </c>
      <c r="H1006" s="174">
        <v>7</v>
      </c>
      <c r="I1006" s="174">
        <v>9</v>
      </c>
      <c r="J1006" s="31">
        <v>0.85</v>
      </c>
      <c r="K1006">
        <v>13</v>
      </c>
    </row>
    <row r="1007" spans="1:11" ht="12.75">
      <c r="A1007" t="s">
        <v>3044</v>
      </c>
      <c r="B1007" t="s">
        <v>3045</v>
      </c>
      <c r="C1007" t="s">
        <v>894</v>
      </c>
      <c r="D1007">
        <v>8.97</v>
      </c>
      <c r="E1007" s="172" t="s">
        <v>800</v>
      </c>
      <c r="F1007">
        <v>31</v>
      </c>
      <c r="G1007" s="173">
        <v>11.8</v>
      </c>
      <c r="H1007" s="174">
        <v>13</v>
      </c>
      <c r="I1007" s="174"/>
      <c r="J1007" s="31">
        <v>1.1</v>
      </c>
      <c r="K1007"/>
    </row>
    <row r="1008" spans="1:11" ht="12.75">
      <c r="A1008" t="s">
        <v>1610</v>
      </c>
      <c r="B1008" t="s">
        <v>1611</v>
      </c>
      <c r="C1008" t="s">
        <v>904</v>
      </c>
      <c r="D1008">
        <v>12.45</v>
      </c>
      <c r="E1008" s="172" t="s">
        <v>800</v>
      </c>
      <c r="F1008">
        <v>23</v>
      </c>
      <c r="G1008" s="173">
        <v>-3.14</v>
      </c>
      <c r="H1008" s="174"/>
      <c r="I1008" s="174"/>
      <c r="J1008" s="31">
        <v>1.55</v>
      </c>
      <c r="K1008">
        <v>23</v>
      </c>
    </row>
    <row r="1009" spans="1:11" ht="12.75">
      <c r="A1009" t="s">
        <v>3050</v>
      </c>
      <c r="B1009" t="s">
        <v>3051</v>
      </c>
      <c r="C1009" t="s">
        <v>877</v>
      </c>
      <c r="D1009">
        <v>50.93</v>
      </c>
      <c r="E1009" s="172" t="s">
        <v>800</v>
      </c>
      <c r="F1009">
        <v>9</v>
      </c>
      <c r="G1009" s="173">
        <v>14.59</v>
      </c>
      <c r="H1009" s="174">
        <v>14.5</v>
      </c>
      <c r="I1009" s="174"/>
      <c r="J1009" s="31">
        <v>1</v>
      </c>
      <c r="K1009">
        <v>9</v>
      </c>
    </row>
    <row r="1010" spans="1:11" ht="12.75">
      <c r="A1010" t="s">
        <v>3052</v>
      </c>
      <c r="B1010" t="s">
        <v>3053</v>
      </c>
      <c r="C1010" t="s">
        <v>1055</v>
      </c>
      <c r="D1010">
        <v>27.37</v>
      </c>
      <c r="E1010" s="172" t="s">
        <v>800</v>
      </c>
      <c r="F1010">
        <v>10</v>
      </c>
      <c r="G1010" s="173">
        <v>52.55</v>
      </c>
      <c r="H1010" s="174">
        <v>8</v>
      </c>
      <c r="I1010" s="174">
        <v>7</v>
      </c>
      <c r="J1010" s="31">
        <v>1.2</v>
      </c>
      <c r="K1010">
        <v>10</v>
      </c>
    </row>
    <row r="1011" spans="1:11" ht="12.75">
      <c r="A1011" t="s">
        <v>3056</v>
      </c>
      <c r="B1011" t="s">
        <v>3057</v>
      </c>
      <c r="C1011" t="s">
        <v>1055</v>
      </c>
      <c r="D1011">
        <v>61.81</v>
      </c>
      <c r="E1011" s="172" t="s">
        <v>800</v>
      </c>
      <c r="F1011">
        <v>10</v>
      </c>
      <c r="G1011" s="173">
        <v>5.29</v>
      </c>
      <c r="H1011" s="174">
        <v>18</v>
      </c>
      <c r="I1011" s="174"/>
      <c r="J1011" s="31">
        <v>1.3</v>
      </c>
      <c r="K1011">
        <v>10</v>
      </c>
    </row>
    <row r="1012" spans="1:11" ht="12.75">
      <c r="A1012" t="s">
        <v>2367</v>
      </c>
      <c r="B1012" t="s">
        <v>2368</v>
      </c>
      <c r="C1012" t="s">
        <v>2304</v>
      </c>
      <c r="D1012">
        <v>16.73</v>
      </c>
      <c r="E1012" s="172" t="s">
        <v>800</v>
      </c>
      <c r="F1012">
        <v>20</v>
      </c>
      <c r="G1012" s="173">
        <v>3.05</v>
      </c>
      <c r="H1012" s="174">
        <v>4</v>
      </c>
      <c r="I1012" s="174"/>
      <c r="J1012" s="31">
        <v>1.3</v>
      </c>
      <c r="K1012">
        <v>20</v>
      </c>
    </row>
    <row r="1013" spans="1:11" ht="12.75">
      <c r="A1013" t="s">
        <v>3066</v>
      </c>
      <c r="B1013" t="s">
        <v>3067</v>
      </c>
      <c r="C1013" t="s">
        <v>2094</v>
      </c>
      <c r="D1013">
        <v>45.09</v>
      </c>
      <c r="E1013" s="172" t="s">
        <v>800</v>
      </c>
      <c r="F1013">
        <v>6</v>
      </c>
      <c r="G1013" s="173">
        <v>13.77</v>
      </c>
      <c r="H1013" s="174">
        <v>11.5</v>
      </c>
      <c r="I1013" s="174">
        <v>6.5</v>
      </c>
      <c r="J1013" s="31">
        <v>0.85</v>
      </c>
      <c r="K1013"/>
    </row>
    <row r="1014" spans="1:11" ht="12.75">
      <c r="A1014" t="s">
        <v>3068</v>
      </c>
      <c r="B1014" t="s">
        <v>3069</v>
      </c>
      <c r="C1014" t="s">
        <v>1584</v>
      </c>
      <c r="D1014">
        <v>36.81</v>
      </c>
      <c r="E1014" s="172" t="s">
        <v>800</v>
      </c>
      <c r="F1014">
        <v>2</v>
      </c>
      <c r="G1014" s="173">
        <v>7.97</v>
      </c>
      <c r="H1014" s="174">
        <v>13.5</v>
      </c>
      <c r="I1014" s="174"/>
      <c r="J1014" s="31">
        <v>1.15</v>
      </c>
      <c r="K1014"/>
    </row>
    <row r="1015" spans="1:11" ht="12.75">
      <c r="A1015" t="s">
        <v>3070</v>
      </c>
      <c r="B1015" t="s">
        <v>3071</v>
      </c>
      <c r="C1015" t="s">
        <v>1790</v>
      </c>
      <c r="D1015">
        <v>20.11</v>
      </c>
      <c r="E1015" s="172" t="s">
        <v>800</v>
      </c>
      <c r="F1015">
        <v>21</v>
      </c>
      <c r="G1015" s="173">
        <v>27.31</v>
      </c>
      <c r="H1015" s="174">
        <v>10</v>
      </c>
      <c r="I1015" s="174"/>
      <c r="J1015" s="31">
        <v>0.8</v>
      </c>
      <c r="K1015">
        <v>21</v>
      </c>
    </row>
    <row r="1016" spans="1:11" ht="12.75">
      <c r="A1016" t="s">
        <v>2378</v>
      </c>
      <c r="B1016" t="s">
        <v>2379</v>
      </c>
      <c r="C1016" t="s">
        <v>995</v>
      </c>
      <c r="D1016">
        <v>28</v>
      </c>
      <c r="E1016" s="172" t="s">
        <v>800</v>
      </c>
      <c r="F1016">
        <v>22</v>
      </c>
      <c r="G1016" s="173">
        <v>7.67</v>
      </c>
      <c r="H1016" s="174">
        <v>10</v>
      </c>
      <c r="I1016" s="174"/>
      <c r="J1016" s="31">
        <v>1.25</v>
      </c>
      <c r="K1016">
        <v>22</v>
      </c>
    </row>
    <row r="1017" spans="1:11" ht="12.75">
      <c r="A1017" t="s">
        <v>3076</v>
      </c>
      <c r="B1017" t="s">
        <v>3077</v>
      </c>
      <c r="C1017" t="s">
        <v>904</v>
      </c>
      <c r="D1017">
        <v>24.06</v>
      </c>
      <c r="E1017" s="172" t="s">
        <v>800</v>
      </c>
      <c r="F1017">
        <v>22</v>
      </c>
      <c r="G1017" s="173">
        <v>49.12</v>
      </c>
      <c r="H1017" s="174">
        <v>11.5</v>
      </c>
      <c r="I1017" s="174">
        <v>6.5</v>
      </c>
      <c r="J1017" s="31">
        <v>1.05</v>
      </c>
      <c r="K1017">
        <v>22</v>
      </c>
    </row>
    <row r="1018" spans="1:11" ht="12.75">
      <c r="A1018" t="s">
        <v>3078</v>
      </c>
      <c r="B1018" t="s">
        <v>3079</v>
      </c>
      <c r="C1018" t="s">
        <v>965</v>
      </c>
      <c r="D1018">
        <v>10.06</v>
      </c>
      <c r="E1018" s="172" t="s">
        <v>800</v>
      </c>
      <c r="F1018">
        <v>20</v>
      </c>
      <c r="G1018" s="173">
        <v>8.07</v>
      </c>
      <c r="H1018" s="174">
        <v>7</v>
      </c>
      <c r="I1018" s="174"/>
      <c r="J1018" s="31">
        <v>0.8</v>
      </c>
      <c r="K1018">
        <v>20</v>
      </c>
    </row>
    <row r="1019" spans="1:11" ht="12.75">
      <c r="A1019" t="s">
        <v>3082</v>
      </c>
      <c r="B1019" t="s">
        <v>3083</v>
      </c>
      <c r="C1019" t="s">
        <v>1548</v>
      </c>
      <c r="D1019">
        <v>19.01</v>
      </c>
      <c r="E1019" s="172" t="s">
        <v>800</v>
      </c>
      <c r="F1019">
        <v>12</v>
      </c>
      <c r="G1019" s="173">
        <v>16.04</v>
      </c>
      <c r="H1019" s="174">
        <v>4.5</v>
      </c>
      <c r="I1019" s="174"/>
      <c r="J1019" s="31">
        <v>1.2</v>
      </c>
      <c r="K1019">
        <v>12</v>
      </c>
    </row>
    <row r="1020" spans="1:11" ht="12.75">
      <c r="A1020" t="s">
        <v>1175</v>
      </c>
      <c r="B1020" t="s">
        <v>1176</v>
      </c>
      <c r="C1020" t="s">
        <v>1678</v>
      </c>
      <c r="D1020">
        <v>31.29</v>
      </c>
      <c r="E1020" s="172" t="s">
        <v>800</v>
      </c>
      <c r="F1020">
        <v>9</v>
      </c>
      <c r="G1020" s="173">
        <v>10.17</v>
      </c>
      <c r="H1020" s="174">
        <v>22</v>
      </c>
      <c r="I1020" s="174"/>
      <c r="J1020" s="31">
        <v>1.05</v>
      </c>
      <c r="K1020">
        <v>9</v>
      </c>
    </row>
    <row r="1021" spans="1:11" ht="12.75">
      <c r="A1021" t="s">
        <v>1356</v>
      </c>
      <c r="B1021" t="s">
        <v>1357</v>
      </c>
      <c r="C1021" t="s">
        <v>1793</v>
      </c>
      <c r="D1021">
        <v>14.83</v>
      </c>
      <c r="E1021" s="172" t="s">
        <v>800</v>
      </c>
      <c r="F1021">
        <v>23</v>
      </c>
      <c r="G1021" s="173">
        <v>12.02</v>
      </c>
      <c r="H1021" s="174">
        <v>14.5</v>
      </c>
      <c r="I1021" s="174"/>
      <c r="J1021" s="31">
        <v>1</v>
      </c>
      <c r="K1021">
        <v>23</v>
      </c>
    </row>
    <row r="1022" spans="1:11" ht="12.75">
      <c r="A1022" t="s">
        <v>3088</v>
      </c>
      <c r="B1022" t="s">
        <v>3089</v>
      </c>
      <c r="C1022" t="s">
        <v>928</v>
      </c>
      <c r="D1022">
        <v>161.14</v>
      </c>
      <c r="E1022" s="172" t="s">
        <v>800</v>
      </c>
      <c r="F1022">
        <v>1</v>
      </c>
      <c r="G1022" s="173">
        <v>35.41</v>
      </c>
      <c r="H1022" s="174">
        <v>13</v>
      </c>
      <c r="I1022" s="174">
        <v>13</v>
      </c>
      <c r="J1022" s="31">
        <v>1.3</v>
      </c>
      <c r="K1022"/>
    </row>
    <row r="1023" spans="1:11" ht="12.75">
      <c r="A1023" t="s">
        <v>3092</v>
      </c>
      <c r="B1023" t="s">
        <v>3093</v>
      </c>
      <c r="C1023" t="s">
        <v>1048</v>
      </c>
      <c r="D1023">
        <v>24.2</v>
      </c>
      <c r="E1023" s="172" t="s">
        <v>800</v>
      </c>
      <c r="F1023">
        <v>18</v>
      </c>
      <c r="G1023" s="173">
        <v>7.43</v>
      </c>
      <c r="H1023" s="174">
        <v>5</v>
      </c>
      <c r="I1023" s="174">
        <v>14</v>
      </c>
      <c r="J1023" s="31">
        <v>1.2</v>
      </c>
      <c r="K1023">
        <v>18</v>
      </c>
    </row>
    <row r="1024" spans="1:11" ht="12.75">
      <c r="A1024" t="s">
        <v>3094</v>
      </c>
      <c r="B1024" t="s">
        <v>3095</v>
      </c>
      <c r="C1024" t="s">
        <v>1793</v>
      </c>
      <c r="D1024">
        <v>42.16</v>
      </c>
      <c r="E1024" s="172" t="s">
        <v>800</v>
      </c>
      <c r="F1024">
        <v>24</v>
      </c>
      <c r="G1024" s="173">
        <v>10.27</v>
      </c>
      <c r="H1024" s="174">
        <v>18</v>
      </c>
      <c r="I1024" s="174"/>
      <c r="J1024" s="31">
        <v>1.75</v>
      </c>
      <c r="K1024">
        <v>24</v>
      </c>
    </row>
    <row r="1025" spans="1:11" ht="12.75">
      <c r="A1025" t="s">
        <v>3098</v>
      </c>
      <c r="B1025" t="s">
        <v>3099</v>
      </c>
      <c r="C1025" t="s">
        <v>950</v>
      </c>
      <c r="D1025">
        <v>45.66</v>
      </c>
      <c r="E1025" s="172" t="s">
        <v>800</v>
      </c>
      <c r="F1025">
        <v>13</v>
      </c>
      <c r="G1025" s="173">
        <v>27.16</v>
      </c>
      <c r="H1025" s="174">
        <v>11.5</v>
      </c>
      <c r="I1025" s="174">
        <v>10.5</v>
      </c>
      <c r="J1025" s="31">
        <v>1.4</v>
      </c>
      <c r="K1025">
        <v>13</v>
      </c>
    </row>
    <row r="1026" spans="1:11" ht="12.75">
      <c r="A1026" t="s">
        <v>822</v>
      </c>
      <c r="B1026" t="s">
        <v>823</v>
      </c>
      <c r="C1026" t="s">
        <v>984</v>
      </c>
      <c r="D1026">
        <v>34.76</v>
      </c>
      <c r="E1026" s="172" t="s">
        <v>800</v>
      </c>
      <c r="F1026">
        <v>6</v>
      </c>
      <c r="G1026" s="173">
        <v>9.22</v>
      </c>
      <c r="H1026" s="174">
        <v>7.5</v>
      </c>
      <c r="I1026" s="174">
        <v>7.5</v>
      </c>
      <c r="J1026" s="31">
        <v>0.7</v>
      </c>
      <c r="K1026"/>
    </row>
    <row r="1027" spans="1:11" ht="12.75">
      <c r="A1027" t="s">
        <v>1344</v>
      </c>
      <c r="B1027" t="s">
        <v>1345</v>
      </c>
      <c r="C1027" t="s">
        <v>1916</v>
      </c>
      <c r="D1027">
        <v>12.37</v>
      </c>
      <c r="E1027" s="172" t="s">
        <v>800</v>
      </c>
      <c r="F1027">
        <v>11</v>
      </c>
      <c r="G1027" s="173">
        <v>4.4</v>
      </c>
      <c r="H1027" s="174">
        <v>16</v>
      </c>
      <c r="I1027" s="174">
        <v>2</v>
      </c>
      <c r="J1027" s="31">
        <v>0.8</v>
      </c>
      <c r="K1027">
        <v>11</v>
      </c>
    </row>
    <row r="1028" spans="1:11" ht="12.75">
      <c r="A1028" t="s">
        <v>3102</v>
      </c>
      <c r="B1028" t="s">
        <v>3103</v>
      </c>
      <c r="C1028" t="s">
        <v>2077</v>
      </c>
      <c r="D1028">
        <v>21.12</v>
      </c>
      <c r="E1028" s="172" t="s">
        <v>800</v>
      </c>
      <c r="F1028">
        <v>-1</v>
      </c>
      <c r="G1028" s="173">
        <v>5.98</v>
      </c>
      <c r="H1028" s="174">
        <v>-8.5</v>
      </c>
      <c r="I1028" s="174"/>
      <c r="J1028" s="31">
        <v>1.15</v>
      </c>
      <c r="K1028"/>
    </row>
    <row r="1029" spans="1:11" ht="12.75">
      <c r="A1029" t="s">
        <v>3104</v>
      </c>
      <c r="B1029" t="s">
        <v>3105</v>
      </c>
      <c r="C1029" t="s">
        <v>894</v>
      </c>
      <c r="D1029">
        <v>25.5</v>
      </c>
      <c r="E1029" s="172" t="s">
        <v>800</v>
      </c>
      <c r="F1029">
        <v>25</v>
      </c>
      <c r="G1029" s="173">
        <v>1.96</v>
      </c>
      <c r="H1029" s="174"/>
      <c r="I1029" s="174"/>
      <c r="J1029" s="31">
        <v>1.05</v>
      </c>
      <c r="K1029">
        <v>25</v>
      </c>
    </row>
    <row r="1030" spans="1:11" ht="12.75">
      <c r="A1030" t="s">
        <v>1346</v>
      </c>
      <c r="B1030" t="s">
        <v>1347</v>
      </c>
      <c r="C1030" t="s">
        <v>931</v>
      </c>
      <c r="D1030">
        <v>79.75</v>
      </c>
      <c r="E1030" s="172" t="s">
        <v>800</v>
      </c>
      <c r="F1030">
        <v>2</v>
      </c>
      <c r="G1030" s="173">
        <v>10.16</v>
      </c>
      <c r="H1030" s="174">
        <v>8</v>
      </c>
      <c r="I1030" s="174"/>
      <c r="J1030" s="31">
        <v>1.5</v>
      </c>
      <c r="K1030"/>
    </row>
    <row r="1031" spans="1:11" ht="12.75">
      <c r="A1031" t="s">
        <v>3106</v>
      </c>
      <c r="B1031" t="s">
        <v>3107</v>
      </c>
      <c r="C1031" t="s">
        <v>1000</v>
      </c>
      <c r="D1031">
        <v>10.73</v>
      </c>
      <c r="E1031" s="172" t="s">
        <v>800</v>
      </c>
      <c r="F1031">
        <v>15</v>
      </c>
      <c r="G1031" s="173">
        <v>4.34</v>
      </c>
      <c r="H1031" s="174">
        <v>13.5</v>
      </c>
      <c r="I1031" s="174">
        <v>-1.5</v>
      </c>
      <c r="J1031" s="31">
        <v>1</v>
      </c>
      <c r="K1031">
        <v>15</v>
      </c>
    </row>
    <row r="1032" spans="1:11" ht="12.75">
      <c r="A1032" t="s">
        <v>3108</v>
      </c>
      <c r="B1032" t="s">
        <v>3109</v>
      </c>
      <c r="C1032" t="s">
        <v>983</v>
      </c>
      <c r="D1032">
        <v>24.78</v>
      </c>
      <c r="E1032" s="172" t="s">
        <v>800</v>
      </c>
      <c r="F1032">
        <v>6</v>
      </c>
      <c r="G1032" s="173">
        <v>7.8</v>
      </c>
      <c r="H1032" s="174">
        <v>4.5</v>
      </c>
      <c r="I1032" s="174"/>
      <c r="J1032" s="31">
        <v>1.25</v>
      </c>
      <c r="K1032"/>
    </row>
    <row r="1033" spans="1:11" ht="12.75">
      <c r="A1033" t="s">
        <v>3110</v>
      </c>
      <c r="B1033" t="s">
        <v>3111</v>
      </c>
      <c r="C1033" t="s">
        <v>928</v>
      </c>
      <c r="D1033">
        <v>36.51</v>
      </c>
      <c r="E1033" s="172" t="s">
        <v>800</v>
      </c>
      <c r="F1033">
        <v>17</v>
      </c>
      <c r="G1033" s="173">
        <v>-1.71</v>
      </c>
      <c r="H1033" s="174">
        <v>5.5</v>
      </c>
      <c r="I1033" s="174"/>
      <c r="J1033" s="31">
        <v>1.6</v>
      </c>
      <c r="K1033">
        <v>17</v>
      </c>
    </row>
    <row r="1034" spans="1:11" ht="12.75">
      <c r="A1034" t="s">
        <v>543</v>
      </c>
      <c r="B1034" t="s">
        <v>544</v>
      </c>
      <c r="C1034" t="s">
        <v>904</v>
      </c>
      <c r="D1034">
        <v>9.93</v>
      </c>
      <c r="E1034" s="172" t="s">
        <v>800</v>
      </c>
      <c r="F1034">
        <v>32</v>
      </c>
      <c r="G1034" s="173">
        <v>7.51</v>
      </c>
      <c r="H1034" s="174">
        <v>22.5</v>
      </c>
      <c r="I1034" s="174"/>
      <c r="J1034" s="31">
        <v>1.4</v>
      </c>
      <c r="K1034"/>
    </row>
    <row r="1035" spans="1:11" ht="12.75">
      <c r="A1035" t="s">
        <v>3112</v>
      </c>
      <c r="B1035" t="s">
        <v>3113</v>
      </c>
      <c r="C1035" t="s">
        <v>2136</v>
      </c>
      <c r="D1035">
        <v>67.32</v>
      </c>
      <c r="E1035" s="172" t="s">
        <v>800</v>
      </c>
      <c r="F1035">
        <v>3</v>
      </c>
      <c r="G1035" s="173">
        <v>13.83</v>
      </c>
      <c r="H1035" s="174">
        <v>5</v>
      </c>
      <c r="I1035" s="174">
        <v>10</v>
      </c>
      <c r="J1035" s="31">
        <v>0.95</v>
      </c>
      <c r="K1035"/>
    </row>
    <row r="1036" spans="1:11" ht="12.75">
      <c r="A1036" t="s">
        <v>3114</v>
      </c>
      <c r="B1036" t="s">
        <v>3115</v>
      </c>
      <c r="C1036" t="s">
        <v>987</v>
      </c>
      <c r="D1036">
        <v>62.46</v>
      </c>
      <c r="E1036" s="172" t="s">
        <v>800</v>
      </c>
      <c r="F1036">
        <v>8</v>
      </c>
      <c r="G1036" s="173">
        <v>9.87</v>
      </c>
      <c r="H1036" s="174">
        <v>18.5</v>
      </c>
      <c r="I1036" s="174"/>
      <c r="J1036" s="31">
        <v>0.95</v>
      </c>
      <c r="K1036">
        <v>8</v>
      </c>
    </row>
    <row r="1037" spans="1:11" ht="12.75">
      <c r="A1037" t="s">
        <v>3116</v>
      </c>
      <c r="B1037" t="s">
        <v>3117</v>
      </c>
      <c r="C1037" t="s">
        <v>1672</v>
      </c>
      <c r="D1037">
        <v>19.14</v>
      </c>
      <c r="E1037" s="172" t="s">
        <v>800</v>
      </c>
      <c r="F1037">
        <v>19</v>
      </c>
      <c r="G1037" s="173">
        <v>7.28</v>
      </c>
      <c r="H1037" s="174">
        <v>8.5</v>
      </c>
      <c r="I1037" s="174"/>
      <c r="J1037" s="31">
        <v>0.85</v>
      </c>
      <c r="K1037">
        <v>19</v>
      </c>
    </row>
    <row r="1038" spans="1:11" ht="12.75">
      <c r="A1038" t="s">
        <v>2424</v>
      </c>
      <c r="B1038" t="s">
        <v>2425</v>
      </c>
      <c r="C1038" t="s">
        <v>2094</v>
      </c>
      <c r="D1038">
        <v>38.93</v>
      </c>
      <c r="E1038" s="172" t="s">
        <v>800</v>
      </c>
      <c r="F1038">
        <v>11</v>
      </c>
      <c r="G1038" s="173">
        <v>7.51</v>
      </c>
      <c r="H1038" s="174">
        <v>21</v>
      </c>
      <c r="I1038" s="174"/>
      <c r="J1038" s="31">
        <v>0.75</v>
      </c>
      <c r="K1038">
        <v>11</v>
      </c>
    </row>
    <row r="1039" spans="1:11" ht="12.75">
      <c r="A1039" t="s">
        <v>1643</v>
      </c>
      <c r="B1039" t="s">
        <v>1644</v>
      </c>
      <c r="C1039" t="s">
        <v>899</v>
      </c>
      <c r="D1039">
        <v>22.95</v>
      </c>
      <c r="E1039" s="172" t="s">
        <v>800</v>
      </c>
      <c r="F1039">
        <v>10</v>
      </c>
      <c r="G1039" s="173">
        <v>2.01</v>
      </c>
      <c r="H1039" s="174">
        <v>17</v>
      </c>
      <c r="I1039" s="174">
        <v>1.5</v>
      </c>
      <c r="J1039" s="31">
        <v>0.95</v>
      </c>
      <c r="K1039">
        <v>10</v>
      </c>
    </row>
    <row r="1040" spans="1:11" ht="12.75">
      <c r="A1040" t="s">
        <v>3118</v>
      </c>
      <c r="B1040" t="s">
        <v>3119</v>
      </c>
      <c r="C1040" t="s">
        <v>2246</v>
      </c>
      <c r="D1040">
        <v>31.6</v>
      </c>
      <c r="E1040" s="172" t="s">
        <v>800</v>
      </c>
      <c r="F1040">
        <v>29</v>
      </c>
      <c r="G1040" s="173">
        <v>-7.41</v>
      </c>
      <c r="H1040" s="174"/>
      <c r="I1040" s="174">
        <v>6</v>
      </c>
      <c r="J1040" s="31">
        <v>1.4</v>
      </c>
      <c r="K1040"/>
    </row>
    <row r="1041" spans="1:11" ht="12.75">
      <c r="A1041" t="s">
        <v>1358</v>
      </c>
      <c r="B1041" t="s">
        <v>2426</v>
      </c>
      <c r="C1041" t="s">
        <v>2297</v>
      </c>
      <c r="D1041">
        <v>36.41</v>
      </c>
      <c r="E1041" s="172" t="s">
        <v>800</v>
      </c>
      <c r="F1041">
        <v>13</v>
      </c>
      <c r="G1041" s="173">
        <v>5.45</v>
      </c>
      <c r="H1041" s="174">
        <v>19.5</v>
      </c>
      <c r="I1041" s="174"/>
      <c r="J1041" s="31">
        <v>1.25</v>
      </c>
      <c r="K1041">
        <v>13</v>
      </c>
    </row>
    <row r="1042" spans="1:11" ht="12.75">
      <c r="A1042" t="s">
        <v>3122</v>
      </c>
      <c r="B1042" t="s">
        <v>3123</v>
      </c>
      <c r="C1042" t="s">
        <v>1711</v>
      </c>
      <c r="D1042">
        <v>28.9</v>
      </c>
      <c r="E1042" s="172" t="s">
        <v>800</v>
      </c>
      <c r="F1042">
        <v>20</v>
      </c>
      <c r="G1042" s="173">
        <v>16.48</v>
      </c>
      <c r="H1042" s="174">
        <v>15.5</v>
      </c>
      <c r="I1042" s="174">
        <v>-1</v>
      </c>
      <c r="J1042" s="31">
        <v>1.15</v>
      </c>
      <c r="K1042">
        <v>20</v>
      </c>
    </row>
    <row r="1043" spans="1:11" ht="12.75">
      <c r="A1043" t="s">
        <v>3124</v>
      </c>
      <c r="B1043" t="s">
        <v>3125</v>
      </c>
      <c r="C1043" t="s">
        <v>894</v>
      </c>
      <c r="D1043">
        <v>14.47</v>
      </c>
      <c r="E1043" s="172" t="s">
        <v>800</v>
      </c>
      <c r="F1043">
        <v>21</v>
      </c>
      <c r="G1043" s="173">
        <v>-7.28</v>
      </c>
      <c r="H1043" s="174">
        <v>38.5</v>
      </c>
      <c r="I1043" s="174"/>
      <c r="J1043" s="31">
        <v>1.05</v>
      </c>
      <c r="K1043">
        <v>21</v>
      </c>
    </row>
    <row r="1044" spans="1:11" ht="12.75">
      <c r="A1044" t="s">
        <v>3126</v>
      </c>
      <c r="B1044" t="s">
        <v>3127</v>
      </c>
      <c r="C1044" t="s">
        <v>877</v>
      </c>
      <c r="D1044">
        <v>22.7</v>
      </c>
      <c r="E1044" s="172" t="s">
        <v>800</v>
      </c>
      <c r="F1044">
        <v>20</v>
      </c>
      <c r="G1044" s="173">
        <v>9.45</v>
      </c>
      <c r="H1044" s="174">
        <v>23.5</v>
      </c>
      <c r="I1044" s="174"/>
      <c r="J1044" s="31">
        <v>1.1</v>
      </c>
      <c r="K1044">
        <v>20</v>
      </c>
    </row>
    <row r="1045" spans="1:11" ht="12.75">
      <c r="A1045" t="s">
        <v>3130</v>
      </c>
      <c r="B1045" t="s">
        <v>3131</v>
      </c>
      <c r="C1045" t="s">
        <v>1058</v>
      </c>
      <c r="D1045">
        <v>81.11</v>
      </c>
      <c r="E1045" s="172" t="s">
        <v>800</v>
      </c>
      <c r="F1045">
        <v>14</v>
      </c>
      <c r="G1045" s="173">
        <v>12.22</v>
      </c>
      <c r="H1045" s="174">
        <v>-0.5</v>
      </c>
      <c r="I1045" s="174">
        <v>5</v>
      </c>
      <c r="J1045" s="31">
        <v>0.7</v>
      </c>
      <c r="K1045">
        <v>14</v>
      </c>
    </row>
    <row r="1046" spans="1:11" ht="12.75">
      <c r="A1046" t="s">
        <v>3132</v>
      </c>
      <c r="B1046" t="s">
        <v>3133</v>
      </c>
      <c r="C1046" t="s">
        <v>907</v>
      </c>
      <c r="D1046">
        <v>9.42</v>
      </c>
      <c r="E1046" s="172" t="s">
        <v>800</v>
      </c>
      <c r="F1046">
        <v>15</v>
      </c>
      <c r="G1046" s="173">
        <v>2.91</v>
      </c>
      <c r="H1046" s="174">
        <v>6.5</v>
      </c>
      <c r="I1046" s="174"/>
      <c r="J1046" s="31">
        <v>1.15</v>
      </c>
      <c r="K1046">
        <v>15</v>
      </c>
    </row>
    <row r="1047" spans="1:11" ht="12.75">
      <c r="A1047" t="s">
        <v>3134</v>
      </c>
      <c r="B1047" t="s">
        <v>3135</v>
      </c>
      <c r="C1047" t="s">
        <v>939</v>
      </c>
      <c r="D1047">
        <v>6.2</v>
      </c>
      <c r="E1047" s="172" t="s">
        <v>800</v>
      </c>
      <c r="F1047">
        <v>28</v>
      </c>
      <c r="G1047" s="173">
        <v>-53.51</v>
      </c>
      <c r="H1047" s="174">
        <v>22</v>
      </c>
      <c r="I1047" s="174">
        <v>20</v>
      </c>
      <c r="J1047" s="31">
        <v>0.75</v>
      </c>
      <c r="K1047">
        <v>28</v>
      </c>
    </row>
    <row r="1048" spans="1:11" ht="12.75">
      <c r="A1048" t="s">
        <v>3138</v>
      </c>
      <c r="B1048" t="s">
        <v>3139</v>
      </c>
      <c r="C1048" t="s">
        <v>2241</v>
      </c>
      <c r="D1048">
        <v>27.62</v>
      </c>
      <c r="E1048" s="172" t="s">
        <v>800</v>
      </c>
      <c r="F1048">
        <v>8</v>
      </c>
      <c r="G1048" s="173">
        <v>15.97</v>
      </c>
      <c r="H1048" s="174">
        <v>5.5</v>
      </c>
      <c r="I1048" s="174">
        <v>1.5</v>
      </c>
      <c r="J1048" s="31">
        <v>1.3</v>
      </c>
      <c r="K1048">
        <v>8</v>
      </c>
    </row>
    <row r="1049" spans="1:11" ht="12.75">
      <c r="A1049" t="s">
        <v>94</v>
      </c>
      <c r="B1049" t="s">
        <v>95</v>
      </c>
      <c r="C1049" t="s">
        <v>950</v>
      </c>
      <c r="D1049">
        <v>36.95</v>
      </c>
      <c r="E1049" s="172" t="s">
        <v>800</v>
      </c>
      <c r="F1049">
        <v>8</v>
      </c>
      <c r="G1049" s="173">
        <v>5.21</v>
      </c>
      <c r="H1049" s="174">
        <v>-1</v>
      </c>
      <c r="I1049" s="174">
        <v>4</v>
      </c>
      <c r="J1049" s="31">
        <v>1.25</v>
      </c>
      <c r="K1049">
        <v>8</v>
      </c>
    </row>
    <row r="1050" spans="1:11" ht="12.75">
      <c r="A1050" t="s">
        <v>3144</v>
      </c>
      <c r="B1050" t="s">
        <v>3145</v>
      </c>
      <c r="C1050" t="s">
        <v>978</v>
      </c>
      <c r="D1050">
        <v>39.25</v>
      </c>
      <c r="E1050" s="172" t="s">
        <v>800</v>
      </c>
      <c r="F1050">
        <v>13</v>
      </c>
      <c r="G1050" s="173">
        <v>9.48</v>
      </c>
      <c r="H1050" s="174">
        <v>10.5</v>
      </c>
      <c r="I1050" s="174">
        <v>5.5</v>
      </c>
      <c r="J1050" s="31">
        <v>1.1</v>
      </c>
      <c r="K1050">
        <v>13</v>
      </c>
    </row>
    <row r="1051" spans="1:11" ht="12.75">
      <c r="A1051" t="s">
        <v>3146</v>
      </c>
      <c r="B1051" t="s">
        <v>3147</v>
      </c>
      <c r="C1051" t="s">
        <v>1916</v>
      </c>
      <c r="D1051">
        <v>12.85</v>
      </c>
      <c r="E1051" s="172" t="s">
        <v>800</v>
      </c>
      <c r="F1051">
        <v>22</v>
      </c>
      <c r="G1051" s="173">
        <v>1.98</v>
      </c>
      <c r="H1051" s="174">
        <v>13</v>
      </c>
      <c r="I1051" s="174">
        <v>2</v>
      </c>
      <c r="J1051" s="31">
        <v>0.65</v>
      </c>
      <c r="K1051">
        <v>22</v>
      </c>
    </row>
    <row r="1052" spans="1:11" ht="12.75">
      <c r="A1052" t="s">
        <v>2441</v>
      </c>
      <c r="B1052" t="s">
        <v>2442</v>
      </c>
      <c r="C1052" t="s">
        <v>2094</v>
      </c>
      <c r="D1052">
        <v>26.91</v>
      </c>
      <c r="E1052" s="172" t="s">
        <v>800</v>
      </c>
      <c r="F1052">
        <v>12</v>
      </c>
      <c r="G1052" s="173">
        <v>8.16</v>
      </c>
      <c r="H1052" s="174">
        <v>10.5</v>
      </c>
      <c r="I1052" s="174"/>
      <c r="J1052" s="31">
        <v>0.9</v>
      </c>
      <c r="K1052">
        <v>12</v>
      </c>
    </row>
    <row r="1053" spans="1:11" ht="12.75">
      <c r="A1053" t="s">
        <v>3148</v>
      </c>
      <c r="B1053" t="s">
        <v>3149</v>
      </c>
      <c r="C1053" t="s">
        <v>907</v>
      </c>
      <c r="D1053">
        <v>41.66</v>
      </c>
      <c r="E1053" s="172" t="s">
        <v>800</v>
      </c>
      <c r="F1053">
        <v>3</v>
      </c>
      <c r="G1053" s="173">
        <v>16.91</v>
      </c>
      <c r="H1053" s="174">
        <v>12</v>
      </c>
      <c r="I1053" s="174">
        <v>18.5</v>
      </c>
      <c r="J1053" s="31">
        <v>0.8</v>
      </c>
      <c r="K1053"/>
    </row>
    <row r="1054" spans="1:11" ht="12.75">
      <c r="A1054" t="s">
        <v>3150</v>
      </c>
      <c r="B1054" t="s">
        <v>3151</v>
      </c>
      <c r="C1054" t="s">
        <v>973</v>
      </c>
      <c r="D1054">
        <v>31.35</v>
      </c>
      <c r="E1054" s="172" t="s">
        <v>800</v>
      </c>
      <c r="F1054">
        <v>19</v>
      </c>
      <c r="G1054" s="173">
        <v>2.9</v>
      </c>
      <c r="H1054" s="174">
        <v>18</v>
      </c>
      <c r="I1054" s="174">
        <v>4</v>
      </c>
      <c r="J1054" s="31">
        <v>1.25</v>
      </c>
      <c r="K1054">
        <v>19</v>
      </c>
    </row>
    <row r="1055" spans="1:11" ht="12.75">
      <c r="A1055" t="s">
        <v>3152</v>
      </c>
      <c r="B1055" t="s">
        <v>3153</v>
      </c>
      <c r="C1055" t="s">
        <v>1665</v>
      </c>
      <c r="D1055">
        <v>66.09</v>
      </c>
      <c r="E1055" s="172" t="s">
        <v>800</v>
      </c>
      <c r="F1055">
        <v>11</v>
      </c>
      <c r="G1055" s="173">
        <v>12.7</v>
      </c>
      <c r="H1055" s="174">
        <v>14</v>
      </c>
      <c r="I1055" s="174"/>
      <c r="J1055" s="31">
        <v>1.25</v>
      </c>
      <c r="K1055">
        <v>11</v>
      </c>
    </row>
    <row r="1056" spans="1:11" ht="12.75">
      <c r="A1056" t="s">
        <v>1660</v>
      </c>
      <c r="B1056" t="s">
        <v>1661</v>
      </c>
      <c r="C1056" t="s">
        <v>1662</v>
      </c>
      <c r="D1056">
        <v>42.9</v>
      </c>
      <c r="E1056" s="172" t="s">
        <v>800</v>
      </c>
      <c r="F1056">
        <v>5</v>
      </c>
      <c r="G1056" s="173">
        <v>8.97</v>
      </c>
      <c r="H1056" s="174">
        <v>6</v>
      </c>
      <c r="I1056" s="174">
        <v>1.5</v>
      </c>
      <c r="J1056" s="31">
        <v>0.7</v>
      </c>
      <c r="K1056"/>
    </row>
    <row r="1057" spans="1:11" ht="12.75">
      <c r="A1057" t="s">
        <v>1376</v>
      </c>
      <c r="B1057" t="s">
        <v>1377</v>
      </c>
      <c r="C1057" t="s">
        <v>914</v>
      </c>
      <c r="D1057">
        <v>104.03</v>
      </c>
      <c r="E1057" s="172" t="s">
        <v>800</v>
      </c>
      <c r="F1057">
        <v>5</v>
      </c>
      <c r="G1057" s="173">
        <v>-1.33</v>
      </c>
      <c r="H1057" s="174">
        <v>24.5</v>
      </c>
      <c r="I1057" s="174">
        <v>2.5</v>
      </c>
      <c r="J1057" s="31">
        <v>1.45</v>
      </c>
      <c r="K1057"/>
    </row>
    <row r="1058" spans="1:11" ht="12.75">
      <c r="A1058" t="s">
        <v>105</v>
      </c>
      <c r="B1058" t="s">
        <v>106</v>
      </c>
      <c r="C1058" t="s">
        <v>1030</v>
      </c>
      <c r="D1058">
        <v>25.66</v>
      </c>
      <c r="E1058" s="172" t="s">
        <v>800</v>
      </c>
      <c r="F1058">
        <v>9</v>
      </c>
      <c r="G1058" s="173"/>
      <c r="H1058" s="174">
        <v>2</v>
      </c>
      <c r="I1058" s="174">
        <v>1.5</v>
      </c>
      <c r="J1058" s="31">
        <v>0.9</v>
      </c>
      <c r="K1058">
        <v>9</v>
      </c>
    </row>
    <row r="1059" spans="1:11" ht="12.75">
      <c r="A1059" t="s">
        <v>3156</v>
      </c>
      <c r="B1059" t="s">
        <v>3157</v>
      </c>
      <c r="C1059" t="s">
        <v>1326</v>
      </c>
      <c r="D1059">
        <v>63.76</v>
      </c>
      <c r="E1059" s="172" t="s">
        <v>800</v>
      </c>
      <c r="F1059">
        <v>7</v>
      </c>
      <c r="G1059" s="173">
        <v>13.34</v>
      </c>
      <c r="H1059" s="174">
        <v>4.5</v>
      </c>
      <c r="I1059" s="174">
        <v>3</v>
      </c>
      <c r="J1059" s="31">
        <v>0.85</v>
      </c>
      <c r="K1059">
        <v>7</v>
      </c>
    </row>
    <row r="1060" spans="1:11" ht="12.75">
      <c r="A1060" t="s">
        <v>3160</v>
      </c>
      <c r="B1060" t="s">
        <v>3161</v>
      </c>
      <c r="C1060" t="s">
        <v>1548</v>
      </c>
      <c r="D1060">
        <v>34.76</v>
      </c>
      <c r="E1060" s="172" t="s">
        <v>800</v>
      </c>
      <c r="F1060">
        <v>22</v>
      </c>
      <c r="G1060" s="173">
        <v>13.73</v>
      </c>
      <c r="H1060" s="174">
        <v>15</v>
      </c>
      <c r="I1060" s="174"/>
      <c r="J1060" s="31">
        <v>1.3</v>
      </c>
      <c r="K1060">
        <v>22</v>
      </c>
    </row>
    <row r="1061" spans="1:11" ht="12.75">
      <c r="A1061" t="s">
        <v>3162</v>
      </c>
      <c r="B1061" t="s">
        <v>3163</v>
      </c>
      <c r="C1061" t="s">
        <v>2266</v>
      </c>
      <c r="D1061">
        <v>43.97</v>
      </c>
      <c r="E1061" s="172" t="s">
        <v>800</v>
      </c>
      <c r="F1061">
        <v>3</v>
      </c>
      <c r="G1061" s="173">
        <v>14.7</v>
      </c>
      <c r="H1061" s="174">
        <v>7</v>
      </c>
      <c r="I1061" s="174">
        <v>0.5</v>
      </c>
      <c r="J1061" s="31">
        <v>1</v>
      </c>
      <c r="K1061"/>
    </row>
    <row r="1062" spans="1:11" ht="12.75">
      <c r="A1062" t="s">
        <v>847</v>
      </c>
      <c r="B1062" t="s">
        <v>848</v>
      </c>
      <c r="C1062" t="s">
        <v>1662</v>
      </c>
      <c r="D1062">
        <v>24.12</v>
      </c>
      <c r="E1062" s="172" t="s">
        <v>800</v>
      </c>
      <c r="F1062">
        <v>6</v>
      </c>
      <c r="G1062" s="173">
        <v>7.85</v>
      </c>
      <c r="H1062" s="174">
        <v>3</v>
      </c>
      <c r="I1062" s="174">
        <v>3.5</v>
      </c>
      <c r="J1062" s="31">
        <v>0.75</v>
      </c>
      <c r="K1062"/>
    </row>
    <row r="1063" spans="1:11" ht="12.75">
      <c r="A1063" t="s">
        <v>1370</v>
      </c>
      <c r="B1063" t="s">
        <v>1371</v>
      </c>
      <c r="C1063" t="s">
        <v>950</v>
      </c>
      <c r="D1063">
        <v>37.54</v>
      </c>
      <c r="E1063" s="172" t="s">
        <v>800</v>
      </c>
      <c r="F1063">
        <v>19</v>
      </c>
      <c r="G1063" s="173">
        <v>14.67</v>
      </c>
      <c r="H1063" s="174">
        <v>15.5</v>
      </c>
      <c r="I1063" s="174">
        <v>9.5</v>
      </c>
      <c r="J1063" s="31">
        <v>1</v>
      </c>
      <c r="K1063">
        <v>19</v>
      </c>
    </row>
    <row r="1064" spans="1:11" ht="12.75">
      <c r="A1064" t="s">
        <v>116</v>
      </c>
      <c r="B1064" t="s">
        <v>117</v>
      </c>
      <c r="C1064" t="s">
        <v>911</v>
      </c>
      <c r="D1064">
        <v>31.69</v>
      </c>
      <c r="E1064" s="172" t="s">
        <v>800</v>
      </c>
      <c r="F1064">
        <v>13</v>
      </c>
      <c r="G1064" s="173">
        <v>7.49</v>
      </c>
      <c r="H1064" s="174">
        <v>8.5</v>
      </c>
      <c r="I1064" s="174">
        <v>3.5</v>
      </c>
      <c r="J1064" s="31">
        <v>1.9</v>
      </c>
      <c r="K1064">
        <v>13</v>
      </c>
    </row>
    <row r="1065" spans="1:11" ht="12.75">
      <c r="A1065" t="s">
        <v>3166</v>
      </c>
      <c r="B1065" t="s">
        <v>3167</v>
      </c>
      <c r="C1065" t="s">
        <v>897</v>
      </c>
      <c r="D1065">
        <v>21.16</v>
      </c>
      <c r="E1065" s="172" t="s">
        <v>800</v>
      </c>
      <c r="F1065">
        <v>11</v>
      </c>
      <c r="G1065" s="173">
        <v>18.39</v>
      </c>
      <c r="H1065" s="174">
        <v>15</v>
      </c>
      <c r="I1065" s="174">
        <v>41.5</v>
      </c>
      <c r="J1065" s="31">
        <v>0.95</v>
      </c>
      <c r="K1065">
        <v>11</v>
      </c>
    </row>
    <row r="1066" spans="1:11" ht="12.75">
      <c r="A1066" t="s">
        <v>1378</v>
      </c>
      <c r="B1066" t="s">
        <v>1379</v>
      </c>
      <c r="C1066" t="s">
        <v>1790</v>
      </c>
      <c r="D1066">
        <v>20.18</v>
      </c>
      <c r="E1066" s="172" t="s">
        <v>800</v>
      </c>
      <c r="F1066">
        <v>6</v>
      </c>
      <c r="G1066" s="173">
        <v>6.01</v>
      </c>
      <c r="H1066" s="174">
        <v>15</v>
      </c>
      <c r="I1066" s="174"/>
      <c r="J1066" s="31">
        <v>0.85</v>
      </c>
      <c r="K1066"/>
    </row>
    <row r="1067" spans="1:11" ht="12.75">
      <c r="A1067" t="s">
        <v>2456</v>
      </c>
      <c r="B1067" t="s">
        <v>2457</v>
      </c>
      <c r="C1067" t="s">
        <v>1241</v>
      </c>
      <c r="D1067">
        <v>22.35</v>
      </c>
      <c r="E1067" s="172" t="s">
        <v>800</v>
      </c>
      <c r="F1067">
        <v>14</v>
      </c>
      <c r="G1067" s="173">
        <v>4.55</v>
      </c>
      <c r="H1067" s="174">
        <v>14</v>
      </c>
      <c r="I1067" s="174"/>
      <c r="J1067" s="31">
        <v>1.35</v>
      </c>
      <c r="K1067">
        <v>14</v>
      </c>
    </row>
    <row r="1068" spans="1:11" ht="12.75">
      <c r="A1068" t="s">
        <v>3172</v>
      </c>
      <c r="B1068" t="s">
        <v>3173</v>
      </c>
      <c r="C1068" t="s">
        <v>907</v>
      </c>
      <c r="D1068">
        <v>15.71</v>
      </c>
      <c r="E1068" s="172" t="s">
        <v>800</v>
      </c>
      <c r="F1068">
        <v>22</v>
      </c>
      <c r="G1068" s="173">
        <v>19.55</v>
      </c>
      <c r="H1068" s="174">
        <v>8</v>
      </c>
      <c r="I1068" s="174">
        <v>4</v>
      </c>
      <c r="J1068" s="31">
        <v>1.1</v>
      </c>
      <c r="K1068">
        <v>22</v>
      </c>
    </row>
    <row r="1069" spans="1:11" ht="12.75">
      <c r="A1069" t="s">
        <v>3176</v>
      </c>
      <c r="B1069" t="s">
        <v>3177</v>
      </c>
      <c r="C1069" t="s">
        <v>995</v>
      </c>
      <c r="D1069">
        <v>38.33</v>
      </c>
      <c r="E1069" s="172" t="s">
        <v>800</v>
      </c>
      <c r="F1069">
        <v>6</v>
      </c>
      <c r="G1069" s="173">
        <v>9.91</v>
      </c>
      <c r="H1069" s="174">
        <v>11</v>
      </c>
      <c r="I1069" s="174">
        <v>3.5</v>
      </c>
      <c r="J1069" s="31">
        <v>1.5</v>
      </c>
      <c r="K1069"/>
    </row>
    <row r="1070" spans="1:11" ht="12.75">
      <c r="A1070" t="s">
        <v>3178</v>
      </c>
      <c r="B1070" t="s">
        <v>3179</v>
      </c>
      <c r="C1070" t="s">
        <v>2266</v>
      </c>
      <c r="D1070">
        <v>63.57</v>
      </c>
      <c r="E1070" s="172" t="s">
        <v>800</v>
      </c>
      <c r="F1070">
        <v>10</v>
      </c>
      <c r="G1070" s="173">
        <v>15.43</v>
      </c>
      <c r="H1070" s="174">
        <v>13</v>
      </c>
      <c r="I1070" s="174">
        <v>3.5</v>
      </c>
      <c r="J1070" s="31">
        <v>1</v>
      </c>
      <c r="K1070">
        <v>10</v>
      </c>
    </row>
    <row r="1071" spans="1:11" ht="12.75">
      <c r="A1071" t="s">
        <v>3180</v>
      </c>
      <c r="B1071" t="s">
        <v>3181</v>
      </c>
      <c r="C1071" t="s">
        <v>1675</v>
      </c>
      <c r="D1071">
        <v>35</v>
      </c>
      <c r="E1071" s="172" t="s">
        <v>800</v>
      </c>
      <c r="F1071">
        <v>4</v>
      </c>
      <c r="G1071" s="173"/>
      <c r="H1071" s="174">
        <v>19</v>
      </c>
      <c r="I1071" s="174">
        <v>15</v>
      </c>
      <c r="J1071" s="31">
        <v>0.9</v>
      </c>
      <c r="K1071"/>
    </row>
    <row r="1072" spans="1:11" ht="12.75">
      <c r="A1072" t="s">
        <v>3182</v>
      </c>
      <c r="B1072" t="s">
        <v>3183</v>
      </c>
      <c r="C1072" t="s">
        <v>877</v>
      </c>
      <c r="D1072">
        <v>46.38</v>
      </c>
      <c r="E1072" s="172" t="s">
        <v>800</v>
      </c>
      <c r="F1072">
        <v>2</v>
      </c>
      <c r="G1072" s="173">
        <v>7.85</v>
      </c>
      <c r="H1072" s="174">
        <v>21</v>
      </c>
      <c r="I1072" s="174"/>
      <c r="J1072" s="31">
        <v>1.1</v>
      </c>
      <c r="K1072">
        <v>2</v>
      </c>
    </row>
    <row r="1073" spans="1:11" ht="12.75">
      <c r="A1073" t="s">
        <v>3184</v>
      </c>
      <c r="B1073" t="s">
        <v>3185</v>
      </c>
      <c r="C1073" t="s">
        <v>1022</v>
      </c>
      <c r="D1073">
        <v>27.1</v>
      </c>
      <c r="E1073" s="172" t="s">
        <v>800</v>
      </c>
      <c r="F1073">
        <v>1</v>
      </c>
      <c r="G1073" s="173">
        <v>7.22</v>
      </c>
      <c r="H1073" s="174"/>
      <c r="I1073" s="174"/>
      <c r="J1073" s="31">
        <v>1.25</v>
      </c>
      <c r="K1073"/>
    </row>
    <row r="1074" spans="1:11" ht="12.75">
      <c r="A1074" t="s">
        <v>3186</v>
      </c>
      <c r="B1074" t="s">
        <v>3187</v>
      </c>
      <c r="C1074" t="s">
        <v>888</v>
      </c>
      <c r="D1074">
        <v>76.04</v>
      </c>
      <c r="E1074" s="172" t="s">
        <v>800</v>
      </c>
      <c r="F1074">
        <v>2</v>
      </c>
      <c r="G1074" s="173">
        <v>10.96</v>
      </c>
      <c r="H1074" s="174">
        <v>10.5</v>
      </c>
      <c r="I1074" s="174">
        <v>3.5</v>
      </c>
      <c r="J1074" s="31">
        <v>1.1</v>
      </c>
      <c r="K1074"/>
    </row>
    <row r="1075" spans="1:11" ht="12.75">
      <c r="A1075" t="s">
        <v>3188</v>
      </c>
      <c r="B1075" t="s">
        <v>3189</v>
      </c>
      <c r="C1075" t="s">
        <v>1581</v>
      </c>
      <c r="D1075">
        <v>18.41</v>
      </c>
      <c r="E1075" s="172" t="s">
        <v>800</v>
      </c>
      <c r="F1075">
        <v>17</v>
      </c>
      <c r="G1075" s="173">
        <v>7.46</v>
      </c>
      <c r="H1075" s="174">
        <v>2</v>
      </c>
      <c r="I1075" s="174">
        <v>7</v>
      </c>
      <c r="J1075" s="31">
        <v>1.2</v>
      </c>
      <c r="K1075">
        <v>17</v>
      </c>
    </row>
    <row r="1076" spans="1:11" ht="12.75">
      <c r="A1076" t="s">
        <v>3190</v>
      </c>
      <c r="B1076" t="s">
        <v>3191</v>
      </c>
      <c r="C1076" t="s">
        <v>922</v>
      </c>
      <c r="D1076">
        <v>11.69</v>
      </c>
      <c r="E1076" s="172" t="s">
        <v>800</v>
      </c>
      <c r="F1076">
        <v>23</v>
      </c>
      <c r="G1076" s="173">
        <v>250.57</v>
      </c>
      <c r="H1076" s="174">
        <v>16.5</v>
      </c>
      <c r="I1076" s="174">
        <v>7</v>
      </c>
      <c r="J1076" s="31">
        <v>1.15</v>
      </c>
      <c r="K1076">
        <v>23</v>
      </c>
    </row>
    <row r="1077" spans="1:11" ht="12.75">
      <c r="A1077" t="s">
        <v>1177</v>
      </c>
      <c r="B1077" t="s">
        <v>1178</v>
      </c>
      <c r="C1077" t="s">
        <v>950</v>
      </c>
      <c r="D1077">
        <v>35.41</v>
      </c>
      <c r="E1077" s="172" t="s">
        <v>800</v>
      </c>
      <c r="F1077">
        <v>6</v>
      </c>
      <c r="G1077" s="173">
        <v>13.45</v>
      </c>
      <c r="H1077" s="174">
        <v>11</v>
      </c>
      <c r="I1077" s="174"/>
      <c r="J1077" s="31">
        <v>1.15</v>
      </c>
      <c r="K1077"/>
    </row>
    <row r="1078" spans="1:11" ht="12.75">
      <c r="A1078" t="s">
        <v>3194</v>
      </c>
      <c r="B1078" t="s">
        <v>1355</v>
      </c>
      <c r="C1078" t="s">
        <v>1081</v>
      </c>
      <c r="D1078">
        <v>35.01</v>
      </c>
      <c r="E1078" s="172" t="s">
        <v>800</v>
      </c>
      <c r="F1078">
        <v>12</v>
      </c>
      <c r="G1078" s="173">
        <v>7.07</v>
      </c>
      <c r="H1078" s="174">
        <v>8</v>
      </c>
      <c r="I1078" s="174">
        <v>1.5</v>
      </c>
      <c r="J1078" s="31">
        <v>1.2</v>
      </c>
      <c r="K1078">
        <v>12</v>
      </c>
    </row>
    <row r="1079" spans="1:11" ht="12.75">
      <c r="A1079" t="s">
        <v>3195</v>
      </c>
      <c r="B1079" t="s">
        <v>3196</v>
      </c>
      <c r="C1079" t="s">
        <v>1758</v>
      </c>
      <c r="D1079">
        <v>29.93</v>
      </c>
      <c r="E1079" s="172" t="s">
        <v>800</v>
      </c>
      <c r="F1079">
        <v>15</v>
      </c>
      <c r="G1079" s="173">
        <v>7.67</v>
      </c>
      <c r="H1079" s="174">
        <v>9.5</v>
      </c>
      <c r="I1079" s="174">
        <v>5.5</v>
      </c>
      <c r="J1079" s="31">
        <v>0.95</v>
      </c>
      <c r="K1079">
        <v>15</v>
      </c>
    </row>
    <row r="1080" spans="1:11" ht="12.75">
      <c r="A1080" t="s">
        <v>3197</v>
      </c>
      <c r="B1080" t="s">
        <v>3198</v>
      </c>
      <c r="C1080" t="s">
        <v>2091</v>
      </c>
      <c r="D1080">
        <v>36.08</v>
      </c>
      <c r="E1080" s="172" t="s">
        <v>800</v>
      </c>
      <c r="F1080">
        <v>5</v>
      </c>
      <c r="G1080" s="173">
        <v>20.82</v>
      </c>
      <c r="H1080" s="174">
        <v>3.5</v>
      </c>
      <c r="I1080" s="174">
        <v>6</v>
      </c>
      <c r="J1080" s="31">
        <v>0.6</v>
      </c>
      <c r="K1080"/>
    </row>
    <row r="1081" spans="1:11" ht="12.75">
      <c r="A1081" t="s">
        <v>3199</v>
      </c>
      <c r="B1081" t="s">
        <v>3200</v>
      </c>
      <c r="C1081" t="s">
        <v>1548</v>
      </c>
      <c r="D1081">
        <v>44.73</v>
      </c>
      <c r="E1081" s="172" t="s">
        <v>800</v>
      </c>
      <c r="F1081">
        <v>13</v>
      </c>
      <c r="G1081" s="173">
        <v>2.3</v>
      </c>
      <c r="H1081" s="174">
        <v>17.5</v>
      </c>
      <c r="I1081" s="174"/>
      <c r="J1081" s="31">
        <v>1.1</v>
      </c>
      <c r="K1081">
        <v>13</v>
      </c>
    </row>
    <row r="1082" spans="1:11" ht="12.75">
      <c r="A1082" t="s">
        <v>3201</v>
      </c>
      <c r="B1082" t="s">
        <v>3202</v>
      </c>
      <c r="C1082" t="s">
        <v>888</v>
      </c>
      <c r="D1082">
        <v>87.6</v>
      </c>
      <c r="E1082" s="172" t="s">
        <v>800</v>
      </c>
      <c r="F1082">
        <v>2</v>
      </c>
      <c r="G1082" s="173">
        <v>11.72</v>
      </c>
      <c r="H1082" s="174">
        <v>11</v>
      </c>
      <c r="I1082" s="174">
        <v>8.5</v>
      </c>
      <c r="J1082" s="31">
        <v>1.05</v>
      </c>
      <c r="K1082"/>
    </row>
    <row r="1083" spans="1:11" ht="12.75">
      <c r="A1083" t="s">
        <v>2476</v>
      </c>
      <c r="B1083" t="s">
        <v>2477</v>
      </c>
      <c r="C1083" t="s">
        <v>931</v>
      </c>
      <c r="D1083">
        <v>24.94</v>
      </c>
      <c r="E1083" s="172" t="s">
        <v>800</v>
      </c>
      <c r="F1083">
        <v>6</v>
      </c>
      <c r="G1083" s="173">
        <v>-5.55</v>
      </c>
      <c r="H1083" s="174">
        <v>32</v>
      </c>
      <c r="I1083" s="174">
        <v>16</v>
      </c>
      <c r="J1083" s="31">
        <v>1.55</v>
      </c>
      <c r="K1083"/>
    </row>
    <row r="1084" spans="1:11" ht="12.75">
      <c r="A1084" t="s">
        <v>2478</v>
      </c>
      <c r="B1084" t="s">
        <v>2479</v>
      </c>
      <c r="C1084" t="s">
        <v>928</v>
      </c>
      <c r="D1084">
        <v>24.74</v>
      </c>
      <c r="E1084" s="172" t="s">
        <v>800</v>
      </c>
      <c r="F1084">
        <v>9</v>
      </c>
      <c r="G1084" s="173">
        <v>17.41</v>
      </c>
      <c r="H1084" s="174">
        <v>8</v>
      </c>
      <c r="I1084" s="174">
        <v>3.5</v>
      </c>
      <c r="J1084" s="31">
        <v>1</v>
      </c>
      <c r="K1084">
        <v>9</v>
      </c>
    </row>
    <row r="1085" spans="1:11" ht="12.75">
      <c r="A1085" t="s">
        <v>3203</v>
      </c>
      <c r="B1085" t="s">
        <v>3204</v>
      </c>
      <c r="C1085" t="s">
        <v>1761</v>
      </c>
      <c r="D1085">
        <v>39.79</v>
      </c>
      <c r="E1085" s="172" t="s">
        <v>800</v>
      </c>
      <c r="F1085">
        <v>4</v>
      </c>
      <c r="G1085" s="173">
        <v>12.55</v>
      </c>
      <c r="H1085" s="174">
        <v>9</v>
      </c>
      <c r="I1085" s="174">
        <v>3</v>
      </c>
      <c r="J1085" s="31">
        <v>0.6</v>
      </c>
      <c r="K1085"/>
    </row>
    <row r="1086" spans="1:11" ht="12.75">
      <c r="A1086" t="s">
        <v>1372</v>
      </c>
      <c r="B1086" t="s">
        <v>1373</v>
      </c>
      <c r="C1086" t="s">
        <v>907</v>
      </c>
      <c r="D1086">
        <v>28</v>
      </c>
      <c r="E1086" s="172" t="s">
        <v>800</v>
      </c>
      <c r="F1086">
        <v>15</v>
      </c>
      <c r="G1086" s="173">
        <v>32.64</v>
      </c>
      <c r="H1086" s="174"/>
      <c r="I1086" s="174"/>
      <c r="J1086" s="31"/>
      <c r="K1086">
        <v>15</v>
      </c>
    </row>
    <row r="1087" spans="1:11" ht="12.75">
      <c r="A1087" t="s">
        <v>3205</v>
      </c>
      <c r="B1087" t="s">
        <v>3206</v>
      </c>
      <c r="C1087" t="s">
        <v>2787</v>
      </c>
      <c r="D1087">
        <v>51.12</v>
      </c>
      <c r="E1087" s="172" t="s">
        <v>800</v>
      </c>
      <c r="F1087">
        <v>14</v>
      </c>
      <c r="G1087" s="173">
        <v>6.42</v>
      </c>
      <c r="H1087" s="174">
        <v>7.5</v>
      </c>
      <c r="I1087" s="174">
        <v>4</v>
      </c>
      <c r="J1087" s="31">
        <v>1.25</v>
      </c>
      <c r="K1087">
        <v>14</v>
      </c>
    </row>
    <row r="1088" spans="1:11" ht="12.75">
      <c r="A1088" t="s">
        <v>3207</v>
      </c>
      <c r="B1088" t="s">
        <v>3208</v>
      </c>
      <c r="C1088" t="s">
        <v>966</v>
      </c>
      <c r="D1088">
        <v>45.09</v>
      </c>
      <c r="E1088" s="172" t="s">
        <v>800</v>
      </c>
      <c r="F1088">
        <v>6</v>
      </c>
      <c r="G1088" s="173">
        <v>20.87</v>
      </c>
      <c r="H1088" s="174">
        <v>22</v>
      </c>
      <c r="I1088" s="174">
        <v>6.5</v>
      </c>
      <c r="J1088" s="31">
        <v>0.75</v>
      </c>
      <c r="K1088"/>
    </row>
    <row r="1089" spans="1:11" ht="12.75">
      <c r="A1089" t="s">
        <v>568</v>
      </c>
      <c r="B1089" t="s">
        <v>569</v>
      </c>
      <c r="C1089" t="s">
        <v>987</v>
      </c>
      <c r="D1089">
        <v>11.93</v>
      </c>
      <c r="E1089" s="172" t="s">
        <v>800</v>
      </c>
      <c r="F1089">
        <v>11</v>
      </c>
      <c r="G1089" s="173">
        <v>9.9</v>
      </c>
      <c r="H1089" s="174">
        <v>18</v>
      </c>
      <c r="I1089" s="174"/>
      <c r="J1089" s="31">
        <v>1.2</v>
      </c>
      <c r="K1089">
        <v>11</v>
      </c>
    </row>
    <row r="1090" spans="1:11" ht="12.75">
      <c r="A1090" t="s">
        <v>3213</v>
      </c>
      <c r="B1090" t="s">
        <v>3214</v>
      </c>
      <c r="C1090" t="s">
        <v>1025</v>
      </c>
      <c r="D1090">
        <v>37.49</v>
      </c>
      <c r="E1090" s="172" t="s">
        <v>800</v>
      </c>
      <c r="F1090">
        <v>14</v>
      </c>
      <c r="G1090" s="173">
        <v>10.02</v>
      </c>
      <c r="H1090" s="174">
        <v>12.5</v>
      </c>
      <c r="I1090" s="174"/>
      <c r="J1090" s="31">
        <v>1.15</v>
      </c>
      <c r="K1090">
        <v>14</v>
      </c>
    </row>
    <row r="1091" spans="1:11" ht="12.75">
      <c r="A1091" t="s">
        <v>3215</v>
      </c>
      <c r="B1091" t="s">
        <v>3216</v>
      </c>
      <c r="C1091" t="s">
        <v>894</v>
      </c>
      <c r="D1091">
        <v>70.16</v>
      </c>
      <c r="E1091" s="172" t="s">
        <v>800</v>
      </c>
      <c r="F1091">
        <v>5</v>
      </c>
      <c r="G1091" s="173">
        <v>13.29</v>
      </c>
      <c r="H1091" s="174">
        <v>8.5</v>
      </c>
      <c r="I1091" s="174"/>
      <c r="J1091" s="31">
        <v>0.75</v>
      </c>
      <c r="K1091"/>
    </row>
    <row r="1092" spans="1:11" ht="12.75">
      <c r="A1092" t="s">
        <v>1365</v>
      </c>
      <c r="B1092" t="s">
        <v>1366</v>
      </c>
      <c r="C1092" t="s">
        <v>1993</v>
      </c>
      <c r="D1092">
        <v>64.2</v>
      </c>
      <c r="E1092" s="172" t="s">
        <v>800</v>
      </c>
      <c r="F1092">
        <v>1</v>
      </c>
      <c r="G1092" s="173">
        <v>6.84</v>
      </c>
      <c r="H1092" s="174">
        <v>12.5</v>
      </c>
      <c r="I1092" s="174">
        <v>0.5</v>
      </c>
      <c r="J1092" s="31">
        <v>1.55</v>
      </c>
      <c r="K1092"/>
    </row>
    <row r="1093" spans="1:11" ht="12.75">
      <c r="A1093" t="s">
        <v>2482</v>
      </c>
      <c r="B1093" t="s">
        <v>2483</v>
      </c>
      <c r="C1093" t="s">
        <v>928</v>
      </c>
      <c r="D1093">
        <v>25.39</v>
      </c>
      <c r="E1093" s="172" t="s">
        <v>800</v>
      </c>
      <c r="F1093">
        <v>12</v>
      </c>
      <c r="G1093" s="173">
        <v>8.99</v>
      </c>
      <c r="H1093" s="174">
        <v>21</v>
      </c>
      <c r="I1093" s="174">
        <v>1.5</v>
      </c>
      <c r="J1093" s="31">
        <v>0.95</v>
      </c>
      <c r="K1093">
        <v>12</v>
      </c>
    </row>
    <row r="1094" spans="1:11" ht="12.75">
      <c r="A1094" t="s">
        <v>1359</v>
      </c>
      <c r="B1094" t="s">
        <v>1360</v>
      </c>
      <c r="C1094" t="s">
        <v>2091</v>
      </c>
      <c r="D1094">
        <v>52.89</v>
      </c>
      <c r="E1094" s="172" t="s">
        <v>800</v>
      </c>
      <c r="F1094">
        <v>23</v>
      </c>
      <c r="G1094" s="173">
        <v>7.38</v>
      </c>
      <c r="H1094" s="174">
        <v>35.5</v>
      </c>
      <c r="I1094" s="174">
        <v>1.5</v>
      </c>
      <c r="J1094" s="31">
        <v>1</v>
      </c>
      <c r="K1094">
        <v>23</v>
      </c>
    </row>
    <row r="1095" spans="1:11" ht="12.75">
      <c r="A1095" t="s">
        <v>3217</v>
      </c>
      <c r="B1095" t="s">
        <v>3218</v>
      </c>
      <c r="C1095" t="s">
        <v>992</v>
      </c>
      <c r="D1095">
        <v>59.54</v>
      </c>
      <c r="E1095" s="172" t="s">
        <v>800</v>
      </c>
      <c r="F1095">
        <v>15</v>
      </c>
      <c r="G1095" s="173">
        <v>27.78</v>
      </c>
      <c r="H1095" s="174">
        <v>21.5</v>
      </c>
      <c r="I1095" s="174">
        <v>22</v>
      </c>
      <c r="J1095" s="31">
        <v>1</v>
      </c>
      <c r="K1095">
        <v>15</v>
      </c>
    </row>
    <row r="1096" spans="1:11" ht="12.75">
      <c r="A1096" t="s">
        <v>2488</v>
      </c>
      <c r="B1096" t="s">
        <v>2489</v>
      </c>
      <c r="C1096" t="s">
        <v>1711</v>
      </c>
      <c r="D1096">
        <v>26.81</v>
      </c>
      <c r="E1096" s="172" t="s">
        <v>800</v>
      </c>
      <c r="F1096">
        <v>13</v>
      </c>
      <c r="G1096" s="173">
        <v>10.65</v>
      </c>
      <c r="H1096" s="174">
        <v>13</v>
      </c>
      <c r="I1096" s="174">
        <v>5</v>
      </c>
      <c r="J1096" s="31">
        <v>0.9</v>
      </c>
      <c r="K1096">
        <v>13</v>
      </c>
    </row>
    <row r="1097" spans="1:11" ht="12.75">
      <c r="A1097" t="s">
        <v>3219</v>
      </c>
      <c r="B1097" t="s">
        <v>3220</v>
      </c>
      <c r="C1097" t="s">
        <v>897</v>
      </c>
      <c r="D1097">
        <v>17.7</v>
      </c>
      <c r="E1097" s="172" t="s">
        <v>800</v>
      </c>
      <c r="F1097">
        <v>13</v>
      </c>
      <c r="G1097" s="173">
        <v>7.43</v>
      </c>
      <c r="H1097" s="174">
        <v>2.5</v>
      </c>
      <c r="I1097" s="174">
        <v>2.5</v>
      </c>
      <c r="J1097" s="31">
        <v>0.9</v>
      </c>
      <c r="K1097">
        <v>13</v>
      </c>
    </row>
    <row r="1098" spans="1:11" ht="12.75">
      <c r="A1098" t="s">
        <v>3221</v>
      </c>
      <c r="B1098" t="s">
        <v>3222</v>
      </c>
      <c r="C1098" t="s">
        <v>966</v>
      </c>
      <c r="D1098">
        <v>37.08</v>
      </c>
      <c r="E1098" s="172" t="s">
        <v>800</v>
      </c>
      <c r="F1098">
        <v>14</v>
      </c>
      <c r="G1098" s="173">
        <v>10.89</v>
      </c>
      <c r="H1098" s="174">
        <v>10.5</v>
      </c>
      <c r="I1098" s="174">
        <v>4.5</v>
      </c>
      <c r="J1098" s="31">
        <v>0.85</v>
      </c>
      <c r="K1098">
        <v>14</v>
      </c>
    </row>
    <row r="1099" spans="1:11" ht="12.75">
      <c r="A1099" t="s">
        <v>2492</v>
      </c>
      <c r="B1099" t="s">
        <v>1146</v>
      </c>
      <c r="C1099" t="s">
        <v>1241</v>
      </c>
      <c r="D1099">
        <v>35.33</v>
      </c>
      <c r="E1099" s="172" t="s">
        <v>800</v>
      </c>
      <c r="F1099">
        <v>13</v>
      </c>
      <c r="G1099" s="173">
        <v>12.18</v>
      </c>
      <c r="H1099" s="174">
        <v>9.5</v>
      </c>
      <c r="I1099" s="174"/>
      <c r="J1099" s="31">
        <v>1.55</v>
      </c>
      <c r="K1099">
        <v>13</v>
      </c>
    </row>
    <row r="1100" spans="1:11" ht="12.75">
      <c r="A1100" t="s">
        <v>158</v>
      </c>
      <c r="B1100" t="s">
        <v>159</v>
      </c>
      <c r="C1100" t="s">
        <v>1815</v>
      </c>
      <c r="D1100">
        <v>12.78</v>
      </c>
      <c r="E1100" s="172" t="s">
        <v>800</v>
      </c>
      <c r="F1100">
        <v>13</v>
      </c>
      <c r="G1100" s="173">
        <v>0.66</v>
      </c>
      <c r="H1100" s="174">
        <v>1</v>
      </c>
      <c r="I1100" s="174"/>
      <c r="J1100" s="31">
        <v>1.15</v>
      </c>
      <c r="K1100">
        <v>13</v>
      </c>
    </row>
    <row r="1101" spans="1:11" ht="12.75">
      <c r="A1101" t="s">
        <v>3223</v>
      </c>
      <c r="B1101" t="s">
        <v>3224</v>
      </c>
      <c r="C1101" t="s">
        <v>1711</v>
      </c>
      <c r="D1101">
        <v>38.57</v>
      </c>
      <c r="E1101" s="172" t="s">
        <v>800</v>
      </c>
      <c r="F1101">
        <v>3</v>
      </c>
      <c r="G1101" s="173">
        <v>26.12</v>
      </c>
      <c r="H1101" s="174">
        <v>10</v>
      </c>
      <c r="I1101" s="174">
        <v>6.5</v>
      </c>
      <c r="J1101" s="31">
        <v>0.75</v>
      </c>
      <c r="K1101"/>
    </row>
    <row r="1102" spans="1:11" ht="12.75">
      <c r="A1102" t="s">
        <v>3227</v>
      </c>
      <c r="B1102" t="s">
        <v>3228</v>
      </c>
      <c r="C1102" t="s">
        <v>2030</v>
      </c>
      <c r="D1102">
        <v>45.94</v>
      </c>
      <c r="E1102" s="172" t="s">
        <v>800</v>
      </c>
      <c r="F1102"/>
      <c r="G1102" s="173">
        <v>12.2</v>
      </c>
      <c r="H1102" s="174">
        <v>27</v>
      </c>
      <c r="I1102" s="174"/>
      <c r="J1102" s="31">
        <v>1.6</v>
      </c>
      <c r="K1102"/>
    </row>
    <row r="1103" spans="1:11" ht="12.75">
      <c r="A1103" t="s">
        <v>1353</v>
      </c>
      <c r="B1103" t="s">
        <v>1354</v>
      </c>
      <c r="C1103" t="s">
        <v>894</v>
      </c>
      <c r="D1103">
        <v>51.53</v>
      </c>
      <c r="E1103" s="172" t="s">
        <v>800</v>
      </c>
      <c r="F1103">
        <v>10</v>
      </c>
      <c r="G1103" s="173">
        <v>11.14</v>
      </c>
      <c r="H1103" s="174">
        <v>20</v>
      </c>
      <c r="I1103" s="174"/>
      <c r="J1103" s="31">
        <v>1</v>
      </c>
      <c r="K1103">
        <v>10</v>
      </c>
    </row>
    <row r="1104" spans="1:11" ht="12.75">
      <c r="A1104" t="s">
        <v>3231</v>
      </c>
      <c r="B1104" t="s">
        <v>3232</v>
      </c>
      <c r="C1104" t="s">
        <v>1887</v>
      </c>
      <c r="D1104">
        <v>9.33</v>
      </c>
      <c r="E1104" s="172" t="s">
        <v>800</v>
      </c>
      <c r="F1104">
        <v>28</v>
      </c>
      <c r="G1104" s="173">
        <v>5.65</v>
      </c>
      <c r="H1104" s="174">
        <v>30.5</v>
      </c>
      <c r="I1104" s="174"/>
      <c r="J1104" s="31">
        <v>1.2</v>
      </c>
      <c r="K1104">
        <v>28</v>
      </c>
    </row>
    <row r="1105" spans="1:11" ht="12.75">
      <c r="A1105" t="s">
        <v>1350</v>
      </c>
      <c r="B1105" t="s">
        <v>3013</v>
      </c>
      <c r="C1105" t="s">
        <v>966</v>
      </c>
      <c r="D1105">
        <v>20.26</v>
      </c>
      <c r="E1105" s="172" t="s">
        <v>800</v>
      </c>
      <c r="F1105">
        <v>15</v>
      </c>
      <c r="G1105" s="173">
        <v>13.03</v>
      </c>
      <c r="H1105" s="174">
        <v>18</v>
      </c>
      <c r="I1105" s="174">
        <v>5.5</v>
      </c>
      <c r="J1105" s="31">
        <v>0.65</v>
      </c>
      <c r="K1105">
        <v>15</v>
      </c>
    </row>
    <row r="1106" spans="1:11" ht="12.75">
      <c r="A1106" t="s">
        <v>3235</v>
      </c>
      <c r="B1106" t="s">
        <v>3236</v>
      </c>
      <c r="C1106" t="s">
        <v>2136</v>
      </c>
      <c r="D1106">
        <v>28.65</v>
      </c>
      <c r="E1106" s="172" t="s">
        <v>800</v>
      </c>
      <c r="F1106">
        <v>6</v>
      </c>
      <c r="G1106" s="173">
        <v>8.19</v>
      </c>
      <c r="H1106" s="174">
        <v>4.5</v>
      </c>
      <c r="I1106" s="174">
        <v>5.5</v>
      </c>
      <c r="J1106" s="31">
        <v>1.05</v>
      </c>
      <c r="K1106"/>
    </row>
    <row r="1107" spans="1:11" ht="12.75">
      <c r="A1107" t="s">
        <v>3237</v>
      </c>
      <c r="B1107" t="s">
        <v>3238</v>
      </c>
      <c r="C1107" t="s">
        <v>1748</v>
      </c>
      <c r="D1107">
        <v>12.2</v>
      </c>
      <c r="E1107" s="172" t="s">
        <v>800</v>
      </c>
      <c r="F1107">
        <v>27</v>
      </c>
      <c r="G1107" s="173">
        <v>8.81</v>
      </c>
      <c r="H1107" s="174">
        <v>25.5</v>
      </c>
      <c r="I1107" s="174">
        <v>1</v>
      </c>
      <c r="J1107" s="31">
        <v>0.95</v>
      </c>
      <c r="K1107">
        <v>27</v>
      </c>
    </row>
    <row r="1108" spans="1:11" ht="12.75">
      <c r="A1108" t="s">
        <v>3239</v>
      </c>
      <c r="B1108" t="s">
        <v>3240</v>
      </c>
      <c r="C1108" t="s">
        <v>1637</v>
      </c>
      <c r="D1108">
        <v>26.63</v>
      </c>
      <c r="E1108" s="172" t="s">
        <v>800</v>
      </c>
      <c r="F1108"/>
      <c r="G1108" s="173">
        <v>-4.11</v>
      </c>
      <c r="H1108" s="174"/>
      <c r="I1108" s="174"/>
      <c r="J1108" s="31">
        <v>1.15</v>
      </c>
      <c r="K1108"/>
    </row>
    <row r="1109" spans="1:11" ht="12.75">
      <c r="A1109" t="s">
        <v>1342</v>
      </c>
      <c r="B1109" t="s">
        <v>1343</v>
      </c>
      <c r="C1109" t="s">
        <v>907</v>
      </c>
      <c r="D1109">
        <v>19.63</v>
      </c>
      <c r="E1109" s="172" t="s">
        <v>800</v>
      </c>
      <c r="F1109">
        <v>14</v>
      </c>
      <c r="G1109" s="173">
        <v>6.03</v>
      </c>
      <c r="H1109" s="174">
        <v>15.5</v>
      </c>
      <c r="I1109" s="174">
        <v>13</v>
      </c>
      <c r="J1109" s="31">
        <v>1.4</v>
      </c>
      <c r="K1109">
        <v>14</v>
      </c>
    </row>
    <row r="1110" spans="1:11" ht="12.75">
      <c r="A1110" t="s">
        <v>3241</v>
      </c>
      <c r="B1110" t="s">
        <v>3242</v>
      </c>
      <c r="C1110" t="s">
        <v>978</v>
      </c>
      <c r="D1110">
        <v>38.37</v>
      </c>
      <c r="E1110" s="172" t="s">
        <v>800</v>
      </c>
      <c r="F1110">
        <v>13</v>
      </c>
      <c r="G1110" s="173">
        <v>14.55</v>
      </c>
      <c r="H1110" s="174">
        <v>20</v>
      </c>
      <c r="I1110" s="174">
        <v>12</v>
      </c>
      <c r="J1110" s="31">
        <v>1.1</v>
      </c>
      <c r="K1110">
        <v>13</v>
      </c>
    </row>
    <row r="1111" spans="1:11" ht="12.75">
      <c r="A1111" t="s">
        <v>3243</v>
      </c>
      <c r="B1111" t="s">
        <v>3244</v>
      </c>
      <c r="C1111" t="s">
        <v>1758</v>
      </c>
      <c r="D1111">
        <v>92.56</v>
      </c>
      <c r="E1111" s="172" t="s">
        <v>800</v>
      </c>
      <c r="F1111">
        <v>5</v>
      </c>
      <c r="G1111" s="173">
        <v>21.1</v>
      </c>
      <c r="H1111" s="174">
        <v>13.5</v>
      </c>
      <c r="I1111" s="174"/>
      <c r="J1111" s="31">
        <v>0.65</v>
      </c>
      <c r="K1111"/>
    </row>
    <row r="1112" spans="1:11" ht="12.75">
      <c r="A1112" t="s">
        <v>1368</v>
      </c>
      <c r="B1112" t="s">
        <v>1369</v>
      </c>
      <c r="C1112" t="s">
        <v>995</v>
      </c>
      <c r="D1112">
        <v>72.2</v>
      </c>
      <c r="E1112" s="172" t="s">
        <v>800</v>
      </c>
      <c r="F1112">
        <v>5</v>
      </c>
      <c r="G1112" s="173">
        <v>9.94</v>
      </c>
      <c r="H1112" s="174">
        <v>16</v>
      </c>
      <c r="I1112" s="174"/>
      <c r="J1112" s="31">
        <v>1.15</v>
      </c>
      <c r="K1112"/>
    </row>
    <row r="1113" spans="1:11" ht="12.75">
      <c r="A1113" t="s">
        <v>3245</v>
      </c>
      <c r="B1113" t="s">
        <v>3246</v>
      </c>
      <c r="C1113" t="s">
        <v>904</v>
      </c>
      <c r="D1113">
        <v>12.75</v>
      </c>
      <c r="E1113" s="172" t="s">
        <v>800</v>
      </c>
      <c r="F1113">
        <v>16</v>
      </c>
      <c r="G1113" s="173">
        <v>-8.78</v>
      </c>
      <c r="H1113" s="174">
        <v>38.5</v>
      </c>
      <c r="I1113" s="174">
        <v>7</v>
      </c>
      <c r="J1113" s="31">
        <v>1.15</v>
      </c>
      <c r="K1113">
        <v>16</v>
      </c>
    </row>
    <row r="1114" spans="1:11" ht="12.75">
      <c r="A1114" t="s">
        <v>3247</v>
      </c>
      <c r="B1114" t="s">
        <v>3248</v>
      </c>
      <c r="C1114" t="s">
        <v>1326</v>
      </c>
      <c r="D1114">
        <v>56.3</v>
      </c>
      <c r="E1114" s="172" t="s">
        <v>800</v>
      </c>
      <c r="F1114">
        <v>7</v>
      </c>
      <c r="G1114" s="173">
        <v>31.6</v>
      </c>
      <c r="H1114" s="174">
        <v>1</v>
      </c>
      <c r="I1114" s="174">
        <v>2.5</v>
      </c>
      <c r="J1114" s="31">
        <v>0.75</v>
      </c>
      <c r="K1114">
        <v>7</v>
      </c>
    </row>
    <row r="1115" spans="1:11" ht="12.75">
      <c r="A1115" t="s">
        <v>1380</v>
      </c>
      <c r="B1115" t="s">
        <v>1179</v>
      </c>
      <c r="C1115" t="s">
        <v>2077</v>
      </c>
      <c r="D1115">
        <v>9.31</v>
      </c>
      <c r="E1115" s="172" t="s">
        <v>800</v>
      </c>
      <c r="F1115">
        <v>43</v>
      </c>
      <c r="G1115" s="173">
        <v>5.67</v>
      </c>
      <c r="H1115" s="174">
        <v>19.5</v>
      </c>
      <c r="I1115" s="174"/>
      <c r="J1115" s="31">
        <v>1.95</v>
      </c>
      <c r="K1115">
        <v>43</v>
      </c>
    </row>
    <row r="1116" spans="1:11" ht="12.75">
      <c r="A1116" t="s">
        <v>183</v>
      </c>
      <c r="B1116" t="s">
        <v>184</v>
      </c>
      <c r="C1116" t="s">
        <v>934</v>
      </c>
      <c r="D1116">
        <v>29.21</v>
      </c>
      <c r="E1116" s="172" t="s">
        <v>800</v>
      </c>
      <c r="F1116">
        <v>12</v>
      </c>
      <c r="G1116" s="173">
        <v>-10.33</v>
      </c>
      <c r="H1116" s="174">
        <v>63.5</v>
      </c>
      <c r="I1116" s="174">
        <v>-14</v>
      </c>
      <c r="J1116" s="31">
        <v>1.15</v>
      </c>
      <c r="K1116">
        <v>12</v>
      </c>
    </row>
    <row r="1117" spans="1:11" ht="12.75">
      <c r="A1117" t="s">
        <v>3251</v>
      </c>
      <c r="B1117" t="s">
        <v>3252</v>
      </c>
      <c r="C1117" t="s">
        <v>955</v>
      </c>
      <c r="D1117">
        <v>25.53</v>
      </c>
      <c r="E1117" s="172" t="s">
        <v>800</v>
      </c>
      <c r="F1117">
        <v>11</v>
      </c>
      <c r="G1117" s="173">
        <v>-10.75</v>
      </c>
      <c r="H1117" s="174"/>
      <c r="I1117" s="174"/>
      <c r="J1117" s="31">
        <v>1.1</v>
      </c>
      <c r="K1117">
        <v>11</v>
      </c>
    </row>
    <row r="1118" spans="1:11" ht="12.75">
      <c r="A1118" t="s">
        <v>3253</v>
      </c>
      <c r="B1118" t="s">
        <v>3254</v>
      </c>
      <c r="C1118" t="s">
        <v>894</v>
      </c>
      <c r="D1118">
        <v>13.04</v>
      </c>
      <c r="E1118" s="172" t="s">
        <v>800</v>
      </c>
      <c r="F1118">
        <v>5</v>
      </c>
      <c r="G1118" s="173">
        <v>2.98</v>
      </c>
      <c r="H1118" s="174">
        <v>-9</v>
      </c>
      <c r="I1118" s="174"/>
      <c r="J1118" s="31">
        <v>0.8</v>
      </c>
      <c r="K1118"/>
    </row>
    <row r="1119" spans="1:11" ht="12.75">
      <c r="A1119" t="s">
        <v>3255</v>
      </c>
      <c r="B1119" t="s">
        <v>3256</v>
      </c>
      <c r="C1119" t="s">
        <v>934</v>
      </c>
      <c r="D1119">
        <v>9.54</v>
      </c>
      <c r="E1119" s="172" t="s">
        <v>800</v>
      </c>
      <c r="F1119">
        <v>17</v>
      </c>
      <c r="G1119" s="173">
        <v>0.75</v>
      </c>
      <c r="H1119" s="174">
        <v>8.5</v>
      </c>
      <c r="I1119" s="174">
        <v>-8.5</v>
      </c>
      <c r="J1119" s="31">
        <v>1.2</v>
      </c>
      <c r="K1119">
        <v>17</v>
      </c>
    </row>
    <row r="1120" spans="1:11" ht="12.75">
      <c r="A1120" t="s">
        <v>3257</v>
      </c>
      <c r="B1120" t="s">
        <v>3258</v>
      </c>
      <c r="C1120" t="s">
        <v>966</v>
      </c>
      <c r="D1120">
        <v>11.22</v>
      </c>
      <c r="E1120" s="172" t="s">
        <v>800</v>
      </c>
      <c r="F1120">
        <v>20</v>
      </c>
      <c r="G1120" s="173">
        <v>-47.03</v>
      </c>
      <c r="H1120" s="174"/>
      <c r="I1120" s="174"/>
      <c r="J1120" s="31">
        <v>1.25</v>
      </c>
      <c r="K1120">
        <v>20</v>
      </c>
    </row>
    <row r="1121" spans="1:11" ht="12.75">
      <c r="A1121" t="s">
        <v>3259</v>
      </c>
      <c r="B1121" t="s">
        <v>3260</v>
      </c>
      <c r="C1121" t="s">
        <v>904</v>
      </c>
      <c r="D1121">
        <v>12.46</v>
      </c>
      <c r="E1121" s="172" t="s">
        <v>800</v>
      </c>
      <c r="F1121">
        <v>23</v>
      </c>
      <c r="G1121" s="173">
        <v>18.02</v>
      </c>
      <c r="H1121" s="174">
        <v>17</v>
      </c>
      <c r="I1121" s="174">
        <v>11.5</v>
      </c>
      <c r="J1121" s="31">
        <v>1.05</v>
      </c>
      <c r="K1121">
        <v>23</v>
      </c>
    </row>
    <row r="1122" spans="1:11" ht="12.75">
      <c r="A1122" t="s">
        <v>3261</v>
      </c>
      <c r="B1122" t="s">
        <v>3262</v>
      </c>
      <c r="C1122" t="s">
        <v>1815</v>
      </c>
      <c r="D1122">
        <v>15.3</v>
      </c>
      <c r="E1122" s="172" t="s">
        <v>800</v>
      </c>
      <c r="F1122">
        <v>28</v>
      </c>
      <c r="G1122" s="173">
        <v>-17.14</v>
      </c>
      <c r="H1122" s="174"/>
      <c r="I1122" s="174"/>
      <c r="J1122" s="31">
        <v>1.25</v>
      </c>
      <c r="K1122">
        <v>28</v>
      </c>
    </row>
    <row r="1123" spans="1:11" ht="12.75">
      <c r="A1123" t="s">
        <v>602</v>
      </c>
      <c r="B1123" t="s">
        <v>603</v>
      </c>
      <c r="C1123" t="s">
        <v>1647</v>
      </c>
      <c r="D1123">
        <v>28.27</v>
      </c>
      <c r="E1123" s="172" t="s">
        <v>800</v>
      </c>
      <c r="F1123">
        <v>24</v>
      </c>
      <c r="G1123" s="173">
        <v>37.5</v>
      </c>
      <c r="H1123" s="174"/>
      <c r="I1123" s="174">
        <v>10.5</v>
      </c>
      <c r="J1123" s="31">
        <v>1.35</v>
      </c>
      <c r="K1123">
        <v>24</v>
      </c>
    </row>
    <row r="1124" spans="1:11" ht="12.75">
      <c r="A1124" t="s">
        <v>3263</v>
      </c>
      <c r="B1124" t="s">
        <v>3264</v>
      </c>
      <c r="C1124" t="s">
        <v>995</v>
      </c>
      <c r="D1124">
        <v>21.46</v>
      </c>
      <c r="E1124" s="172" t="s">
        <v>800</v>
      </c>
      <c r="F1124">
        <v>17</v>
      </c>
      <c r="G1124" s="173">
        <v>15.7</v>
      </c>
      <c r="H1124" s="174">
        <v>10.5</v>
      </c>
      <c r="I1124" s="174"/>
      <c r="J1124" s="31">
        <v>1.1</v>
      </c>
      <c r="K1124">
        <v>17</v>
      </c>
    </row>
    <row r="1125" spans="1:11" ht="12.75">
      <c r="A1125" t="s">
        <v>3269</v>
      </c>
      <c r="B1125" t="s">
        <v>3270</v>
      </c>
      <c r="C1125" t="s">
        <v>1793</v>
      </c>
      <c r="D1125">
        <v>49.82</v>
      </c>
      <c r="E1125" s="172" t="s">
        <v>800</v>
      </c>
      <c r="F1125">
        <v>12</v>
      </c>
      <c r="G1125" s="173">
        <v>12.65</v>
      </c>
      <c r="H1125" s="174">
        <v>5</v>
      </c>
      <c r="I1125" s="174">
        <v>5</v>
      </c>
      <c r="J1125" s="31">
        <v>0.6</v>
      </c>
      <c r="K1125">
        <v>12</v>
      </c>
    </row>
    <row r="1126" spans="1:11" ht="12.75">
      <c r="A1126" t="s">
        <v>3271</v>
      </c>
      <c r="B1126" t="s">
        <v>3272</v>
      </c>
      <c r="C1126" t="s">
        <v>1081</v>
      </c>
      <c r="D1126">
        <v>28.23</v>
      </c>
      <c r="E1126" s="172" t="s">
        <v>800</v>
      </c>
      <c r="F1126">
        <v>10</v>
      </c>
      <c r="G1126" s="173">
        <v>-4.53</v>
      </c>
      <c r="H1126" s="174">
        <v>17</v>
      </c>
      <c r="I1126" s="174">
        <v>-8.5</v>
      </c>
      <c r="J1126" s="31">
        <v>1.25</v>
      </c>
      <c r="K1126">
        <v>10</v>
      </c>
    </row>
    <row r="1127" spans="1:11" ht="12.75">
      <c r="A1127" t="s">
        <v>3275</v>
      </c>
      <c r="B1127" t="s">
        <v>3276</v>
      </c>
      <c r="C1127" t="s">
        <v>1758</v>
      </c>
      <c r="D1127">
        <v>25.01</v>
      </c>
      <c r="E1127" s="172" t="s">
        <v>800</v>
      </c>
      <c r="F1127">
        <v>23</v>
      </c>
      <c r="G1127" s="173">
        <v>10.18</v>
      </c>
      <c r="H1127" s="174">
        <v>11.5</v>
      </c>
      <c r="I1127" s="174"/>
      <c r="J1127" s="31">
        <v>1.15</v>
      </c>
      <c r="K1127">
        <v>23</v>
      </c>
    </row>
    <row r="1128" spans="1:11" ht="12.75">
      <c r="A1128" t="s">
        <v>3277</v>
      </c>
      <c r="B1128" t="s">
        <v>3278</v>
      </c>
      <c r="C1128" t="s">
        <v>931</v>
      </c>
      <c r="D1128">
        <v>15.61</v>
      </c>
      <c r="E1128" s="172" t="s">
        <v>800</v>
      </c>
      <c r="F1128">
        <v>16</v>
      </c>
      <c r="G1128" s="173">
        <v>9.54</v>
      </c>
      <c r="H1128" s="174">
        <v>10.5</v>
      </c>
      <c r="I1128" s="174"/>
      <c r="J1128" s="31">
        <v>1.8</v>
      </c>
      <c r="K1128">
        <v>16</v>
      </c>
    </row>
    <row r="1129" spans="1:11" ht="12.75">
      <c r="A1129" t="s">
        <v>3284</v>
      </c>
      <c r="B1129" t="s">
        <v>3285</v>
      </c>
      <c r="C1129" t="s">
        <v>894</v>
      </c>
      <c r="D1129">
        <v>26.45</v>
      </c>
      <c r="E1129" s="172" t="s">
        <v>800</v>
      </c>
      <c r="F1129">
        <v>22</v>
      </c>
      <c r="G1129" s="173">
        <v>9.49</v>
      </c>
      <c r="H1129" s="174">
        <v>20.5</v>
      </c>
      <c r="I1129" s="174"/>
      <c r="J1129" s="31">
        <v>0.9</v>
      </c>
      <c r="K1129">
        <v>22</v>
      </c>
    </row>
    <row r="1130" spans="1:11" ht="12.75">
      <c r="A1130" t="s">
        <v>3288</v>
      </c>
      <c r="B1130" t="s">
        <v>3289</v>
      </c>
      <c r="C1130" t="s">
        <v>931</v>
      </c>
      <c r="D1130">
        <v>59.82</v>
      </c>
      <c r="E1130" s="172" t="s">
        <v>800</v>
      </c>
      <c r="F1130">
        <v>7</v>
      </c>
      <c r="G1130" s="173">
        <v>10.53</v>
      </c>
      <c r="H1130" s="174">
        <v>0.5</v>
      </c>
      <c r="I1130" s="174">
        <v>2.5</v>
      </c>
      <c r="J1130" s="31">
        <v>1.15</v>
      </c>
      <c r="K1130">
        <v>7</v>
      </c>
    </row>
    <row r="1131" spans="1:11" ht="12.75">
      <c r="A1131" t="s">
        <v>3290</v>
      </c>
      <c r="B1131" t="s">
        <v>3291</v>
      </c>
      <c r="C1131" t="s">
        <v>2183</v>
      </c>
      <c r="D1131">
        <v>72.31</v>
      </c>
      <c r="E1131" s="172" t="s">
        <v>800</v>
      </c>
      <c r="F1131">
        <v>10</v>
      </c>
      <c r="G1131" s="173">
        <v>14.2</v>
      </c>
      <c r="H1131" s="174">
        <v>12</v>
      </c>
      <c r="I1131" s="174">
        <v>25.5</v>
      </c>
      <c r="J1131" s="31">
        <v>1.1</v>
      </c>
      <c r="K1131">
        <v>10</v>
      </c>
    </row>
    <row r="1132" spans="1:11" ht="12.75">
      <c r="A1132" t="s">
        <v>212</v>
      </c>
      <c r="B1132" t="s">
        <v>213</v>
      </c>
      <c r="C1132" t="s">
        <v>1584</v>
      </c>
      <c r="D1132">
        <v>53.32</v>
      </c>
      <c r="E1132" s="172" t="s">
        <v>800</v>
      </c>
      <c r="F1132">
        <v>12</v>
      </c>
      <c r="G1132" s="173">
        <v>15</v>
      </c>
      <c r="H1132" s="174">
        <v>19.5</v>
      </c>
      <c r="I1132" s="174">
        <v>12</v>
      </c>
      <c r="J1132" s="31">
        <v>1.35</v>
      </c>
      <c r="K1132">
        <v>12</v>
      </c>
    </row>
    <row r="1133" spans="1:11" ht="12.75">
      <c r="A1133" t="s">
        <v>3292</v>
      </c>
      <c r="B1133" t="s">
        <v>3293</v>
      </c>
      <c r="C1133" t="s">
        <v>955</v>
      </c>
      <c r="D1133">
        <v>27.45</v>
      </c>
      <c r="E1133" s="172" t="s">
        <v>800</v>
      </c>
      <c r="F1133">
        <v>9</v>
      </c>
      <c r="G1133" s="173">
        <v>5.85</v>
      </c>
      <c r="H1133" s="174">
        <v>28</v>
      </c>
      <c r="I1133" s="174"/>
      <c r="J1133" s="31">
        <v>1.75</v>
      </c>
      <c r="K1133">
        <v>9</v>
      </c>
    </row>
    <row r="1134" spans="1:11" ht="12.75">
      <c r="A1134" t="s">
        <v>1374</v>
      </c>
      <c r="B1134" t="s">
        <v>1375</v>
      </c>
      <c r="C1134" t="s">
        <v>891</v>
      </c>
      <c r="D1134">
        <v>18.95</v>
      </c>
      <c r="E1134" s="172" t="s">
        <v>800</v>
      </c>
      <c r="F1134">
        <v>16</v>
      </c>
      <c r="G1134" s="173">
        <v>3.11</v>
      </c>
      <c r="H1134" s="174">
        <v>14</v>
      </c>
      <c r="I1134" s="174"/>
      <c r="J1134" s="31">
        <v>1.9</v>
      </c>
      <c r="K1134">
        <v>16</v>
      </c>
    </row>
    <row r="1135" spans="1:11" ht="12.75">
      <c r="A1135" t="s">
        <v>1904</v>
      </c>
      <c r="B1135" t="s">
        <v>1905</v>
      </c>
      <c r="C1135" t="s">
        <v>1647</v>
      </c>
      <c r="D1135">
        <v>77.63</v>
      </c>
      <c r="E1135" s="172" t="s">
        <v>800</v>
      </c>
      <c r="F1135">
        <v>15</v>
      </c>
      <c r="G1135" s="173">
        <v>2.02</v>
      </c>
      <c r="H1135" s="174">
        <v>10.5</v>
      </c>
      <c r="I1135" s="174">
        <v>3</v>
      </c>
      <c r="J1135" s="31">
        <v>0.9</v>
      </c>
      <c r="K1135">
        <v>15</v>
      </c>
    </row>
    <row r="1136" spans="1:11" ht="12.75">
      <c r="A1136" t="s">
        <v>3294</v>
      </c>
      <c r="B1136" t="s">
        <v>3295</v>
      </c>
      <c r="C1136" t="s">
        <v>2077</v>
      </c>
      <c r="D1136">
        <v>47.59</v>
      </c>
      <c r="E1136" s="172" t="s">
        <v>800</v>
      </c>
      <c r="F1136">
        <v>24</v>
      </c>
      <c r="G1136" s="173">
        <v>7.55</v>
      </c>
      <c r="H1136" s="174">
        <v>14</v>
      </c>
      <c r="I1136" s="174">
        <v>2.5</v>
      </c>
      <c r="J1136" s="31">
        <v>0.7</v>
      </c>
      <c r="K1136">
        <v>24</v>
      </c>
    </row>
    <row r="1137" spans="1:11" ht="12.75">
      <c r="A1137" t="s">
        <v>3296</v>
      </c>
      <c r="B1137" t="s">
        <v>3297</v>
      </c>
      <c r="C1137" t="s">
        <v>928</v>
      </c>
      <c r="D1137">
        <v>22.57</v>
      </c>
      <c r="E1137" s="172" t="s">
        <v>800</v>
      </c>
      <c r="F1137">
        <v>5</v>
      </c>
      <c r="G1137" s="173">
        <v>6.74</v>
      </c>
      <c r="H1137" s="174">
        <v>8</v>
      </c>
      <c r="I1137" s="174">
        <v>8.5</v>
      </c>
      <c r="J1137" s="31">
        <v>1.05</v>
      </c>
      <c r="K1137"/>
    </row>
    <row r="1138" spans="1:11" ht="12.75">
      <c r="A1138" t="s">
        <v>3298</v>
      </c>
      <c r="B1138" t="s">
        <v>3299</v>
      </c>
      <c r="C1138" t="s">
        <v>1005</v>
      </c>
      <c r="D1138">
        <v>51.44</v>
      </c>
      <c r="E1138" s="172" t="s">
        <v>800</v>
      </c>
      <c r="F1138">
        <v>4</v>
      </c>
      <c r="G1138" s="173">
        <v>9.27</v>
      </c>
      <c r="H1138" s="174">
        <v>17</v>
      </c>
      <c r="I1138" s="174"/>
      <c r="J1138" s="31">
        <v>1.35</v>
      </c>
      <c r="K1138"/>
    </row>
    <row r="1139" spans="1:11" ht="12.75">
      <c r="A1139" t="s">
        <v>424</v>
      </c>
      <c r="B1139" t="s">
        <v>425</v>
      </c>
      <c r="C1139" t="s">
        <v>955</v>
      </c>
      <c r="D1139">
        <v>55.73</v>
      </c>
      <c r="E1139" s="172" t="s">
        <v>800</v>
      </c>
      <c r="F1139">
        <v>17</v>
      </c>
      <c r="G1139" s="173">
        <v>11.81</v>
      </c>
      <c r="H1139" s="174">
        <v>30.5</v>
      </c>
      <c r="I1139" s="174"/>
      <c r="J1139" s="31">
        <v>1.95</v>
      </c>
      <c r="K1139">
        <v>17</v>
      </c>
    </row>
    <row r="1140" spans="1:11" ht="12.75">
      <c r="A1140" t="s">
        <v>3302</v>
      </c>
      <c r="B1140" t="s">
        <v>3303</v>
      </c>
      <c r="C1140" t="s">
        <v>1793</v>
      </c>
      <c r="D1140">
        <v>51.27</v>
      </c>
      <c r="E1140" s="172" t="s">
        <v>800</v>
      </c>
      <c r="F1140">
        <v>8</v>
      </c>
      <c r="G1140" s="173">
        <v>6.34</v>
      </c>
      <c r="H1140" s="174">
        <v>3.5</v>
      </c>
      <c r="I1140" s="174"/>
      <c r="J1140" s="31">
        <v>1.1</v>
      </c>
      <c r="K1140">
        <v>8</v>
      </c>
    </row>
    <row r="1141" spans="1:11" ht="12.75">
      <c r="A1141" t="s">
        <v>3304</v>
      </c>
      <c r="B1141" t="s">
        <v>3305</v>
      </c>
      <c r="C1141" t="s">
        <v>1675</v>
      </c>
      <c r="D1141">
        <v>24.42</v>
      </c>
      <c r="E1141" s="172" t="s">
        <v>800</v>
      </c>
      <c r="F1141">
        <v>4</v>
      </c>
      <c r="G1141" s="173"/>
      <c r="H1141" s="174"/>
      <c r="I1141" s="174"/>
      <c r="J1141" s="31">
        <v>1.1</v>
      </c>
      <c r="K1141"/>
    </row>
    <row r="1142" spans="1:11" ht="12.75">
      <c r="A1142" t="s">
        <v>1363</v>
      </c>
      <c r="B1142" t="s">
        <v>1364</v>
      </c>
      <c r="C1142" t="s">
        <v>907</v>
      </c>
      <c r="D1142">
        <v>49.81</v>
      </c>
      <c r="E1142" s="172" t="s">
        <v>800</v>
      </c>
      <c r="F1142">
        <v>4</v>
      </c>
      <c r="G1142" s="173">
        <v>13.45</v>
      </c>
      <c r="H1142" s="174">
        <v>27</v>
      </c>
      <c r="I1142" s="174"/>
      <c r="J1142" s="31">
        <v>1.35</v>
      </c>
      <c r="K1142"/>
    </row>
    <row r="1143" spans="1:11" ht="12.75">
      <c r="A1143" t="s">
        <v>3306</v>
      </c>
      <c r="B1143" t="s">
        <v>3307</v>
      </c>
      <c r="C1143" t="s">
        <v>965</v>
      </c>
      <c r="D1143">
        <v>53.38</v>
      </c>
      <c r="E1143" s="172" t="s">
        <v>800</v>
      </c>
      <c r="F1143">
        <v>7</v>
      </c>
      <c r="G1143" s="173">
        <v>10.78</v>
      </c>
      <c r="H1143" s="174">
        <v>5.5</v>
      </c>
      <c r="I1143" s="174">
        <v>9</v>
      </c>
      <c r="J1143" s="31">
        <v>0.85</v>
      </c>
      <c r="K1143">
        <v>7</v>
      </c>
    </row>
    <row r="1144" spans="1:11" ht="12.75">
      <c r="A1144" t="s">
        <v>3310</v>
      </c>
      <c r="B1144" t="s">
        <v>3311</v>
      </c>
      <c r="C1144" t="s">
        <v>1812</v>
      </c>
      <c r="D1144">
        <v>6.42</v>
      </c>
      <c r="E1144" s="172" t="s">
        <v>800</v>
      </c>
      <c r="F1144">
        <v>25</v>
      </c>
      <c r="G1144" s="173">
        <v>16.19</v>
      </c>
      <c r="H1144" s="174">
        <v>5.5</v>
      </c>
      <c r="I1144" s="174">
        <v>-7.5</v>
      </c>
      <c r="J1144" s="31">
        <v>1</v>
      </c>
      <c r="K1144">
        <v>25</v>
      </c>
    </row>
    <row r="1145" spans="1:11" ht="12.75">
      <c r="A1145" t="s">
        <v>3312</v>
      </c>
      <c r="B1145" t="s">
        <v>3313</v>
      </c>
      <c r="C1145" t="s">
        <v>911</v>
      </c>
      <c r="D1145">
        <v>31.17</v>
      </c>
      <c r="E1145" s="172" t="s">
        <v>800</v>
      </c>
      <c r="F1145">
        <v>14</v>
      </c>
      <c r="G1145" s="173">
        <v>9.98</v>
      </c>
      <c r="H1145" s="174">
        <v>8.5</v>
      </c>
      <c r="I1145" s="174">
        <v>-6</v>
      </c>
      <c r="J1145" s="31">
        <v>1.2</v>
      </c>
      <c r="K1145">
        <v>14</v>
      </c>
    </row>
    <row r="1146" spans="1:11" ht="12.75">
      <c r="A1146" t="s">
        <v>3314</v>
      </c>
      <c r="B1146" t="s">
        <v>3315</v>
      </c>
      <c r="C1146" t="s">
        <v>1815</v>
      </c>
      <c r="D1146">
        <v>29.09</v>
      </c>
      <c r="E1146" s="172" t="s">
        <v>800</v>
      </c>
      <c r="F1146">
        <v>12</v>
      </c>
      <c r="G1146" s="173">
        <v>8.64</v>
      </c>
      <c r="H1146" s="174">
        <v>12</v>
      </c>
      <c r="I1146" s="174"/>
      <c r="J1146" s="31">
        <v>1.05</v>
      </c>
      <c r="K1146">
        <v>12</v>
      </c>
    </row>
    <row r="1147" spans="1:11" ht="12.75">
      <c r="A1147" t="s">
        <v>3316</v>
      </c>
      <c r="B1147" t="s">
        <v>3317</v>
      </c>
      <c r="C1147" t="s">
        <v>2297</v>
      </c>
      <c r="D1147">
        <v>36.64</v>
      </c>
      <c r="E1147" s="172" t="s">
        <v>800</v>
      </c>
      <c r="F1147">
        <v>6</v>
      </c>
      <c r="G1147" s="173">
        <v>3.03</v>
      </c>
      <c r="H1147" s="174">
        <v>27.5</v>
      </c>
      <c r="I1147" s="174">
        <v>7.5</v>
      </c>
      <c r="J1147" s="31">
        <v>1.3</v>
      </c>
      <c r="K1147"/>
    </row>
    <row r="1148" spans="1:11" ht="12.75">
      <c r="A1148" t="s">
        <v>3318</v>
      </c>
      <c r="B1148" t="s">
        <v>3319</v>
      </c>
      <c r="C1148" t="s">
        <v>883</v>
      </c>
      <c r="D1148">
        <v>50.88</v>
      </c>
      <c r="E1148" s="172" t="s">
        <v>800</v>
      </c>
      <c r="F1148">
        <v>14</v>
      </c>
      <c r="G1148" s="173">
        <v>12.62</v>
      </c>
      <c r="H1148" s="174">
        <v>15</v>
      </c>
      <c r="I1148" s="174">
        <v>16.5</v>
      </c>
      <c r="J1148" s="31">
        <v>0.8</v>
      </c>
      <c r="K1148">
        <v>14</v>
      </c>
    </row>
    <row r="1149" spans="1:11" ht="12.75">
      <c r="A1149" t="s">
        <v>3320</v>
      </c>
      <c r="B1149" t="s">
        <v>3321</v>
      </c>
      <c r="C1149" t="s">
        <v>886</v>
      </c>
      <c r="D1149">
        <v>26.43</v>
      </c>
      <c r="E1149" s="172" t="s">
        <v>800</v>
      </c>
      <c r="F1149">
        <v>10</v>
      </c>
      <c r="G1149" s="173">
        <v>10.02</v>
      </c>
      <c r="H1149" s="174">
        <v>5</v>
      </c>
      <c r="I1149" s="174">
        <v>4.5</v>
      </c>
      <c r="J1149" s="31">
        <v>1.35</v>
      </c>
      <c r="K1149">
        <v>10</v>
      </c>
    </row>
    <row r="1150" spans="1:11" ht="12.75">
      <c r="A1150" t="s">
        <v>1327</v>
      </c>
      <c r="B1150" t="s">
        <v>2626</v>
      </c>
      <c r="C1150" t="s">
        <v>1758</v>
      </c>
      <c r="D1150">
        <v>17.98</v>
      </c>
      <c r="E1150" s="172" t="s">
        <v>800</v>
      </c>
      <c r="F1150">
        <v>16</v>
      </c>
      <c r="G1150" s="173">
        <v>14.94</v>
      </c>
      <c r="H1150" s="174">
        <v>5</v>
      </c>
      <c r="I1150" s="174">
        <v>3</v>
      </c>
      <c r="J1150" s="31">
        <v>1</v>
      </c>
      <c r="K1150">
        <v>16</v>
      </c>
    </row>
    <row r="1151" spans="1:11" ht="12.75">
      <c r="A1151" t="s">
        <v>2554</v>
      </c>
      <c r="B1151" t="s">
        <v>2555</v>
      </c>
      <c r="C1151" t="s">
        <v>2304</v>
      </c>
      <c r="D1151">
        <v>15.6</v>
      </c>
      <c r="E1151" s="172" t="s">
        <v>800</v>
      </c>
      <c r="F1151">
        <v>20</v>
      </c>
      <c r="G1151" s="173">
        <v>15.14</v>
      </c>
      <c r="H1151" s="174">
        <v>10</v>
      </c>
      <c r="I1151" s="174"/>
      <c r="J1151" s="31">
        <v>1.25</v>
      </c>
      <c r="K1151">
        <v>20</v>
      </c>
    </row>
    <row r="1152" spans="1:11" ht="12.75">
      <c r="A1152" t="s">
        <v>3324</v>
      </c>
      <c r="B1152" t="s">
        <v>3325</v>
      </c>
      <c r="C1152" t="s">
        <v>883</v>
      </c>
      <c r="D1152">
        <v>25.08</v>
      </c>
      <c r="E1152" s="172" t="s">
        <v>800</v>
      </c>
      <c r="F1152">
        <v>9</v>
      </c>
      <c r="G1152" s="173">
        <v>12.4</v>
      </c>
      <c r="H1152" s="174">
        <v>6</v>
      </c>
      <c r="I1152" s="174"/>
      <c r="J1152" s="31">
        <v>0.9</v>
      </c>
      <c r="K1152">
        <v>9</v>
      </c>
    </row>
    <row r="1153" spans="1:11" ht="12.75">
      <c r="A1153" t="s">
        <v>3328</v>
      </c>
      <c r="B1153" t="s">
        <v>3329</v>
      </c>
      <c r="C1153" t="s">
        <v>1812</v>
      </c>
      <c r="D1153">
        <v>36.98</v>
      </c>
      <c r="E1153" s="172" t="s">
        <v>800</v>
      </c>
      <c r="F1153">
        <v>8</v>
      </c>
      <c r="G1153" s="173">
        <v>35.92</v>
      </c>
      <c r="H1153" s="174">
        <v>12.5</v>
      </c>
      <c r="I1153" s="174"/>
      <c r="J1153" s="31">
        <v>0.9</v>
      </c>
      <c r="K1153">
        <v>8</v>
      </c>
    </row>
    <row r="1154" spans="1:11" ht="12.75">
      <c r="A1154" t="s">
        <v>1394</v>
      </c>
      <c r="B1154" t="s">
        <v>1395</v>
      </c>
      <c r="C1154" t="s">
        <v>880</v>
      </c>
      <c r="D1154">
        <v>33.46</v>
      </c>
      <c r="E1154" s="172" t="s">
        <v>800</v>
      </c>
      <c r="F1154">
        <v>13</v>
      </c>
      <c r="G1154" s="173"/>
      <c r="H1154" s="174"/>
      <c r="I1154" s="174"/>
      <c r="J1154" s="31"/>
      <c r="K1154">
        <v>13</v>
      </c>
    </row>
    <row r="1155" spans="1:11" ht="12.75">
      <c r="A1155" t="s">
        <v>3332</v>
      </c>
      <c r="B1155" t="s">
        <v>3333</v>
      </c>
      <c r="C1155" t="s">
        <v>1887</v>
      </c>
      <c r="D1155">
        <v>39.01</v>
      </c>
      <c r="E1155" s="172" t="s">
        <v>800</v>
      </c>
      <c r="F1155">
        <v>11</v>
      </c>
      <c r="G1155" s="173">
        <v>7.17</v>
      </c>
      <c r="H1155" s="174">
        <v>10.5</v>
      </c>
      <c r="I1155" s="174"/>
      <c r="J1155" s="31">
        <v>0.95</v>
      </c>
      <c r="K1155">
        <v>11</v>
      </c>
    </row>
    <row r="1156" spans="1:11" ht="12.75">
      <c r="A1156" t="s">
        <v>3334</v>
      </c>
      <c r="B1156" t="s">
        <v>3335</v>
      </c>
      <c r="C1156" t="s">
        <v>1548</v>
      </c>
      <c r="D1156">
        <v>18.01</v>
      </c>
      <c r="E1156" s="172" t="s">
        <v>800</v>
      </c>
      <c r="F1156">
        <v>14</v>
      </c>
      <c r="G1156" s="173">
        <v>0.21</v>
      </c>
      <c r="H1156" s="174">
        <v>39.5</v>
      </c>
      <c r="I1156" s="174"/>
      <c r="J1156" s="31">
        <v>1.2</v>
      </c>
      <c r="K1156">
        <v>14</v>
      </c>
    </row>
    <row r="1157" spans="1:11" ht="12.75">
      <c r="A1157" t="s">
        <v>1400</v>
      </c>
      <c r="B1157" t="s">
        <v>1401</v>
      </c>
      <c r="C1157" t="s">
        <v>907</v>
      </c>
      <c r="D1157">
        <v>35.49</v>
      </c>
      <c r="E1157" s="172" t="s">
        <v>800</v>
      </c>
      <c r="F1157">
        <v>3</v>
      </c>
      <c r="G1157" s="173">
        <v>2.12</v>
      </c>
      <c r="H1157" s="174"/>
      <c r="I1157" s="174"/>
      <c r="J1157" s="31"/>
      <c r="K1157"/>
    </row>
    <row r="1158" spans="1:11" ht="12.75">
      <c r="A1158" t="s">
        <v>1180</v>
      </c>
      <c r="B1158" t="s">
        <v>1181</v>
      </c>
      <c r="C1158" t="s">
        <v>894</v>
      </c>
      <c r="D1158">
        <v>25.7</v>
      </c>
      <c r="E1158" s="172" t="s">
        <v>800</v>
      </c>
      <c r="F1158">
        <v>12</v>
      </c>
      <c r="G1158" s="173">
        <v>-13.47</v>
      </c>
      <c r="H1158" s="174"/>
      <c r="I1158" s="174"/>
      <c r="J1158" s="31">
        <v>0.8</v>
      </c>
      <c r="K1158">
        <v>12</v>
      </c>
    </row>
    <row r="1159" spans="1:11" ht="12.75">
      <c r="A1159" t="s">
        <v>3338</v>
      </c>
      <c r="B1159" t="s">
        <v>3339</v>
      </c>
      <c r="C1159" t="s">
        <v>1675</v>
      </c>
      <c r="D1159">
        <v>88.37</v>
      </c>
      <c r="E1159" s="172" t="s">
        <v>800</v>
      </c>
      <c r="F1159">
        <v>5</v>
      </c>
      <c r="G1159" s="173">
        <v>-1.1</v>
      </c>
      <c r="H1159" s="174">
        <v>16.5</v>
      </c>
      <c r="I1159" s="174">
        <v>1.5</v>
      </c>
      <c r="J1159" s="31">
        <v>1.25</v>
      </c>
      <c r="K1159"/>
    </row>
    <row r="1160" spans="1:11" ht="12.75">
      <c r="A1160" t="s">
        <v>259</v>
      </c>
      <c r="B1160" t="s">
        <v>260</v>
      </c>
      <c r="C1160" t="s">
        <v>2297</v>
      </c>
      <c r="D1160">
        <v>46.05</v>
      </c>
      <c r="E1160" s="172" t="s">
        <v>800</v>
      </c>
      <c r="F1160">
        <v>14</v>
      </c>
      <c r="G1160" s="173">
        <v>-2.58</v>
      </c>
      <c r="H1160" s="174">
        <v>43.5</v>
      </c>
      <c r="I1160" s="174">
        <v>1.5</v>
      </c>
      <c r="J1160" s="31">
        <v>1.1</v>
      </c>
      <c r="K1160">
        <v>14</v>
      </c>
    </row>
    <row r="1161" spans="1:11" ht="12.75">
      <c r="A1161" t="s">
        <v>3340</v>
      </c>
      <c r="B1161" t="s">
        <v>3341</v>
      </c>
      <c r="C1161" t="s">
        <v>2703</v>
      </c>
      <c r="D1161">
        <v>36.05</v>
      </c>
      <c r="E1161" s="172" t="s">
        <v>800</v>
      </c>
      <c r="F1161">
        <v>9</v>
      </c>
      <c r="G1161" s="173">
        <v>11.95</v>
      </c>
      <c r="H1161" s="174">
        <v>7.5</v>
      </c>
      <c r="I1161" s="174">
        <v>3</v>
      </c>
      <c r="J1161" s="31">
        <v>0.85</v>
      </c>
      <c r="K1161">
        <v>9</v>
      </c>
    </row>
    <row r="1162" spans="1:11" ht="12.75">
      <c r="A1162" t="s">
        <v>3342</v>
      </c>
      <c r="B1162" t="s">
        <v>3343</v>
      </c>
      <c r="C1162" t="s">
        <v>955</v>
      </c>
      <c r="D1162">
        <v>62.32</v>
      </c>
      <c r="E1162" s="172" t="s">
        <v>800</v>
      </c>
      <c r="F1162">
        <v>12</v>
      </c>
      <c r="G1162" s="173">
        <v>2.93</v>
      </c>
      <c r="H1162" s="174">
        <v>19</v>
      </c>
      <c r="I1162" s="174">
        <v>20.5</v>
      </c>
      <c r="J1162" s="31">
        <v>1.25</v>
      </c>
      <c r="K1162">
        <v>12</v>
      </c>
    </row>
    <row r="1163" spans="1:11" ht="12.75">
      <c r="A1163" t="s">
        <v>3344</v>
      </c>
      <c r="B1163" t="s">
        <v>3345</v>
      </c>
      <c r="C1163" t="s">
        <v>888</v>
      </c>
      <c r="D1163">
        <v>70.1</v>
      </c>
      <c r="E1163" s="172" t="s">
        <v>800</v>
      </c>
      <c r="F1163">
        <v>2</v>
      </c>
      <c r="G1163" s="173">
        <v>13.68</v>
      </c>
      <c r="H1163" s="174">
        <v>10.5</v>
      </c>
      <c r="I1163" s="174">
        <v>12</v>
      </c>
      <c r="J1163" s="31">
        <v>1.1</v>
      </c>
      <c r="K1163"/>
    </row>
    <row r="1164" spans="1:11" ht="12.75">
      <c r="A1164" t="s">
        <v>1416</v>
      </c>
      <c r="B1164" t="s">
        <v>1417</v>
      </c>
      <c r="C1164" t="s">
        <v>939</v>
      </c>
      <c r="D1164">
        <v>23.82</v>
      </c>
      <c r="E1164" s="172" t="s">
        <v>800</v>
      </c>
      <c r="F1164">
        <v>18</v>
      </c>
      <c r="G1164" s="173">
        <v>7.09</v>
      </c>
      <c r="H1164" s="174">
        <v>23.5</v>
      </c>
      <c r="I1164" s="174"/>
      <c r="J1164" s="31">
        <v>0.85</v>
      </c>
      <c r="K1164">
        <v>18</v>
      </c>
    </row>
    <row r="1165" spans="1:11" ht="12.75">
      <c r="A1165" t="s">
        <v>3348</v>
      </c>
      <c r="B1165" t="s">
        <v>3349</v>
      </c>
      <c r="C1165" t="s">
        <v>1758</v>
      </c>
      <c r="D1165">
        <v>29.55</v>
      </c>
      <c r="E1165" s="172" t="s">
        <v>800</v>
      </c>
      <c r="F1165">
        <v>13</v>
      </c>
      <c r="G1165" s="173">
        <v>8.7</v>
      </c>
      <c r="H1165" s="174">
        <v>13.5</v>
      </c>
      <c r="I1165" s="174"/>
      <c r="J1165" s="31">
        <v>0.75</v>
      </c>
      <c r="K1165">
        <v>13</v>
      </c>
    </row>
    <row r="1166" spans="1:11" ht="12.75">
      <c r="A1166" t="s">
        <v>3350</v>
      </c>
      <c r="B1166" t="s">
        <v>3351</v>
      </c>
      <c r="C1166" t="s">
        <v>2094</v>
      </c>
      <c r="D1166">
        <v>89.72</v>
      </c>
      <c r="E1166" s="172" t="s">
        <v>800</v>
      </c>
      <c r="F1166">
        <v>9</v>
      </c>
      <c r="G1166" s="173">
        <v>38.08</v>
      </c>
      <c r="H1166" s="174">
        <v>12</v>
      </c>
      <c r="I1166" s="174"/>
      <c r="J1166" s="31">
        <v>0.85</v>
      </c>
      <c r="K1166">
        <v>9</v>
      </c>
    </row>
    <row r="1167" spans="1:11" ht="12.75">
      <c r="A1167" t="s">
        <v>3352</v>
      </c>
      <c r="B1167" t="s">
        <v>3353</v>
      </c>
      <c r="C1167" t="s">
        <v>888</v>
      </c>
      <c r="D1167">
        <v>38.43</v>
      </c>
      <c r="E1167" s="172" t="s">
        <v>800</v>
      </c>
      <c r="F1167">
        <v>4</v>
      </c>
      <c r="G1167" s="173">
        <v>6.99</v>
      </c>
      <c r="H1167" s="174">
        <v>10.5</v>
      </c>
      <c r="I1167" s="174">
        <v>6</v>
      </c>
      <c r="J1167" s="31">
        <v>1.05</v>
      </c>
      <c r="K1167"/>
    </row>
    <row r="1168" spans="1:11" ht="12.75">
      <c r="A1168" t="s">
        <v>3354</v>
      </c>
      <c r="B1168" t="s">
        <v>3355</v>
      </c>
      <c r="C1168" t="s">
        <v>987</v>
      </c>
      <c r="D1168">
        <v>23.03</v>
      </c>
      <c r="E1168" s="172" t="s">
        <v>800</v>
      </c>
      <c r="F1168">
        <v>9</v>
      </c>
      <c r="G1168" s="173">
        <v>-6.57</v>
      </c>
      <c r="H1168" s="174"/>
      <c r="I1168" s="174"/>
      <c r="J1168" s="31">
        <v>1.05</v>
      </c>
      <c r="K1168">
        <v>9</v>
      </c>
    </row>
    <row r="1169" spans="1:11" ht="12.75">
      <c r="A1169" t="s">
        <v>3356</v>
      </c>
      <c r="B1169" t="s">
        <v>3357</v>
      </c>
      <c r="C1169" t="s">
        <v>894</v>
      </c>
      <c r="D1169">
        <v>45.53</v>
      </c>
      <c r="E1169" s="172" t="s">
        <v>800</v>
      </c>
      <c r="F1169">
        <v>17</v>
      </c>
      <c r="G1169" s="173">
        <v>12.5</v>
      </c>
      <c r="H1169" s="174">
        <v>10.5</v>
      </c>
      <c r="I1169" s="174">
        <v>5</v>
      </c>
      <c r="J1169" s="31">
        <v>0.8</v>
      </c>
      <c r="K1169">
        <v>17</v>
      </c>
    </row>
    <row r="1170" spans="1:11" ht="12.75">
      <c r="A1170" t="s">
        <v>3358</v>
      </c>
      <c r="B1170" t="s">
        <v>3359</v>
      </c>
      <c r="C1170" t="s">
        <v>1025</v>
      </c>
      <c r="D1170">
        <v>37.03</v>
      </c>
      <c r="E1170" s="172" t="s">
        <v>800</v>
      </c>
      <c r="F1170">
        <v>8</v>
      </c>
      <c r="G1170" s="173">
        <v>29.34</v>
      </c>
      <c r="H1170" s="174">
        <v>6</v>
      </c>
      <c r="I1170" s="174"/>
      <c r="J1170" s="31">
        <v>1.25</v>
      </c>
      <c r="K1170">
        <v>8</v>
      </c>
    </row>
    <row r="1171" spans="1:11" ht="12.75">
      <c r="A1171" t="s">
        <v>3360</v>
      </c>
      <c r="B1171" t="s">
        <v>3361</v>
      </c>
      <c r="C1171" t="s">
        <v>928</v>
      </c>
      <c r="D1171">
        <v>56.89</v>
      </c>
      <c r="E1171" s="172" t="s">
        <v>800</v>
      </c>
      <c r="F1171">
        <v>1</v>
      </c>
      <c r="G1171" s="173">
        <v>4.12</v>
      </c>
      <c r="H1171" s="174">
        <v>27.5</v>
      </c>
      <c r="I1171" s="174">
        <v>7.5</v>
      </c>
      <c r="J1171" s="31">
        <v>1.3</v>
      </c>
      <c r="K1171"/>
    </row>
    <row r="1172" spans="1:11" ht="12.75">
      <c r="A1172" t="s">
        <v>3362</v>
      </c>
      <c r="B1172" t="s">
        <v>3363</v>
      </c>
      <c r="C1172" t="s">
        <v>2266</v>
      </c>
      <c r="D1172">
        <v>24.64</v>
      </c>
      <c r="E1172" s="172" t="s">
        <v>800</v>
      </c>
      <c r="F1172">
        <v>17</v>
      </c>
      <c r="G1172" s="173">
        <v>2.75</v>
      </c>
      <c r="H1172" s="174"/>
      <c r="I1172" s="174">
        <v>2.5</v>
      </c>
      <c r="J1172" s="31"/>
      <c r="K1172">
        <v>17</v>
      </c>
    </row>
    <row r="1173" spans="1:11" ht="12.75">
      <c r="A1173" t="s">
        <v>3366</v>
      </c>
      <c r="B1173" t="s">
        <v>3367</v>
      </c>
      <c r="C1173" t="s">
        <v>1605</v>
      </c>
      <c r="D1173">
        <v>52.03</v>
      </c>
      <c r="E1173" s="172" t="s">
        <v>800</v>
      </c>
      <c r="F1173">
        <v>21</v>
      </c>
      <c r="G1173" s="173">
        <v>21.24</v>
      </c>
      <c r="H1173" s="174">
        <v>14</v>
      </c>
      <c r="I1173" s="174">
        <v>8</v>
      </c>
      <c r="J1173" s="31">
        <v>0.9</v>
      </c>
      <c r="K1173">
        <v>21</v>
      </c>
    </row>
    <row r="1174" spans="1:11" ht="12.75">
      <c r="A1174" t="s">
        <v>3368</v>
      </c>
      <c r="B1174" t="s">
        <v>3369</v>
      </c>
      <c r="C1174" t="s">
        <v>2136</v>
      </c>
      <c r="D1174">
        <v>30.92</v>
      </c>
      <c r="E1174" s="172" t="s">
        <v>800</v>
      </c>
      <c r="F1174">
        <v>9</v>
      </c>
      <c r="G1174" s="173">
        <v>5.18</v>
      </c>
      <c r="H1174" s="174">
        <v>8</v>
      </c>
      <c r="I1174" s="174">
        <v>14.5</v>
      </c>
      <c r="J1174" s="31">
        <v>1.3</v>
      </c>
      <c r="K1174">
        <v>9</v>
      </c>
    </row>
    <row r="1175" spans="1:11" ht="12.75">
      <c r="A1175" t="s">
        <v>1414</v>
      </c>
      <c r="B1175" t="s">
        <v>1415</v>
      </c>
      <c r="C1175" t="s">
        <v>1326</v>
      </c>
      <c r="D1175">
        <v>52.47</v>
      </c>
      <c r="E1175" s="172" t="s">
        <v>800</v>
      </c>
      <c r="F1175">
        <v>12</v>
      </c>
      <c r="G1175" s="173">
        <v>21.37</v>
      </c>
      <c r="H1175" s="174">
        <v>10</v>
      </c>
      <c r="I1175" s="174">
        <v>8.5</v>
      </c>
      <c r="J1175" s="31">
        <v>1.05</v>
      </c>
      <c r="K1175">
        <v>12</v>
      </c>
    </row>
    <row r="1176" spans="1:11" ht="12.75">
      <c r="A1176" t="s">
        <v>3370</v>
      </c>
      <c r="B1176" t="s">
        <v>3371</v>
      </c>
      <c r="C1176" t="s">
        <v>1033</v>
      </c>
      <c r="D1176">
        <v>12.42</v>
      </c>
      <c r="E1176" s="172" t="s">
        <v>800</v>
      </c>
      <c r="F1176">
        <v>18</v>
      </c>
      <c r="G1176" s="173">
        <v>14.92</v>
      </c>
      <c r="H1176" s="174">
        <v>7</v>
      </c>
      <c r="I1176" s="174">
        <v>-4.5</v>
      </c>
      <c r="J1176" s="31">
        <v>0.8</v>
      </c>
      <c r="K1176">
        <v>18</v>
      </c>
    </row>
    <row r="1177" spans="1:11" ht="12.75">
      <c r="A1177" t="s">
        <v>280</v>
      </c>
      <c r="B1177" t="s">
        <v>281</v>
      </c>
      <c r="C1177" t="s">
        <v>1993</v>
      </c>
      <c r="D1177">
        <v>21.58</v>
      </c>
      <c r="E1177" s="172" t="s">
        <v>800</v>
      </c>
      <c r="F1177">
        <v>15</v>
      </c>
      <c r="G1177" s="173">
        <v>6.35</v>
      </c>
      <c r="H1177" s="174">
        <v>52</v>
      </c>
      <c r="I1177" s="174">
        <v>3.5</v>
      </c>
      <c r="J1177" s="31">
        <v>1.35</v>
      </c>
      <c r="K1177">
        <v>15</v>
      </c>
    </row>
    <row r="1178" spans="1:11" ht="12.75">
      <c r="A1178" t="s">
        <v>2580</v>
      </c>
      <c r="B1178" t="s">
        <v>2581</v>
      </c>
      <c r="C1178" t="s">
        <v>911</v>
      </c>
      <c r="D1178">
        <v>53.8</v>
      </c>
      <c r="E1178" s="172" t="s">
        <v>800</v>
      </c>
      <c r="F1178">
        <v>14</v>
      </c>
      <c r="G1178" s="173">
        <v>19.43</v>
      </c>
      <c r="H1178" s="174">
        <v>14.5</v>
      </c>
      <c r="I1178" s="174"/>
      <c r="J1178" s="31">
        <v>1.05</v>
      </c>
      <c r="K1178">
        <v>14</v>
      </c>
    </row>
    <row r="1179" spans="1:11" ht="12.75">
      <c r="A1179" t="s">
        <v>3372</v>
      </c>
      <c r="B1179" t="s">
        <v>3373</v>
      </c>
      <c r="C1179" t="s">
        <v>894</v>
      </c>
      <c r="D1179">
        <v>15.05</v>
      </c>
      <c r="E1179" s="172" t="s">
        <v>800</v>
      </c>
      <c r="F1179">
        <v>26</v>
      </c>
      <c r="G1179" s="173">
        <v>3.78</v>
      </c>
      <c r="H1179" s="174">
        <v>34</v>
      </c>
      <c r="I1179" s="174"/>
      <c r="J1179" s="31">
        <v>1</v>
      </c>
      <c r="K1179">
        <v>26</v>
      </c>
    </row>
    <row r="1180" spans="1:11" ht="12.75">
      <c r="A1180" t="s">
        <v>3374</v>
      </c>
      <c r="B1180" t="s">
        <v>3375</v>
      </c>
      <c r="C1180" t="s">
        <v>2257</v>
      </c>
      <c r="D1180">
        <v>133.14</v>
      </c>
      <c r="E1180" s="172" t="s">
        <v>800</v>
      </c>
      <c r="F1180">
        <v>13</v>
      </c>
      <c r="G1180" s="173">
        <v>0.88</v>
      </c>
      <c r="H1180" s="174">
        <v>23</v>
      </c>
      <c r="I1180" s="174"/>
      <c r="J1180" s="31">
        <v>1.85</v>
      </c>
      <c r="K1180">
        <v>13</v>
      </c>
    </row>
    <row r="1181" spans="1:11" ht="12.75">
      <c r="A1181" t="s">
        <v>3376</v>
      </c>
      <c r="B1181" t="s">
        <v>3377</v>
      </c>
      <c r="C1181" t="s">
        <v>1030</v>
      </c>
      <c r="D1181">
        <v>10.84</v>
      </c>
      <c r="E1181" s="172" t="s">
        <v>800</v>
      </c>
      <c r="F1181">
        <v>20</v>
      </c>
      <c r="G1181" s="173">
        <v>7.5</v>
      </c>
      <c r="H1181" s="174">
        <v>9</v>
      </c>
      <c r="I1181" s="174">
        <v>12</v>
      </c>
      <c r="J1181" s="31">
        <v>1.25</v>
      </c>
      <c r="K1181">
        <v>20</v>
      </c>
    </row>
    <row r="1182" spans="1:11" ht="12.75">
      <c r="A1182" t="s">
        <v>3378</v>
      </c>
      <c r="B1182" t="s">
        <v>3379</v>
      </c>
      <c r="C1182" t="s">
        <v>1812</v>
      </c>
      <c r="D1182">
        <v>17.11</v>
      </c>
      <c r="E1182" s="172" t="s">
        <v>800</v>
      </c>
      <c r="F1182">
        <v>11</v>
      </c>
      <c r="G1182" s="173">
        <v>4.83</v>
      </c>
      <c r="H1182" s="174">
        <v>14</v>
      </c>
      <c r="I1182" s="174"/>
      <c r="J1182" s="31">
        <v>0.95</v>
      </c>
      <c r="K1182">
        <v>11</v>
      </c>
    </row>
    <row r="1183" spans="1:11" ht="12.75">
      <c r="A1183" t="s">
        <v>1330</v>
      </c>
      <c r="B1183" t="s">
        <v>1331</v>
      </c>
      <c r="C1183" t="s">
        <v>966</v>
      </c>
      <c r="D1183">
        <v>15.21</v>
      </c>
      <c r="E1183" s="172" t="s">
        <v>800</v>
      </c>
      <c r="F1183">
        <v>35</v>
      </c>
      <c r="G1183" s="173">
        <v>15.7</v>
      </c>
      <c r="H1183" s="174">
        <v>23</v>
      </c>
      <c r="I1183" s="174"/>
      <c r="J1183" s="31">
        <v>1.25</v>
      </c>
      <c r="K1183"/>
    </row>
    <row r="1184" spans="1:11" ht="12.75">
      <c r="A1184" t="s">
        <v>3382</v>
      </c>
      <c r="B1184" t="s">
        <v>3383</v>
      </c>
      <c r="C1184" t="s">
        <v>934</v>
      </c>
      <c r="D1184">
        <v>24.28</v>
      </c>
      <c r="E1184" s="172" t="s">
        <v>800</v>
      </c>
      <c r="F1184">
        <v>3</v>
      </c>
      <c r="G1184" s="173">
        <v>-9.05</v>
      </c>
      <c r="H1184" s="174"/>
      <c r="I1184" s="174">
        <v>-16</v>
      </c>
      <c r="J1184" s="31">
        <v>1.5</v>
      </c>
      <c r="K1184"/>
    </row>
    <row r="1185" spans="1:11" ht="12.75">
      <c r="A1185" t="s">
        <v>3384</v>
      </c>
      <c r="B1185" t="s">
        <v>3385</v>
      </c>
      <c r="C1185" t="s">
        <v>894</v>
      </c>
      <c r="D1185">
        <v>47.51</v>
      </c>
      <c r="E1185" s="172" t="s">
        <v>800</v>
      </c>
      <c r="F1185">
        <v>8</v>
      </c>
      <c r="G1185" s="173">
        <v>6.03</v>
      </c>
      <c r="H1185" s="174">
        <v>20</v>
      </c>
      <c r="I1185" s="174"/>
      <c r="J1185" s="31">
        <v>1</v>
      </c>
      <c r="K1185">
        <v>8</v>
      </c>
    </row>
    <row r="1186" spans="1:11" ht="12.75">
      <c r="A1186" t="s">
        <v>3386</v>
      </c>
      <c r="B1186" t="s">
        <v>3387</v>
      </c>
      <c r="C1186" t="s">
        <v>1619</v>
      </c>
      <c r="D1186">
        <v>13.55</v>
      </c>
      <c r="E1186" s="172" t="s">
        <v>800</v>
      </c>
      <c r="F1186">
        <v>13</v>
      </c>
      <c r="G1186" s="173">
        <v>-3.32</v>
      </c>
      <c r="H1186" s="174">
        <v>72</v>
      </c>
      <c r="I1186" s="174"/>
      <c r="J1186" s="31">
        <v>1.75</v>
      </c>
      <c r="K1186">
        <v>13</v>
      </c>
    </row>
    <row r="1187" spans="1:11" ht="12.75">
      <c r="A1187" t="s">
        <v>3388</v>
      </c>
      <c r="B1187" t="s">
        <v>3389</v>
      </c>
      <c r="C1187" t="s">
        <v>907</v>
      </c>
      <c r="D1187">
        <v>27.43</v>
      </c>
      <c r="E1187" s="172" t="s">
        <v>800</v>
      </c>
      <c r="F1187">
        <v>6</v>
      </c>
      <c r="G1187" s="173">
        <v>11.9</v>
      </c>
      <c r="H1187" s="174">
        <v>14</v>
      </c>
      <c r="I1187" s="174"/>
      <c r="J1187" s="31">
        <v>1.25</v>
      </c>
      <c r="K1187"/>
    </row>
    <row r="1188" spans="4:11" ht="7.5" customHeight="1">
      <c r="D1188" s="52"/>
      <c r="E1188" s="142"/>
      <c r="F1188" s="30"/>
      <c r="G1188" s="30"/>
      <c r="H1188" s="143"/>
      <c r="I1188" s="143"/>
      <c r="J1188" s="52"/>
      <c r="K1188" s="30"/>
    </row>
    <row r="1189" spans="3:11" ht="12.75">
      <c r="C1189" s="3" t="s">
        <v>631</v>
      </c>
      <c r="D1189" s="32"/>
      <c r="F1189" s="32">
        <f aca="true" t="shared" si="12" ref="F1189:K1189">AVERAGE(F747:F1188)</f>
        <v>12.696055684454757</v>
      </c>
      <c r="G1189" s="32">
        <f t="shared" si="12"/>
        <v>10.465841121495322</v>
      </c>
      <c r="H1189" s="32">
        <f t="shared" si="12"/>
        <v>14.171319796954315</v>
      </c>
      <c r="I1189" s="32">
        <f t="shared" si="12"/>
        <v>6.147887323943662</v>
      </c>
      <c r="J1189" s="32">
        <f t="shared" si="12"/>
        <v>1.105594405594406</v>
      </c>
      <c r="K1189" s="32">
        <f t="shared" si="12"/>
        <v>14.46177370030581</v>
      </c>
    </row>
    <row r="1190" spans="3:11" ht="12.75">
      <c r="C1190" s="3" t="s">
        <v>715</v>
      </c>
      <c r="D1190" s="32"/>
      <c r="F1190" s="32">
        <f aca="true" t="shared" si="13" ref="F1190:K1190">STDEV(F747:F1188)</f>
        <v>7.539228153490276</v>
      </c>
      <c r="G1190" s="32">
        <f t="shared" si="13"/>
        <v>18.42808261955775</v>
      </c>
      <c r="H1190" s="32">
        <f t="shared" si="13"/>
        <v>9.981941189350286</v>
      </c>
      <c r="I1190" s="32">
        <f t="shared" si="13"/>
        <v>7.323582852577349</v>
      </c>
      <c r="J1190" s="32">
        <f t="shared" si="13"/>
        <v>0.2877018731588212</v>
      </c>
      <c r="K1190" s="32">
        <f t="shared" si="13"/>
        <v>5.401451796222341</v>
      </c>
    </row>
    <row r="1191" spans="3:11" ht="12.75">
      <c r="C1191" s="3" t="s">
        <v>632</v>
      </c>
      <c r="D1191" s="32"/>
      <c r="F1191" s="32">
        <f aca="true" t="shared" si="14" ref="F1191:K1191">MEDIAN(F747:F1188)</f>
        <v>12</v>
      </c>
      <c r="G1191" s="32">
        <f t="shared" si="14"/>
        <v>9.295</v>
      </c>
      <c r="H1191" s="32">
        <f t="shared" si="14"/>
        <v>12</v>
      </c>
      <c r="I1191" s="32">
        <f t="shared" si="14"/>
        <v>6</v>
      </c>
      <c r="J1191" s="32">
        <f t="shared" si="14"/>
        <v>1.1</v>
      </c>
      <c r="K1191" s="32">
        <f t="shared" si="14"/>
        <v>14</v>
      </c>
    </row>
    <row r="1192" spans="3:11" ht="12.75">
      <c r="C1192" s="3" t="s">
        <v>1775</v>
      </c>
      <c r="D1192" s="32"/>
      <c r="F1192" s="3">
        <f>COUNT(D747:D1188)</f>
        <v>440</v>
      </c>
      <c r="K1192" s="3">
        <f>COUNT(K747:K1188)</f>
        <v>327</v>
      </c>
    </row>
    <row r="1193" spans="3:7" ht="12.75">
      <c r="C1193" s="3" t="s">
        <v>1776</v>
      </c>
      <c r="D1193" s="32"/>
      <c r="F1193" s="32">
        <f>F1189+F1190*2</f>
        <v>27.77451199143531</v>
      </c>
      <c r="G1193" s="32">
        <v>7</v>
      </c>
    </row>
    <row r="1194" spans="3:10" ht="15.75">
      <c r="C1194" s="18" t="s">
        <v>1777</v>
      </c>
      <c r="D1194" s="32"/>
      <c r="F1194" s="75">
        <f>K1189</f>
        <v>14.46177370030581</v>
      </c>
      <c r="G1194" s="24"/>
      <c r="H1194" s="141"/>
      <c r="I1194" s="141"/>
      <c r="J1194" s="32"/>
    </row>
    <row r="1195" spans="4:10" ht="12.75">
      <c r="D1195" s="32"/>
      <c r="H1195" s="141"/>
      <c r="I1195" s="141"/>
      <c r="J1195" s="32"/>
    </row>
    <row r="1196" spans="4:10" ht="12.75">
      <c r="D1196" s="32"/>
      <c r="H1196" s="141"/>
      <c r="I1196" s="141"/>
      <c r="J1196" s="32"/>
    </row>
    <row r="1197" spans="1:11" ht="12.75">
      <c r="A1197" t="s">
        <v>2012</v>
      </c>
      <c r="B1197" t="s">
        <v>2013</v>
      </c>
      <c r="C1197" t="s">
        <v>1812</v>
      </c>
      <c r="D1197">
        <v>3.19</v>
      </c>
      <c r="E1197" s="172" t="s">
        <v>731</v>
      </c>
      <c r="F1197">
        <v>11</v>
      </c>
      <c r="G1197" s="173">
        <v>-1.57</v>
      </c>
      <c r="H1197" s="174"/>
      <c r="I1197" s="174"/>
      <c r="J1197" s="31">
        <v>1.5</v>
      </c>
      <c r="K1197">
        <v>11</v>
      </c>
    </row>
    <row r="1198" spans="1:11" ht="12.75">
      <c r="A1198" t="s">
        <v>437</v>
      </c>
      <c r="B1198" t="s">
        <v>438</v>
      </c>
      <c r="C1198" t="s">
        <v>1672</v>
      </c>
      <c r="D1198">
        <v>27.14</v>
      </c>
      <c r="E1198" s="172" t="s">
        <v>731</v>
      </c>
      <c r="F1198">
        <v>13</v>
      </c>
      <c r="G1198" s="173">
        <v>5.98</v>
      </c>
      <c r="H1198" s="174">
        <v>11.5</v>
      </c>
      <c r="I1198" s="174"/>
      <c r="J1198" s="31">
        <v>1.35</v>
      </c>
      <c r="K1198">
        <v>13</v>
      </c>
    </row>
    <row r="1199" spans="1:11" ht="12.75">
      <c r="A1199" t="s">
        <v>2016</v>
      </c>
      <c r="B1199" t="s">
        <v>2017</v>
      </c>
      <c r="C1199" t="s">
        <v>888</v>
      </c>
      <c r="D1199">
        <v>28.55</v>
      </c>
      <c r="E1199" s="172" t="s">
        <v>731</v>
      </c>
      <c r="F1199">
        <v>6</v>
      </c>
      <c r="G1199" s="173">
        <v>9.51</v>
      </c>
      <c r="H1199" s="174">
        <v>13</v>
      </c>
      <c r="I1199" s="174"/>
      <c r="J1199" s="31">
        <v>1.3</v>
      </c>
      <c r="K1199"/>
    </row>
    <row r="1200" spans="1:11" ht="12.75">
      <c r="A1200" t="s">
        <v>2018</v>
      </c>
      <c r="B1200" t="s">
        <v>2019</v>
      </c>
      <c r="C1200" t="s">
        <v>904</v>
      </c>
      <c r="D1200">
        <v>16.22</v>
      </c>
      <c r="E1200" s="172" t="s">
        <v>731</v>
      </c>
      <c r="F1200">
        <v>33</v>
      </c>
      <c r="G1200" s="173">
        <v>-12.47</v>
      </c>
      <c r="H1200" s="174"/>
      <c r="I1200" s="174"/>
      <c r="J1200" s="31">
        <v>1.45</v>
      </c>
      <c r="K1200">
        <v>33</v>
      </c>
    </row>
    <row r="1201" spans="1:11" ht="12.75">
      <c r="A1201" t="s">
        <v>2020</v>
      </c>
      <c r="B1201" t="s">
        <v>2021</v>
      </c>
      <c r="C1201" t="s">
        <v>877</v>
      </c>
      <c r="D1201">
        <v>28.71</v>
      </c>
      <c r="E1201" s="172" t="s">
        <v>731</v>
      </c>
      <c r="F1201">
        <v>17</v>
      </c>
      <c r="G1201" s="173">
        <v>8.24</v>
      </c>
      <c r="H1201" s="174">
        <v>22.5</v>
      </c>
      <c r="I1201" s="174"/>
      <c r="J1201" s="31">
        <v>1</v>
      </c>
      <c r="K1201">
        <v>17</v>
      </c>
    </row>
    <row r="1202" spans="1:11" ht="12.75">
      <c r="A1202" t="s">
        <v>2022</v>
      </c>
      <c r="B1202" t="s">
        <v>2023</v>
      </c>
      <c r="C1202" t="s">
        <v>886</v>
      </c>
      <c r="D1202">
        <v>7.83</v>
      </c>
      <c r="E1202" s="172" t="s">
        <v>731</v>
      </c>
      <c r="F1202">
        <v>18</v>
      </c>
      <c r="G1202" s="173">
        <v>4.72</v>
      </c>
      <c r="H1202" s="174">
        <v>0.5</v>
      </c>
      <c r="I1202" s="174">
        <v>-7</v>
      </c>
      <c r="J1202" s="31">
        <v>1.75</v>
      </c>
      <c r="K1202">
        <v>18</v>
      </c>
    </row>
    <row r="1203" spans="1:11" ht="12.75">
      <c r="A1203" t="s">
        <v>441</v>
      </c>
      <c r="B1203" t="s">
        <v>442</v>
      </c>
      <c r="C1203" t="s">
        <v>2077</v>
      </c>
      <c r="D1203">
        <v>12.91</v>
      </c>
      <c r="E1203" s="172" t="s">
        <v>731</v>
      </c>
      <c r="F1203">
        <v>12</v>
      </c>
      <c r="G1203" s="173">
        <v>-1.32</v>
      </c>
      <c r="H1203" s="174">
        <v>15</v>
      </c>
      <c r="I1203" s="174"/>
      <c r="J1203" s="31">
        <v>1.2</v>
      </c>
      <c r="K1203">
        <v>12</v>
      </c>
    </row>
    <row r="1204" spans="1:11" ht="12.75">
      <c r="A1204" t="s">
        <v>1484</v>
      </c>
      <c r="B1204" t="s">
        <v>1485</v>
      </c>
      <c r="C1204" t="s">
        <v>1022</v>
      </c>
      <c r="D1204">
        <v>15.32</v>
      </c>
      <c r="E1204" s="172" t="s">
        <v>731</v>
      </c>
      <c r="F1204">
        <v>8</v>
      </c>
      <c r="G1204" s="173"/>
      <c r="H1204" s="174">
        <v>11</v>
      </c>
      <c r="I1204" s="174"/>
      <c r="J1204" s="31">
        <v>1.25</v>
      </c>
      <c r="K1204">
        <v>8</v>
      </c>
    </row>
    <row r="1205" spans="1:11" ht="12.75">
      <c r="A1205" t="s">
        <v>2024</v>
      </c>
      <c r="B1205" t="s">
        <v>2025</v>
      </c>
      <c r="C1205" t="s">
        <v>894</v>
      </c>
      <c r="D1205">
        <v>5.18</v>
      </c>
      <c r="E1205" s="172" t="s">
        <v>731</v>
      </c>
      <c r="F1205">
        <v>48</v>
      </c>
      <c r="G1205" s="173">
        <v>-3.48</v>
      </c>
      <c r="H1205" s="174"/>
      <c r="I1205" s="174"/>
      <c r="J1205" s="31">
        <v>1.35</v>
      </c>
      <c r="K1205"/>
    </row>
    <row r="1206" spans="1:11" ht="12.75">
      <c r="A1206" t="s">
        <v>2026</v>
      </c>
      <c r="B1206" t="s">
        <v>2027</v>
      </c>
      <c r="C1206" t="s">
        <v>1548</v>
      </c>
      <c r="D1206">
        <v>5.7</v>
      </c>
      <c r="E1206" s="172" t="s">
        <v>731</v>
      </c>
      <c r="F1206">
        <v>17</v>
      </c>
      <c r="G1206" s="173">
        <v>1.78</v>
      </c>
      <c r="H1206" s="174"/>
      <c r="I1206" s="174"/>
      <c r="J1206" s="31">
        <v>1.55</v>
      </c>
      <c r="K1206">
        <v>17</v>
      </c>
    </row>
    <row r="1207" spans="1:11" ht="12.75">
      <c r="A1207" t="s">
        <v>443</v>
      </c>
      <c r="B1207" t="s">
        <v>444</v>
      </c>
      <c r="C1207" t="s">
        <v>911</v>
      </c>
      <c r="D1207">
        <v>12.35</v>
      </c>
      <c r="E1207" s="172" t="s">
        <v>731</v>
      </c>
      <c r="F1207">
        <v>8</v>
      </c>
      <c r="G1207" s="173">
        <v>7.93</v>
      </c>
      <c r="H1207" s="174">
        <v>3</v>
      </c>
      <c r="I1207" s="174">
        <v>-13.5</v>
      </c>
      <c r="J1207" s="31">
        <v>1.55</v>
      </c>
      <c r="K1207">
        <v>8</v>
      </c>
    </row>
    <row r="1208" spans="1:11" ht="12.75">
      <c r="A1208" t="s">
        <v>2606</v>
      </c>
      <c r="B1208" t="s">
        <v>2607</v>
      </c>
      <c r="C1208" t="s">
        <v>888</v>
      </c>
      <c r="D1208">
        <v>25.18</v>
      </c>
      <c r="E1208" s="172" t="s">
        <v>731</v>
      </c>
      <c r="F1208">
        <v>12</v>
      </c>
      <c r="G1208" s="173">
        <v>7.87</v>
      </c>
      <c r="H1208" s="174">
        <v>4.5</v>
      </c>
      <c r="I1208" s="174">
        <v>1</v>
      </c>
      <c r="J1208" s="31">
        <v>1.35</v>
      </c>
      <c r="K1208">
        <v>12</v>
      </c>
    </row>
    <row r="1209" spans="1:11" ht="12.75">
      <c r="A1209" t="s">
        <v>1476</v>
      </c>
      <c r="B1209" t="s">
        <v>1477</v>
      </c>
      <c r="C1209" t="s">
        <v>894</v>
      </c>
      <c r="D1209">
        <v>39.48</v>
      </c>
      <c r="E1209" s="172" t="s">
        <v>731</v>
      </c>
      <c r="F1209">
        <v>14</v>
      </c>
      <c r="G1209" s="173">
        <v>0.32</v>
      </c>
      <c r="H1209" s="174"/>
      <c r="I1209" s="174"/>
      <c r="J1209" s="31">
        <v>1</v>
      </c>
      <c r="K1209">
        <v>14</v>
      </c>
    </row>
    <row r="1210" spans="1:11" ht="12.75">
      <c r="A1210" t="s">
        <v>2031</v>
      </c>
      <c r="B1210" t="s">
        <v>2032</v>
      </c>
      <c r="C1210" t="s">
        <v>894</v>
      </c>
      <c r="D1210">
        <v>21.14</v>
      </c>
      <c r="E1210" s="172" t="s">
        <v>731</v>
      </c>
      <c r="F1210">
        <v>7</v>
      </c>
      <c r="G1210" s="173">
        <v>10.36</v>
      </c>
      <c r="H1210" s="174">
        <v>14.5</v>
      </c>
      <c r="I1210" s="174"/>
      <c r="J1210" s="31">
        <v>1.15</v>
      </c>
      <c r="K1210"/>
    </row>
    <row r="1211" spans="1:11" ht="12.75">
      <c r="A1211" t="s">
        <v>2033</v>
      </c>
      <c r="B1211" t="s">
        <v>2034</v>
      </c>
      <c r="C1211" t="s">
        <v>880</v>
      </c>
      <c r="D1211">
        <v>83.74</v>
      </c>
      <c r="E1211" s="172" t="s">
        <v>731</v>
      </c>
      <c r="F1211">
        <v>13</v>
      </c>
      <c r="G1211" s="173">
        <v>109.21</v>
      </c>
      <c r="H1211" s="174">
        <v>14</v>
      </c>
      <c r="I1211" s="174"/>
      <c r="J1211" s="31">
        <v>1.05</v>
      </c>
      <c r="K1211">
        <v>13</v>
      </c>
    </row>
    <row r="1212" spans="1:11" ht="12.75">
      <c r="A1212" t="s">
        <v>2037</v>
      </c>
      <c r="B1212" t="s">
        <v>2038</v>
      </c>
      <c r="C1212" t="s">
        <v>877</v>
      </c>
      <c r="D1212">
        <v>29.08</v>
      </c>
      <c r="E1212" s="172" t="s">
        <v>731</v>
      </c>
      <c r="F1212">
        <v>8</v>
      </c>
      <c r="G1212" s="173">
        <v>10.64</v>
      </c>
      <c r="H1212" s="174">
        <v>8.5</v>
      </c>
      <c r="I1212" s="174"/>
      <c r="J1212" s="31">
        <v>0.9</v>
      </c>
      <c r="K1212">
        <v>8</v>
      </c>
    </row>
    <row r="1213" spans="1:11" ht="12.75">
      <c r="A1213" t="s">
        <v>2039</v>
      </c>
      <c r="B1213" t="s">
        <v>2040</v>
      </c>
      <c r="C1213" t="s">
        <v>894</v>
      </c>
      <c r="D1213">
        <v>22.3</v>
      </c>
      <c r="E1213" s="172" t="s">
        <v>731</v>
      </c>
      <c r="F1213">
        <v>24</v>
      </c>
      <c r="G1213" s="173">
        <v>15.55</v>
      </c>
      <c r="H1213" s="174">
        <v>16.5</v>
      </c>
      <c r="I1213" s="174"/>
      <c r="J1213" s="31">
        <v>0.8</v>
      </c>
      <c r="K1213">
        <v>24</v>
      </c>
    </row>
    <row r="1214" spans="1:11" ht="12.75">
      <c r="A1214" t="s">
        <v>332</v>
      </c>
      <c r="B1214" t="s">
        <v>333</v>
      </c>
      <c r="C1214" t="s">
        <v>2077</v>
      </c>
      <c r="D1214">
        <v>24.88</v>
      </c>
      <c r="E1214" s="172" t="s">
        <v>731</v>
      </c>
      <c r="F1214">
        <v>37</v>
      </c>
      <c r="G1214" s="173">
        <v>5.78</v>
      </c>
      <c r="H1214" s="174"/>
      <c r="I1214" s="174"/>
      <c r="J1214" s="31">
        <v>1.6</v>
      </c>
      <c r="K1214"/>
    </row>
    <row r="1215" spans="1:11" ht="12.75">
      <c r="A1215" t="s">
        <v>2041</v>
      </c>
      <c r="B1215" t="s">
        <v>2042</v>
      </c>
      <c r="C1215" t="s">
        <v>1887</v>
      </c>
      <c r="D1215">
        <v>50.74</v>
      </c>
      <c r="E1215" s="172" t="s">
        <v>731</v>
      </c>
      <c r="F1215">
        <v>12</v>
      </c>
      <c r="G1215" s="173">
        <v>7.5</v>
      </c>
      <c r="H1215" s="174">
        <v>23.5</v>
      </c>
      <c r="I1215" s="174"/>
      <c r="J1215" s="31">
        <v>0.9</v>
      </c>
      <c r="K1215">
        <v>12</v>
      </c>
    </row>
    <row r="1216" spans="1:11" ht="12.75">
      <c r="A1216" t="s">
        <v>2043</v>
      </c>
      <c r="B1216" t="s">
        <v>2044</v>
      </c>
      <c r="C1216" t="s">
        <v>2045</v>
      </c>
      <c r="D1216">
        <v>28.42</v>
      </c>
      <c r="E1216" s="172" t="s">
        <v>731</v>
      </c>
      <c r="F1216">
        <v>14</v>
      </c>
      <c r="G1216" s="173">
        <v>5.24</v>
      </c>
      <c r="H1216" s="174">
        <v>74.5</v>
      </c>
      <c r="I1216" s="174">
        <v>16</v>
      </c>
      <c r="J1216" s="31">
        <v>0.65</v>
      </c>
      <c r="K1216">
        <v>14</v>
      </c>
    </row>
    <row r="1217" spans="1:11" ht="12.75">
      <c r="A1217" t="s">
        <v>2046</v>
      </c>
      <c r="B1217" t="s">
        <v>2047</v>
      </c>
      <c r="C1217" t="s">
        <v>1576</v>
      </c>
      <c r="D1217">
        <v>8.53</v>
      </c>
      <c r="E1217" s="172" t="s">
        <v>731</v>
      </c>
      <c r="F1217">
        <v>18</v>
      </c>
      <c r="G1217" s="173">
        <v>0.53</v>
      </c>
      <c r="H1217" s="174">
        <v>4.5</v>
      </c>
      <c r="I1217" s="174"/>
      <c r="J1217" s="31">
        <v>0.9</v>
      </c>
      <c r="K1217">
        <v>18</v>
      </c>
    </row>
    <row r="1218" spans="1:11" ht="12.75">
      <c r="A1218" t="s">
        <v>2048</v>
      </c>
      <c r="B1218" t="s">
        <v>2049</v>
      </c>
      <c r="C1218" t="s">
        <v>894</v>
      </c>
      <c r="D1218">
        <v>14.99</v>
      </c>
      <c r="E1218" s="172" t="s">
        <v>731</v>
      </c>
      <c r="F1218">
        <v>12</v>
      </c>
      <c r="G1218" s="173">
        <v>3.14</v>
      </c>
      <c r="H1218" s="174">
        <v>11</v>
      </c>
      <c r="I1218" s="174"/>
      <c r="J1218" s="31">
        <v>0.8</v>
      </c>
      <c r="K1218">
        <v>12</v>
      </c>
    </row>
    <row r="1219" spans="1:11" ht="12.75">
      <c r="A1219" t="s">
        <v>2050</v>
      </c>
      <c r="B1219" t="s">
        <v>2051</v>
      </c>
      <c r="C1219" t="s">
        <v>2030</v>
      </c>
      <c r="D1219">
        <v>50.32</v>
      </c>
      <c r="E1219" s="172" t="s">
        <v>731</v>
      </c>
      <c r="F1219">
        <v>14</v>
      </c>
      <c r="G1219" s="173">
        <v>20.01</v>
      </c>
      <c r="H1219" s="174">
        <v>22.5</v>
      </c>
      <c r="I1219" s="174">
        <v>17</v>
      </c>
      <c r="J1219" s="31">
        <v>1.2</v>
      </c>
      <c r="K1219">
        <v>14</v>
      </c>
    </row>
    <row r="1220" spans="1:11" ht="12.75">
      <c r="A1220" t="s">
        <v>2052</v>
      </c>
      <c r="B1220" t="s">
        <v>2053</v>
      </c>
      <c r="C1220" t="s">
        <v>1675</v>
      </c>
      <c r="D1220">
        <v>17.46</v>
      </c>
      <c r="E1220" s="172" t="s">
        <v>731</v>
      </c>
      <c r="F1220">
        <v>14</v>
      </c>
      <c r="G1220" s="173">
        <v>16.2</v>
      </c>
      <c r="H1220" s="174">
        <v>-0.5</v>
      </c>
      <c r="I1220" s="174">
        <v>1</v>
      </c>
      <c r="J1220" s="31">
        <v>0.7</v>
      </c>
      <c r="K1220">
        <v>14</v>
      </c>
    </row>
    <row r="1221" spans="1:11" ht="12.75">
      <c r="A1221" t="s">
        <v>2054</v>
      </c>
      <c r="B1221" t="s">
        <v>2055</v>
      </c>
      <c r="C1221" t="s">
        <v>1675</v>
      </c>
      <c r="D1221">
        <v>25.46</v>
      </c>
      <c r="E1221" s="172" t="s">
        <v>731</v>
      </c>
      <c r="F1221">
        <v>3</v>
      </c>
      <c r="G1221" s="173"/>
      <c r="H1221" s="174"/>
      <c r="I1221" s="174"/>
      <c r="J1221" s="31">
        <v>1.55</v>
      </c>
      <c r="K1221"/>
    </row>
    <row r="1222" spans="1:11" ht="12.75">
      <c r="A1222" t="s">
        <v>2056</v>
      </c>
      <c r="B1222" t="s">
        <v>2057</v>
      </c>
      <c r="C1222" t="s">
        <v>2058</v>
      </c>
      <c r="D1222">
        <v>12.07</v>
      </c>
      <c r="E1222" s="172" t="s">
        <v>731</v>
      </c>
      <c r="F1222">
        <v>22</v>
      </c>
      <c r="G1222" s="173">
        <v>11.24</v>
      </c>
      <c r="H1222" s="174"/>
      <c r="I1222" s="174">
        <v>1.5</v>
      </c>
      <c r="J1222" s="31">
        <v>1.35</v>
      </c>
      <c r="K1222">
        <v>22</v>
      </c>
    </row>
    <row r="1223" spans="1:11" ht="12.75">
      <c r="A1223" t="s">
        <v>2059</v>
      </c>
      <c r="B1223" t="s">
        <v>2060</v>
      </c>
      <c r="C1223" t="s">
        <v>904</v>
      </c>
      <c r="D1223">
        <v>10.23</v>
      </c>
      <c r="E1223" s="172" t="s">
        <v>731</v>
      </c>
      <c r="F1223"/>
      <c r="G1223" s="173">
        <v>-4.84</v>
      </c>
      <c r="H1223" s="174"/>
      <c r="I1223" s="174"/>
      <c r="J1223" s="31">
        <v>1.2</v>
      </c>
      <c r="K1223"/>
    </row>
    <row r="1224" spans="1:11" ht="12.75">
      <c r="A1224" t="s">
        <v>2063</v>
      </c>
      <c r="B1224" t="s">
        <v>2064</v>
      </c>
      <c r="C1224" t="s">
        <v>928</v>
      </c>
      <c r="D1224">
        <v>59.46</v>
      </c>
      <c r="E1224" s="172" t="s">
        <v>731</v>
      </c>
      <c r="F1224">
        <v>9</v>
      </c>
      <c r="G1224" s="173">
        <v>8.73</v>
      </c>
      <c r="H1224" s="174">
        <v>12.5</v>
      </c>
      <c r="I1224" s="174">
        <v>11.5</v>
      </c>
      <c r="J1224" s="31">
        <v>1.45</v>
      </c>
      <c r="K1224">
        <v>9</v>
      </c>
    </row>
    <row r="1225" spans="1:11" ht="12.75">
      <c r="A1225" t="s">
        <v>3437</v>
      </c>
      <c r="B1225" t="s">
        <v>3438</v>
      </c>
      <c r="C1225" t="s">
        <v>1000</v>
      </c>
      <c r="D1225">
        <v>14.63</v>
      </c>
      <c r="E1225" s="172" t="s">
        <v>731</v>
      </c>
      <c r="F1225">
        <v>10</v>
      </c>
      <c r="G1225" s="173">
        <v>-1.14</v>
      </c>
      <c r="H1225" s="174"/>
      <c r="I1225" s="174"/>
      <c r="J1225" s="31">
        <v>1</v>
      </c>
      <c r="K1225">
        <v>10</v>
      </c>
    </row>
    <row r="1226" spans="1:11" ht="12.75">
      <c r="A1226" t="s">
        <v>2065</v>
      </c>
      <c r="B1226" t="s">
        <v>2066</v>
      </c>
      <c r="C1226" t="s">
        <v>1748</v>
      </c>
      <c r="D1226">
        <v>67.78</v>
      </c>
      <c r="E1226" s="172" t="s">
        <v>731</v>
      </c>
      <c r="F1226">
        <v>4</v>
      </c>
      <c r="G1226" s="173">
        <v>8.39</v>
      </c>
      <c r="H1226" s="174">
        <v>12</v>
      </c>
      <c r="I1226" s="174"/>
      <c r="J1226" s="31">
        <v>1.6</v>
      </c>
      <c r="K1226"/>
    </row>
    <row r="1227" spans="1:11" ht="12.75">
      <c r="A1227" t="s">
        <v>340</v>
      </c>
      <c r="B1227" t="s">
        <v>341</v>
      </c>
      <c r="C1227" t="s">
        <v>904</v>
      </c>
      <c r="D1227">
        <v>13.39</v>
      </c>
      <c r="E1227" s="172" t="s">
        <v>731</v>
      </c>
      <c r="F1227">
        <v>6</v>
      </c>
      <c r="G1227" s="173">
        <v>21.25</v>
      </c>
      <c r="H1227" s="174">
        <v>35</v>
      </c>
      <c r="I1227" s="174"/>
      <c r="J1227" s="31">
        <v>0.9</v>
      </c>
      <c r="K1227"/>
    </row>
    <row r="1228" spans="1:11" ht="12.75">
      <c r="A1228" t="s">
        <v>2067</v>
      </c>
      <c r="B1228" t="s">
        <v>2068</v>
      </c>
      <c r="C1228" t="s">
        <v>925</v>
      </c>
      <c r="D1228">
        <v>18.41</v>
      </c>
      <c r="E1228" s="172" t="s">
        <v>731</v>
      </c>
      <c r="F1228">
        <v>21</v>
      </c>
      <c r="G1228" s="173">
        <v>6.46</v>
      </c>
      <c r="H1228" s="174">
        <v>17</v>
      </c>
      <c r="I1228" s="174"/>
      <c r="J1228" s="31">
        <v>1.3</v>
      </c>
      <c r="K1228">
        <v>21</v>
      </c>
    </row>
    <row r="1229" spans="1:11" ht="12.75">
      <c r="A1229" t="s">
        <v>2071</v>
      </c>
      <c r="B1229" t="s">
        <v>2072</v>
      </c>
      <c r="C1229" t="s">
        <v>1008</v>
      </c>
      <c r="D1229">
        <v>276.64</v>
      </c>
      <c r="E1229" s="172" t="s">
        <v>731</v>
      </c>
      <c r="F1229">
        <v>5</v>
      </c>
      <c r="G1229" s="173">
        <v>-99.93</v>
      </c>
      <c r="H1229" s="174">
        <v>14.5</v>
      </c>
      <c r="I1229" s="174"/>
      <c r="J1229" s="31">
        <v>0.7</v>
      </c>
      <c r="K1229"/>
    </row>
    <row r="1230" spans="1:11" ht="12.75">
      <c r="A1230" t="s">
        <v>2073</v>
      </c>
      <c r="B1230" t="s">
        <v>2074</v>
      </c>
      <c r="C1230" t="s">
        <v>1815</v>
      </c>
      <c r="D1230">
        <v>21.81</v>
      </c>
      <c r="E1230" s="172" t="s">
        <v>731</v>
      </c>
      <c r="F1230">
        <v>-7</v>
      </c>
      <c r="G1230" s="173">
        <v>2.16</v>
      </c>
      <c r="H1230" s="174">
        <v>46</v>
      </c>
      <c r="I1230" s="174"/>
      <c r="J1230" s="31">
        <v>1.05</v>
      </c>
      <c r="K1230"/>
    </row>
    <row r="1231" spans="1:11" ht="12.75">
      <c r="A1231" t="s">
        <v>937</v>
      </c>
      <c r="B1231" t="s">
        <v>938</v>
      </c>
      <c r="C1231" t="s">
        <v>907</v>
      </c>
      <c r="D1231">
        <v>9.23</v>
      </c>
      <c r="E1231" s="172" t="s">
        <v>731</v>
      </c>
      <c r="F1231">
        <v>25</v>
      </c>
      <c r="G1231" s="173">
        <v>2.51</v>
      </c>
      <c r="H1231" s="174"/>
      <c r="I1231" s="174">
        <v>7</v>
      </c>
      <c r="J1231" s="31">
        <v>1.05</v>
      </c>
      <c r="K1231">
        <v>25</v>
      </c>
    </row>
    <row r="1232" spans="1:11" ht="12.75">
      <c r="A1232" t="s">
        <v>3459</v>
      </c>
      <c r="B1232" t="s">
        <v>3460</v>
      </c>
      <c r="C1232" t="s">
        <v>907</v>
      </c>
      <c r="D1232">
        <v>5.97</v>
      </c>
      <c r="E1232" s="172" t="s">
        <v>731</v>
      </c>
      <c r="F1232">
        <v>10</v>
      </c>
      <c r="G1232" s="173">
        <v>-1.4</v>
      </c>
      <c r="H1232" s="174">
        <v>-5</v>
      </c>
      <c r="I1232" s="174">
        <v>-10.5</v>
      </c>
      <c r="J1232" s="31">
        <v>1.1</v>
      </c>
      <c r="K1232">
        <v>10</v>
      </c>
    </row>
    <row r="1233" spans="1:11" ht="12.75">
      <c r="A1233" t="s">
        <v>2078</v>
      </c>
      <c r="B1233" t="s">
        <v>2079</v>
      </c>
      <c r="C1233" t="s">
        <v>995</v>
      </c>
      <c r="D1233">
        <v>9.31</v>
      </c>
      <c r="E1233" s="172" t="s">
        <v>731</v>
      </c>
      <c r="F1233">
        <v>14</v>
      </c>
      <c r="G1233" s="173">
        <v>9.91</v>
      </c>
      <c r="H1233" s="174">
        <v>18.5</v>
      </c>
      <c r="I1233" s="174">
        <v>52</v>
      </c>
      <c r="J1233" s="31">
        <v>1.45</v>
      </c>
      <c r="K1233">
        <v>14</v>
      </c>
    </row>
    <row r="1234" spans="1:11" ht="12.75">
      <c r="A1234" t="s">
        <v>1468</v>
      </c>
      <c r="B1234" t="s">
        <v>1469</v>
      </c>
      <c r="C1234" t="s">
        <v>1022</v>
      </c>
      <c r="D1234">
        <v>420.25</v>
      </c>
      <c r="E1234" s="172" t="s">
        <v>731</v>
      </c>
      <c r="F1234">
        <v>3</v>
      </c>
      <c r="G1234" s="173">
        <v>11.28</v>
      </c>
      <c r="H1234" s="174">
        <v>31</v>
      </c>
      <c r="I1234" s="174"/>
      <c r="J1234" s="31">
        <v>1.15</v>
      </c>
      <c r="K1234"/>
    </row>
    <row r="1235" spans="1:11" ht="12.75">
      <c r="A1235" t="s">
        <v>1488</v>
      </c>
      <c r="B1235" t="s">
        <v>1489</v>
      </c>
      <c r="C1235" t="s">
        <v>1790</v>
      </c>
      <c r="D1235">
        <v>25.28</v>
      </c>
      <c r="E1235" s="172" t="s">
        <v>731</v>
      </c>
      <c r="F1235">
        <v>9</v>
      </c>
      <c r="G1235" s="173">
        <v>-0.15</v>
      </c>
      <c r="H1235" s="174">
        <v>56.5</v>
      </c>
      <c r="I1235" s="174"/>
      <c r="J1235" s="31">
        <v>1.15</v>
      </c>
      <c r="K1235">
        <v>9</v>
      </c>
    </row>
    <row r="1236" spans="1:11" ht="12.75">
      <c r="A1236" t="s">
        <v>2681</v>
      </c>
      <c r="B1236" t="s">
        <v>2682</v>
      </c>
      <c r="C1236" t="s">
        <v>1678</v>
      </c>
      <c r="D1236">
        <v>35.52</v>
      </c>
      <c r="E1236" s="172" t="s">
        <v>731</v>
      </c>
      <c r="F1236">
        <v>13</v>
      </c>
      <c r="G1236" s="173">
        <v>5</v>
      </c>
      <c r="H1236" s="174">
        <v>8.5</v>
      </c>
      <c r="I1236" s="174">
        <v>3</v>
      </c>
      <c r="J1236" s="31">
        <v>1.1</v>
      </c>
      <c r="K1236">
        <v>13</v>
      </c>
    </row>
    <row r="1237" spans="1:11" ht="12.75">
      <c r="A1237" t="s">
        <v>2691</v>
      </c>
      <c r="B1237" t="s">
        <v>2692</v>
      </c>
      <c r="C1237" t="s">
        <v>1672</v>
      </c>
      <c r="D1237">
        <v>7.09</v>
      </c>
      <c r="E1237" s="172" t="s">
        <v>731</v>
      </c>
      <c r="F1237">
        <v>10</v>
      </c>
      <c r="G1237" s="173">
        <v>20.04</v>
      </c>
      <c r="H1237" s="174">
        <v>5</v>
      </c>
      <c r="I1237" s="174">
        <v>17</v>
      </c>
      <c r="J1237" s="31">
        <v>1.1</v>
      </c>
      <c r="K1237">
        <v>10</v>
      </c>
    </row>
    <row r="1238" spans="1:11" ht="12.75">
      <c r="A1238" t="s">
        <v>2695</v>
      </c>
      <c r="B1238" t="s">
        <v>2696</v>
      </c>
      <c r="C1238" t="s">
        <v>894</v>
      </c>
      <c r="D1238">
        <v>7.06</v>
      </c>
      <c r="E1238" s="172" t="s">
        <v>731</v>
      </c>
      <c r="F1238">
        <v>23</v>
      </c>
      <c r="G1238" s="173">
        <v>6.13</v>
      </c>
      <c r="H1238" s="174">
        <v>7.5</v>
      </c>
      <c r="I1238" s="174"/>
      <c r="J1238" s="31">
        <v>1</v>
      </c>
      <c r="K1238">
        <v>23</v>
      </c>
    </row>
    <row r="1239" spans="1:11" ht="12.75">
      <c r="A1239" t="s">
        <v>2086</v>
      </c>
      <c r="B1239" t="s">
        <v>2087</v>
      </c>
      <c r="C1239" t="s">
        <v>888</v>
      </c>
      <c r="D1239">
        <v>23.07</v>
      </c>
      <c r="E1239" s="172" t="s">
        <v>731</v>
      </c>
      <c r="F1239">
        <v>19</v>
      </c>
      <c r="G1239" s="173">
        <v>8.62</v>
      </c>
      <c r="H1239" s="174">
        <v>38.5</v>
      </c>
      <c r="I1239" s="174">
        <v>-3.5</v>
      </c>
      <c r="J1239" s="31">
        <v>1.1</v>
      </c>
      <c r="K1239">
        <v>19</v>
      </c>
    </row>
    <row r="1240" spans="1:11" ht="12.75">
      <c r="A1240" t="s">
        <v>2095</v>
      </c>
      <c r="B1240" t="s">
        <v>2096</v>
      </c>
      <c r="C1240" t="s">
        <v>2097</v>
      </c>
      <c r="D1240">
        <v>25.61</v>
      </c>
      <c r="E1240" s="172" t="s">
        <v>731</v>
      </c>
      <c r="F1240">
        <v>7</v>
      </c>
      <c r="G1240" s="173"/>
      <c r="H1240" s="174"/>
      <c r="I1240" s="174">
        <v>4.5</v>
      </c>
      <c r="J1240" s="31">
        <v>1.9</v>
      </c>
      <c r="K1240"/>
    </row>
    <row r="1241" spans="1:11" ht="12.75">
      <c r="A1241" t="s">
        <v>1470</v>
      </c>
      <c r="B1241" t="s">
        <v>1471</v>
      </c>
      <c r="C1241" t="s">
        <v>1022</v>
      </c>
      <c r="D1241">
        <v>10.23</v>
      </c>
      <c r="E1241" s="172" t="s">
        <v>731</v>
      </c>
      <c r="F1241">
        <v>30</v>
      </c>
      <c r="G1241" s="173">
        <v>10.15</v>
      </c>
      <c r="H1241" s="174"/>
      <c r="I1241" s="174"/>
      <c r="J1241" s="31">
        <v>1</v>
      </c>
      <c r="K1241">
        <v>30</v>
      </c>
    </row>
    <row r="1242" spans="1:11" ht="12.75">
      <c r="A1242" t="s">
        <v>2106</v>
      </c>
      <c r="B1242" t="s">
        <v>2107</v>
      </c>
      <c r="C1242" t="s">
        <v>1665</v>
      </c>
      <c r="D1242">
        <v>29.69</v>
      </c>
      <c r="E1242" s="172" t="s">
        <v>731</v>
      </c>
      <c r="F1242">
        <v>13</v>
      </c>
      <c r="G1242" s="173">
        <v>21.44</v>
      </c>
      <c r="H1242" s="174">
        <v>13</v>
      </c>
      <c r="I1242" s="174"/>
      <c r="J1242" s="31">
        <v>0.9</v>
      </c>
      <c r="K1242">
        <v>13</v>
      </c>
    </row>
    <row r="1243" spans="1:11" ht="12.75">
      <c r="A1243" t="s">
        <v>2740</v>
      </c>
      <c r="B1243" t="s">
        <v>2741</v>
      </c>
      <c r="C1243" t="s">
        <v>2703</v>
      </c>
      <c r="D1243">
        <v>28.15</v>
      </c>
      <c r="E1243" s="172" t="s">
        <v>731</v>
      </c>
      <c r="F1243">
        <v>6</v>
      </c>
      <c r="G1243" s="173">
        <v>24.83</v>
      </c>
      <c r="H1243" s="174">
        <v>16</v>
      </c>
      <c r="I1243" s="174"/>
      <c r="J1243" s="31">
        <v>1.8</v>
      </c>
      <c r="K1243"/>
    </row>
    <row r="1244" spans="1:11" ht="12.75">
      <c r="A1244" t="s">
        <v>3503</v>
      </c>
      <c r="B1244" t="s">
        <v>3504</v>
      </c>
      <c r="C1244" t="s">
        <v>1033</v>
      </c>
      <c r="D1244">
        <v>25.03</v>
      </c>
      <c r="E1244" s="172" t="s">
        <v>731</v>
      </c>
      <c r="F1244"/>
      <c r="G1244" s="173">
        <v>3.97</v>
      </c>
      <c r="H1244" s="174">
        <v>4</v>
      </c>
      <c r="I1244" s="174">
        <v>-19.5</v>
      </c>
      <c r="J1244" s="31">
        <v>1.5</v>
      </c>
      <c r="K1244"/>
    </row>
    <row r="1245" spans="1:11" ht="12.75">
      <c r="A1245" t="s">
        <v>2742</v>
      </c>
      <c r="B1245" t="s">
        <v>2743</v>
      </c>
      <c r="C1245" t="s">
        <v>2097</v>
      </c>
      <c r="D1245">
        <v>19.37</v>
      </c>
      <c r="E1245" s="172" t="s">
        <v>731</v>
      </c>
      <c r="F1245">
        <v>15</v>
      </c>
      <c r="G1245" s="173">
        <v>30.29</v>
      </c>
      <c r="H1245" s="174">
        <v>13.5</v>
      </c>
      <c r="I1245" s="174">
        <v>-5</v>
      </c>
      <c r="J1245" s="31">
        <v>0.95</v>
      </c>
      <c r="K1245">
        <v>15</v>
      </c>
    </row>
    <row r="1246" spans="1:11" ht="12.75">
      <c r="A1246" t="s">
        <v>2110</v>
      </c>
      <c r="B1246" t="s">
        <v>2111</v>
      </c>
      <c r="C1246" t="s">
        <v>1790</v>
      </c>
      <c r="D1246">
        <v>8.15</v>
      </c>
      <c r="E1246" s="172" t="s">
        <v>731</v>
      </c>
      <c r="F1246">
        <v>27</v>
      </c>
      <c r="G1246" s="173">
        <v>-5.51</v>
      </c>
      <c r="H1246" s="174"/>
      <c r="I1246" s="174"/>
      <c r="J1246" s="31">
        <v>1.15</v>
      </c>
      <c r="K1246">
        <v>27</v>
      </c>
    </row>
    <row r="1247" spans="1:11" ht="12.75">
      <c r="A1247" t="s">
        <v>2112</v>
      </c>
      <c r="B1247" t="s">
        <v>2113</v>
      </c>
      <c r="C1247" t="s">
        <v>1548</v>
      </c>
      <c r="D1247">
        <v>11</v>
      </c>
      <c r="E1247" s="172" t="s">
        <v>731</v>
      </c>
      <c r="F1247">
        <v>10</v>
      </c>
      <c r="G1247" s="173">
        <v>9.62</v>
      </c>
      <c r="H1247" s="174">
        <v>15.5</v>
      </c>
      <c r="I1247" s="174"/>
      <c r="J1247" s="31">
        <v>1.25</v>
      </c>
      <c r="K1247">
        <v>10</v>
      </c>
    </row>
    <row r="1248" spans="1:11" ht="12.75">
      <c r="A1248" t="s">
        <v>2114</v>
      </c>
      <c r="B1248" t="s">
        <v>2115</v>
      </c>
      <c r="C1248" t="s">
        <v>984</v>
      </c>
      <c r="D1248">
        <v>23.16</v>
      </c>
      <c r="E1248" s="172" t="s">
        <v>731</v>
      </c>
      <c r="F1248">
        <v>10</v>
      </c>
      <c r="G1248" s="173">
        <v>8.79</v>
      </c>
      <c r="H1248" s="174">
        <v>2</v>
      </c>
      <c r="I1248" s="174">
        <v>1</v>
      </c>
      <c r="J1248" s="31">
        <v>0.75</v>
      </c>
      <c r="K1248">
        <v>10</v>
      </c>
    </row>
    <row r="1249" spans="1:11" ht="12.75">
      <c r="A1249" t="s">
        <v>2116</v>
      </c>
      <c r="B1249" t="s">
        <v>2117</v>
      </c>
      <c r="C1249" t="s">
        <v>899</v>
      </c>
      <c r="D1249">
        <v>17.68</v>
      </c>
      <c r="E1249" s="172" t="s">
        <v>731</v>
      </c>
      <c r="F1249">
        <v>8</v>
      </c>
      <c r="G1249" s="173">
        <v>13.82</v>
      </c>
      <c r="H1249" s="174">
        <v>2.5</v>
      </c>
      <c r="I1249" s="174">
        <v>3</v>
      </c>
      <c r="J1249" s="31">
        <v>0.8</v>
      </c>
      <c r="K1249">
        <v>8</v>
      </c>
    </row>
    <row r="1250" spans="1:11" ht="12.75">
      <c r="A1250" t="s">
        <v>2118</v>
      </c>
      <c r="B1250" t="s">
        <v>2119</v>
      </c>
      <c r="C1250" t="s">
        <v>1800</v>
      </c>
      <c r="D1250">
        <v>11.15</v>
      </c>
      <c r="E1250" s="172" t="s">
        <v>731</v>
      </c>
      <c r="F1250">
        <v>62</v>
      </c>
      <c r="G1250" s="173">
        <v>2.47</v>
      </c>
      <c r="H1250" s="174">
        <v>9</v>
      </c>
      <c r="I1250" s="174"/>
      <c r="J1250" s="31">
        <v>1.7</v>
      </c>
      <c r="K1250"/>
    </row>
    <row r="1251" spans="1:11" ht="12.75">
      <c r="A1251" t="s">
        <v>2122</v>
      </c>
      <c r="B1251" t="s">
        <v>2123</v>
      </c>
      <c r="C1251" t="s">
        <v>894</v>
      </c>
      <c r="D1251">
        <v>29.58</v>
      </c>
      <c r="E1251" s="172" t="s">
        <v>731</v>
      </c>
      <c r="F1251">
        <v>8</v>
      </c>
      <c r="G1251" s="173">
        <v>-3.85</v>
      </c>
      <c r="H1251" s="174"/>
      <c r="I1251" s="174"/>
      <c r="J1251" s="31">
        <v>1.5</v>
      </c>
      <c r="K1251">
        <v>8</v>
      </c>
    </row>
    <row r="1252" spans="1:11" ht="12.75">
      <c r="A1252" t="s">
        <v>467</v>
      </c>
      <c r="B1252" t="s">
        <v>468</v>
      </c>
      <c r="C1252" t="s">
        <v>904</v>
      </c>
      <c r="D1252">
        <v>27.27</v>
      </c>
      <c r="E1252" s="172" t="s">
        <v>731</v>
      </c>
      <c r="F1252">
        <v>-1</v>
      </c>
      <c r="G1252" s="173">
        <v>6.75</v>
      </c>
      <c r="H1252" s="174">
        <v>21</v>
      </c>
      <c r="I1252" s="174"/>
      <c r="J1252" s="31">
        <v>1.1</v>
      </c>
      <c r="K1252"/>
    </row>
    <row r="1253" spans="1:11" ht="12.75">
      <c r="A1253" t="s">
        <v>2126</v>
      </c>
      <c r="B1253" t="s">
        <v>2127</v>
      </c>
      <c r="C1253" t="s">
        <v>1048</v>
      </c>
      <c r="D1253">
        <v>33.81</v>
      </c>
      <c r="E1253" s="172" t="s">
        <v>731</v>
      </c>
      <c r="F1253">
        <v>10</v>
      </c>
      <c r="G1253" s="173">
        <v>14.43</v>
      </c>
      <c r="H1253" s="174">
        <v>6</v>
      </c>
      <c r="I1253" s="174">
        <v>7</v>
      </c>
      <c r="J1253" s="31">
        <v>1.35</v>
      </c>
      <c r="K1253">
        <v>10</v>
      </c>
    </row>
    <row r="1254" spans="1:11" ht="12.75">
      <c r="A1254" t="s">
        <v>1464</v>
      </c>
      <c r="B1254" t="s">
        <v>1465</v>
      </c>
      <c r="C1254" t="s">
        <v>983</v>
      </c>
      <c r="D1254">
        <v>7.16</v>
      </c>
      <c r="E1254" s="172" t="s">
        <v>731</v>
      </c>
      <c r="F1254">
        <v>52</v>
      </c>
      <c r="G1254" s="173">
        <v>16.56</v>
      </c>
      <c r="H1254" s="174">
        <v>27.5</v>
      </c>
      <c r="I1254" s="174"/>
      <c r="J1254" s="31">
        <v>1.1</v>
      </c>
      <c r="K1254"/>
    </row>
    <row r="1255" spans="1:11" ht="12.75">
      <c r="A1255" t="s">
        <v>2132</v>
      </c>
      <c r="B1255" t="s">
        <v>2133</v>
      </c>
      <c r="C1255" t="s">
        <v>966</v>
      </c>
      <c r="D1255">
        <v>15.74</v>
      </c>
      <c r="E1255" s="172" t="s">
        <v>731</v>
      </c>
      <c r="F1255">
        <v>16</v>
      </c>
      <c r="G1255" s="173">
        <v>13.81</v>
      </c>
      <c r="H1255" s="174">
        <v>28.5</v>
      </c>
      <c r="I1255" s="174"/>
      <c r="J1255" s="31">
        <v>1.2</v>
      </c>
      <c r="K1255">
        <v>16</v>
      </c>
    </row>
    <row r="1256" spans="1:11" ht="12.75">
      <c r="A1256" t="s">
        <v>1462</v>
      </c>
      <c r="B1256" t="s">
        <v>1463</v>
      </c>
      <c r="C1256" t="s">
        <v>2257</v>
      </c>
      <c r="D1256">
        <v>39.23</v>
      </c>
      <c r="E1256" s="172" t="s">
        <v>731</v>
      </c>
      <c r="F1256">
        <v>3</v>
      </c>
      <c r="G1256" s="173">
        <v>-90.2</v>
      </c>
      <c r="H1256" s="174">
        <v>4</v>
      </c>
      <c r="I1256" s="174">
        <v>3.5</v>
      </c>
      <c r="J1256" s="31">
        <v>1</v>
      </c>
      <c r="K1256"/>
    </row>
    <row r="1257" spans="1:11" ht="12.75">
      <c r="A1257" t="s">
        <v>471</v>
      </c>
      <c r="B1257" t="s">
        <v>472</v>
      </c>
      <c r="C1257" t="s">
        <v>2097</v>
      </c>
      <c r="D1257">
        <v>20.43</v>
      </c>
      <c r="E1257" s="172" t="s">
        <v>731</v>
      </c>
      <c r="F1257">
        <v>21</v>
      </c>
      <c r="G1257" s="173">
        <v>10.79</v>
      </c>
      <c r="H1257" s="174">
        <v>32.5</v>
      </c>
      <c r="I1257" s="174">
        <v>6.5</v>
      </c>
      <c r="J1257" s="31">
        <v>1</v>
      </c>
      <c r="K1257">
        <v>21</v>
      </c>
    </row>
    <row r="1258" spans="1:11" ht="12.75">
      <c r="A1258" t="s">
        <v>2134</v>
      </c>
      <c r="B1258" t="s">
        <v>2135</v>
      </c>
      <c r="C1258" t="s">
        <v>2136</v>
      </c>
      <c r="D1258">
        <v>16.98</v>
      </c>
      <c r="E1258" s="172" t="s">
        <v>731</v>
      </c>
      <c r="F1258">
        <v>13</v>
      </c>
      <c r="G1258" s="173">
        <v>-11.99</v>
      </c>
      <c r="H1258" s="174"/>
      <c r="I1258" s="174"/>
      <c r="J1258" s="31">
        <v>1.35</v>
      </c>
      <c r="K1258">
        <v>13</v>
      </c>
    </row>
    <row r="1259" spans="1:11" ht="12.75">
      <c r="A1259" t="s">
        <v>2139</v>
      </c>
      <c r="B1259" t="s">
        <v>2140</v>
      </c>
      <c r="C1259" t="s">
        <v>897</v>
      </c>
      <c r="D1259">
        <v>30.3</v>
      </c>
      <c r="E1259" s="172" t="s">
        <v>731</v>
      </c>
      <c r="F1259">
        <v>16</v>
      </c>
      <c r="G1259" s="173">
        <v>9.53</v>
      </c>
      <c r="H1259" s="174">
        <v>7</v>
      </c>
      <c r="I1259" s="174">
        <v>21</v>
      </c>
      <c r="J1259" s="31">
        <v>1.3</v>
      </c>
      <c r="K1259">
        <v>16</v>
      </c>
    </row>
    <row r="1260" spans="1:11" ht="12.75">
      <c r="A1260" t="s">
        <v>2141</v>
      </c>
      <c r="B1260" t="s">
        <v>2142</v>
      </c>
      <c r="C1260" t="s">
        <v>1800</v>
      </c>
      <c r="D1260">
        <v>71.93</v>
      </c>
      <c r="E1260" s="172" t="s">
        <v>731</v>
      </c>
      <c r="F1260">
        <v>13</v>
      </c>
      <c r="G1260" s="173">
        <v>28.4</v>
      </c>
      <c r="H1260" s="174">
        <v>14.5</v>
      </c>
      <c r="I1260" s="174"/>
      <c r="J1260" s="31">
        <v>0.7</v>
      </c>
      <c r="K1260">
        <v>13</v>
      </c>
    </row>
    <row r="1261" spans="1:11" ht="12.75">
      <c r="A1261" t="s">
        <v>2145</v>
      </c>
      <c r="B1261" t="s">
        <v>2146</v>
      </c>
      <c r="C1261" t="s">
        <v>888</v>
      </c>
      <c r="D1261">
        <v>20.25</v>
      </c>
      <c r="E1261" s="172" t="s">
        <v>731</v>
      </c>
      <c r="F1261">
        <v>15</v>
      </c>
      <c r="G1261" s="173">
        <v>4.17</v>
      </c>
      <c r="H1261" s="174">
        <v>9</v>
      </c>
      <c r="I1261" s="174"/>
      <c r="J1261" s="31">
        <v>1.4</v>
      </c>
      <c r="K1261">
        <v>15</v>
      </c>
    </row>
    <row r="1262" spans="1:11" ht="12.75">
      <c r="A1262" t="s">
        <v>2771</v>
      </c>
      <c r="B1262" t="s">
        <v>2772</v>
      </c>
      <c r="C1262" t="s">
        <v>1000</v>
      </c>
      <c r="D1262">
        <v>36.99</v>
      </c>
      <c r="E1262" s="172" t="s">
        <v>731</v>
      </c>
      <c r="F1262">
        <v>8</v>
      </c>
      <c r="G1262" s="173">
        <v>2.36</v>
      </c>
      <c r="H1262" s="174">
        <v>42</v>
      </c>
      <c r="I1262" s="174">
        <v>9.5</v>
      </c>
      <c r="J1262" s="31">
        <v>1.2</v>
      </c>
      <c r="K1262">
        <v>8</v>
      </c>
    </row>
    <row r="1263" spans="1:11" ht="12.75">
      <c r="A1263" t="s">
        <v>2147</v>
      </c>
      <c r="B1263" t="s">
        <v>2148</v>
      </c>
      <c r="C1263" t="s">
        <v>883</v>
      </c>
      <c r="D1263">
        <v>40.48</v>
      </c>
      <c r="E1263" s="172" t="s">
        <v>731</v>
      </c>
      <c r="F1263">
        <v>17</v>
      </c>
      <c r="G1263" s="173">
        <v>11.98</v>
      </c>
      <c r="H1263" s="174">
        <v>15.5</v>
      </c>
      <c r="I1263" s="174"/>
      <c r="J1263" s="31">
        <v>1.2</v>
      </c>
      <c r="K1263">
        <v>17</v>
      </c>
    </row>
    <row r="1264" spans="1:11" ht="12.75">
      <c r="A1264" t="s">
        <v>2149</v>
      </c>
      <c r="B1264" t="s">
        <v>2150</v>
      </c>
      <c r="C1264" t="s">
        <v>983</v>
      </c>
      <c r="D1264">
        <v>96.83</v>
      </c>
      <c r="E1264" s="172" t="s">
        <v>731</v>
      </c>
      <c r="F1264">
        <v>9</v>
      </c>
      <c r="G1264" s="173">
        <v>42.06</v>
      </c>
      <c r="H1264" s="174">
        <v>11</v>
      </c>
      <c r="I1264" s="174">
        <v>7</v>
      </c>
      <c r="J1264" s="31">
        <v>0.95</v>
      </c>
      <c r="K1264">
        <v>9</v>
      </c>
    </row>
    <row r="1265" spans="1:11" ht="12.75">
      <c r="A1265" t="s">
        <v>2151</v>
      </c>
      <c r="B1265" t="s">
        <v>2152</v>
      </c>
      <c r="C1265" t="s">
        <v>931</v>
      </c>
      <c r="D1265">
        <v>29.44</v>
      </c>
      <c r="E1265" s="172" t="s">
        <v>731</v>
      </c>
      <c r="F1265">
        <v>7</v>
      </c>
      <c r="G1265" s="173">
        <v>-8.12</v>
      </c>
      <c r="H1265" s="174">
        <v>15</v>
      </c>
      <c r="I1265" s="174"/>
      <c r="J1265" s="31">
        <v>1.75</v>
      </c>
      <c r="K1265"/>
    </row>
    <row r="1266" spans="1:11" ht="12.75">
      <c r="A1266" t="s">
        <v>2155</v>
      </c>
      <c r="B1266" t="s">
        <v>2156</v>
      </c>
      <c r="C1266" t="s">
        <v>1605</v>
      </c>
      <c r="D1266">
        <v>55.06</v>
      </c>
      <c r="E1266" s="172" t="s">
        <v>731</v>
      </c>
      <c r="F1266">
        <v>1</v>
      </c>
      <c r="G1266" s="173">
        <v>8.25</v>
      </c>
      <c r="H1266" s="174">
        <v>4.5</v>
      </c>
      <c r="I1266" s="174"/>
      <c r="J1266" s="31">
        <v>1.35</v>
      </c>
      <c r="K1266"/>
    </row>
    <row r="1267" spans="1:11" ht="12.75">
      <c r="A1267" t="s">
        <v>2157</v>
      </c>
      <c r="B1267" t="s">
        <v>2158</v>
      </c>
      <c r="C1267" t="s">
        <v>1800</v>
      </c>
      <c r="D1267">
        <v>20.6</v>
      </c>
      <c r="E1267" s="172" t="s">
        <v>731</v>
      </c>
      <c r="F1267">
        <v>18</v>
      </c>
      <c r="G1267" s="173">
        <v>14.5</v>
      </c>
      <c r="H1267" s="174">
        <v>7.5</v>
      </c>
      <c r="I1267" s="174"/>
      <c r="J1267" s="31">
        <v>0.9</v>
      </c>
      <c r="K1267">
        <v>18</v>
      </c>
    </row>
    <row r="1268" spans="1:11" ht="12.75">
      <c r="A1268" t="s">
        <v>480</v>
      </c>
      <c r="B1268" t="s">
        <v>481</v>
      </c>
      <c r="C1268" t="s">
        <v>2077</v>
      </c>
      <c r="D1268">
        <v>17.53</v>
      </c>
      <c r="E1268" s="172" t="s">
        <v>731</v>
      </c>
      <c r="F1268">
        <v>2</v>
      </c>
      <c r="G1268" s="173">
        <v>2.64</v>
      </c>
      <c r="H1268" s="174">
        <v>6.5</v>
      </c>
      <c r="I1268" s="174"/>
      <c r="J1268" s="31">
        <v>0.95</v>
      </c>
      <c r="K1268"/>
    </row>
    <row r="1269" spans="1:11" ht="12.75">
      <c r="A1269" t="s">
        <v>2163</v>
      </c>
      <c r="B1269" t="s">
        <v>2164</v>
      </c>
      <c r="C1269" t="s">
        <v>1576</v>
      </c>
      <c r="D1269">
        <v>7.43</v>
      </c>
      <c r="E1269" s="172" t="s">
        <v>731</v>
      </c>
      <c r="F1269">
        <v>20</v>
      </c>
      <c r="G1269" s="173">
        <v>2.71</v>
      </c>
      <c r="H1269" s="174">
        <v>4</v>
      </c>
      <c r="I1269" s="174"/>
      <c r="J1269" s="31">
        <v>0.95</v>
      </c>
      <c r="K1269">
        <v>20</v>
      </c>
    </row>
    <row r="1270" spans="1:11" ht="12.75">
      <c r="A1270" t="s">
        <v>2165</v>
      </c>
      <c r="B1270" t="s">
        <v>2166</v>
      </c>
      <c r="C1270" t="s">
        <v>1548</v>
      </c>
      <c r="D1270">
        <v>10.95</v>
      </c>
      <c r="E1270" s="172" t="s">
        <v>731</v>
      </c>
      <c r="F1270">
        <v>13</v>
      </c>
      <c r="G1270" s="173">
        <v>8.42</v>
      </c>
      <c r="H1270" s="174">
        <v>10.5</v>
      </c>
      <c r="I1270" s="174">
        <v>6</v>
      </c>
      <c r="J1270" s="31">
        <v>1.2</v>
      </c>
      <c r="K1270">
        <v>13</v>
      </c>
    </row>
    <row r="1271" spans="1:11" ht="12.75">
      <c r="A1271" t="s">
        <v>1130</v>
      </c>
      <c r="B1271" t="s">
        <v>1131</v>
      </c>
      <c r="C1271" t="s">
        <v>939</v>
      </c>
      <c r="D1271">
        <v>29.01</v>
      </c>
      <c r="E1271" s="172" t="s">
        <v>731</v>
      </c>
      <c r="F1271">
        <v>9</v>
      </c>
      <c r="G1271" s="173">
        <v>16.91</v>
      </c>
      <c r="H1271" s="174">
        <v>9.5</v>
      </c>
      <c r="I1271" s="174"/>
      <c r="J1271" s="31">
        <v>0.75</v>
      </c>
      <c r="K1271">
        <v>9</v>
      </c>
    </row>
    <row r="1272" spans="1:11" ht="12.75">
      <c r="A1272" t="s">
        <v>2807</v>
      </c>
      <c r="B1272" t="s">
        <v>2808</v>
      </c>
      <c r="C1272" t="s">
        <v>894</v>
      </c>
      <c r="D1272">
        <v>8.52</v>
      </c>
      <c r="E1272" s="172" t="s">
        <v>731</v>
      </c>
      <c r="F1272">
        <v>-7</v>
      </c>
      <c r="G1272" s="173">
        <v>-5.41</v>
      </c>
      <c r="H1272" s="174">
        <v>28</v>
      </c>
      <c r="I1272" s="174"/>
      <c r="J1272" s="31">
        <v>0.8</v>
      </c>
      <c r="K1272"/>
    </row>
    <row r="1273" spans="1:11" ht="12.75">
      <c r="A1273" t="s">
        <v>2169</v>
      </c>
      <c r="B1273" t="s">
        <v>2170</v>
      </c>
      <c r="C1273" t="s">
        <v>904</v>
      </c>
      <c r="D1273">
        <v>19.2</v>
      </c>
      <c r="E1273" s="172" t="s">
        <v>731</v>
      </c>
      <c r="F1273">
        <v>17</v>
      </c>
      <c r="G1273" s="173">
        <v>0.16</v>
      </c>
      <c r="H1273" s="174">
        <v>27</v>
      </c>
      <c r="I1273" s="174"/>
      <c r="J1273" s="31">
        <v>1.15</v>
      </c>
      <c r="K1273">
        <v>17</v>
      </c>
    </row>
    <row r="1274" spans="1:11" ht="12.75">
      <c r="A1274" t="s">
        <v>2171</v>
      </c>
      <c r="B1274" t="s">
        <v>1445</v>
      </c>
      <c r="C1274" t="s">
        <v>1647</v>
      </c>
      <c r="D1274">
        <v>74.45</v>
      </c>
      <c r="E1274" s="172" t="s">
        <v>731</v>
      </c>
      <c r="F1274">
        <v>19</v>
      </c>
      <c r="G1274" s="173">
        <v>-3.81</v>
      </c>
      <c r="H1274" s="174">
        <v>25.5</v>
      </c>
      <c r="I1274" s="174">
        <v>7.5</v>
      </c>
      <c r="J1274" s="31">
        <v>1.5</v>
      </c>
      <c r="K1274">
        <v>19</v>
      </c>
    </row>
    <row r="1275" spans="1:11" ht="12.75">
      <c r="A1275" t="s">
        <v>2172</v>
      </c>
      <c r="B1275" t="s">
        <v>2173</v>
      </c>
      <c r="C1275" t="s">
        <v>877</v>
      </c>
      <c r="D1275">
        <v>23.03</v>
      </c>
      <c r="E1275" s="172" t="s">
        <v>731</v>
      </c>
      <c r="F1275">
        <v>6</v>
      </c>
      <c r="G1275" s="173">
        <v>-1.03</v>
      </c>
      <c r="H1275" s="174">
        <v>32.5</v>
      </c>
      <c r="I1275" s="174"/>
      <c r="J1275" s="31">
        <v>1.05</v>
      </c>
      <c r="K1275"/>
    </row>
    <row r="1276" spans="1:11" ht="12.75">
      <c r="A1276" t="s">
        <v>2176</v>
      </c>
      <c r="B1276" t="s">
        <v>2177</v>
      </c>
      <c r="C1276" t="s">
        <v>1605</v>
      </c>
      <c r="D1276">
        <v>27.84</v>
      </c>
      <c r="E1276" s="172" t="s">
        <v>731</v>
      </c>
      <c r="F1276">
        <v>15</v>
      </c>
      <c r="G1276" s="173">
        <v>67.81</v>
      </c>
      <c r="H1276" s="174">
        <v>8</v>
      </c>
      <c r="I1276" s="174"/>
      <c r="J1276" s="31">
        <v>1.2</v>
      </c>
      <c r="K1276">
        <v>15</v>
      </c>
    </row>
    <row r="1277" spans="1:11" ht="12.75">
      <c r="A1277" t="s">
        <v>1437</v>
      </c>
      <c r="B1277" t="s">
        <v>1438</v>
      </c>
      <c r="C1277" t="s">
        <v>894</v>
      </c>
      <c r="D1277">
        <v>16.36</v>
      </c>
      <c r="E1277" s="172" t="s">
        <v>731</v>
      </c>
      <c r="F1277">
        <v>6</v>
      </c>
      <c r="G1277" s="173">
        <v>290.18</v>
      </c>
      <c r="H1277" s="174"/>
      <c r="I1277" s="174"/>
      <c r="J1277" s="31">
        <v>1.35</v>
      </c>
      <c r="K1277"/>
    </row>
    <row r="1278" spans="1:11" ht="12.75">
      <c r="A1278" t="s">
        <v>1433</v>
      </c>
      <c r="B1278" t="s">
        <v>1434</v>
      </c>
      <c r="C1278" t="s">
        <v>950</v>
      </c>
      <c r="D1278">
        <v>41.33</v>
      </c>
      <c r="E1278" s="172" t="s">
        <v>731</v>
      </c>
      <c r="F1278">
        <v>15</v>
      </c>
      <c r="G1278" s="173">
        <v>2.35</v>
      </c>
      <c r="H1278" s="174"/>
      <c r="I1278" s="174">
        <v>16.5</v>
      </c>
      <c r="J1278" s="31">
        <v>1.75</v>
      </c>
      <c r="K1278">
        <v>15</v>
      </c>
    </row>
    <row r="1279" spans="1:11" ht="12.75">
      <c r="A1279" t="s">
        <v>2179</v>
      </c>
      <c r="B1279" t="s">
        <v>2180</v>
      </c>
      <c r="C1279" t="s">
        <v>1022</v>
      </c>
      <c r="D1279">
        <v>54.62</v>
      </c>
      <c r="E1279" s="172" t="s">
        <v>731</v>
      </c>
      <c r="F1279">
        <v>12</v>
      </c>
      <c r="G1279" s="173">
        <v>133.81</v>
      </c>
      <c r="H1279" s="174">
        <v>24.5</v>
      </c>
      <c r="I1279" s="174"/>
      <c r="J1279" s="31">
        <v>1.3</v>
      </c>
      <c r="K1279">
        <v>12</v>
      </c>
    </row>
    <row r="1280" spans="1:11" ht="12.75">
      <c r="A1280" t="s">
        <v>2181</v>
      </c>
      <c r="B1280" t="s">
        <v>2182</v>
      </c>
      <c r="C1280" t="s">
        <v>2183</v>
      </c>
      <c r="D1280">
        <v>24.31</v>
      </c>
      <c r="E1280" s="172" t="s">
        <v>731</v>
      </c>
      <c r="F1280">
        <v>20</v>
      </c>
      <c r="G1280" s="173">
        <v>-86.84</v>
      </c>
      <c r="H1280" s="174">
        <v>10</v>
      </c>
      <c r="I1280" s="174"/>
      <c r="J1280" s="31">
        <v>1.2</v>
      </c>
      <c r="K1280">
        <v>20</v>
      </c>
    </row>
    <row r="1281" spans="1:11" ht="12.75">
      <c r="A1281" t="s">
        <v>1429</v>
      </c>
      <c r="B1281" t="s">
        <v>1430</v>
      </c>
      <c r="C1281" t="s">
        <v>966</v>
      </c>
      <c r="D1281">
        <v>13.75</v>
      </c>
      <c r="E1281" s="172" t="s">
        <v>731</v>
      </c>
      <c r="F1281">
        <v>11</v>
      </c>
      <c r="G1281" s="173">
        <v>9.67</v>
      </c>
      <c r="H1281" s="174"/>
      <c r="I1281" s="174"/>
      <c r="J1281" s="31"/>
      <c r="K1281">
        <v>11</v>
      </c>
    </row>
    <row r="1282" spans="1:11" ht="12.75">
      <c r="A1282" t="s">
        <v>2830</v>
      </c>
      <c r="B1282" t="s">
        <v>2831</v>
      </c>
      <c r="C1282" t="s">
        <v>1605</v>
      </c>
      <c r="D1282">
        <v>19.18</v>
      </c>
      <c r="E1282" s="172" t="s">
        <v>731</v>
      </c>
      <c r="F1282">
        <v>18</v>
      </c>
      <c r="G1282" s="173">
        <v>9.85</v>
      </c>
      <c r="H1282" s="174">
        <v>8</v>
      </c>
      <c r="I1282" s="174">
        <v>2.5</v>
      </c>
      <c r="J1282" s="31">
        <v>1.3</v>
      </c>
      <c r="K1282">
        <v>18</v>
      </c>
    </row>
    <row r="1283" spans="1:11" ht="12.75">
      <c r="A1283" t="s">
        <v>2188</v>
      </c>
      <c r="B1283" t="s">
        <v>2189</v>
      </c>
      <c r="C1283" t="s">
        <v>1887</v>
      </c>
      <c r="D1283">
        <v>7.85</v>
      </c>
      <c r="E1283" s="172" t="s">
        <v>731</v>
      </c>
      <c r="F1283">
        <v>16</v>
      </c>
      <c r="G1283" s="173">
        <v>-5.09</v>
      </c>
      <c r="H1283" s="174">
        <v>38</v>
      </c>
      <c r="I1283" s="174"/>
      <c r="J1283" s="31">
        <v>1.15</v>
      </c>
      <c r="K1283">
        <v>16</v>
      </c>
    </row>
    <row r="1284" spans="1:11" ht="12.75">
      <c r="A1284" t="s">
        <v>2841</v>
      </c>
      <c r="B1284" t="s">
        <v>2842</v>
      </c>
      <c r="C1284" t="s">
        <v>1675</v>
      </c>
      <c r="D1284">
        <v>13.91</v>
      </c>
      <c r="E1284" s="172" t="s">
        <v>731</v>
      </c>
      <c r="F1284">
        <v>6</v>
      </c>
      <c r="G1284" s="173"/>
      <c r="H1284" s="174"/>
      <c r="I1284" s="174"/>
      <c r="J1284" s="31">
        <v>1.55</v>
      </c>
      <c r="K1284"/>
    </row>
    <row r="1285" spans="1:11" ht="12.75">
      <c r="A1285" t="s">
        <v>2190</v>
      </c>
      <c r="B1285" t="s">
        <v>2191</v>
      </c>
      <c r="C1285" t="s">
        <v>880</v>
      </c>
      <c r="D1285">
        <v>81.44</v>
      </c>
      <c r="E1285" s="172" t="s">
        <v>731</v>
      </c>
      <c r="F1285">
        <v>15</v>
      </c>
      <c r="G1285" s="173">
        <v>-38.71</v>
      </c>
      <c r="H1285" s="174">
        <v>8</v>
      </c>
      <c r="I1285" s="174">
        <v>6</v>
      </c>
      <c r="J1285" s="31">
        <v>0.7</v>
      </c>
      <c r="K1285">
        <v>15</v>
      </c>
    </row>
    <row r="1286" spans="1:11" ht="12.75">
      <c r="A1286" t="s">
        <v>2843</v>
      </c>
      <c r="B1286" t="s">
        <v>2844</v>
      </c>
      <c r="C1286" t="s">
        <v>1793</v>
      </c>
      <c r="D1286">
        <v>17.45</v>
      </c>
      <c r="E1286" s="172" t="s">
        <v>731</v>
      </c>
      <c r="F1286">
        <v>12</v>
      </c>
      <c r="G1286" s="173">
        <v>1.79</v>
      </c>
      <c r="H1286" s="174">
        <v>23.5</v>
      </c>
      <c r="I1286" s="174"/>
      <c r="J1286" s="31">
        <v>1.35</v>
      </c>
      <c r="K1286">
        <v>12</v>
      </c>
    </row>
    <row r="1287" spans="1:11" ht="12.75">
      <c r="A1287" t="s">
        <v>2192</v>
      </c>
      <c r="B1287" t="s">
        <v>2193</v>
      </c>
      <c r="C1287" t="s">
        <v>1584</v>
      </c>
      <c r="D1287">
        <v>29.15</v>
      </c>
      <c r="E1287" s="172" t="s">
        <v>731</v>
      </c>
      <c r="F1287">
        <v>3</v>
      </c>
      <c r="G1287" s="173">
        <v>2.33</v>
      </c>
      <c r="H1287" s="174">
        <v>12.5</v>
      </c>
      <c r="I1287" s="174">
        <v>5.5</v>
      </c>
      <c r="J1287" s="31">
        <v>1.65</v>
      </c>
      <c r="K1287"/>
    </row>
    <row r="1288" spans="1:11" ht="12.75">
      <c r="A1288" t="s">
        <v>2194</v>
      </c>
      <c r="B1288" t="s">
        <v>2195</v>
      </c>
      <c r="C1288" t="s">
        <v>1812</v>
      </c>
      <c r="D1288">
        <v>7.97</v>
      </c>
      <c r="E1288" s="172" t="s">
        <v>731</v>
      </c>
      <c r="F1288">
        <v>22</v>
      </c>
      <c r="G1288" s="173">
        <v>39.11</v>
      </c>
      <c r="H1288" s="174">
        <v>-3</v>
      </c>
      <c r="I1288" s="174">
        <v>13.5</v>
      </c>
      <c r="J1288" s="31">
        <v>0.7</v>
      </c>
      <c r="K1288">
        <v>22</v>
      </c>
    </row>
    <row r="1289" spans="1:11" ht="12.75">
      <c r="A1289" t="s">
        <v>2198</v>
      </c>
      <c r="B1289" t="s">
        <v>2199</v>
      </c>
      <c r="C1289" t="s">
        <v>1887</v>
      </c>
      <c r="D1289">
        <v>9.84</v>
      </c>
      <c r="E1289" s="172" t="s">
        <v>731</v>
      </c>
      <c r="F1289">
        <v>11</v>
      </c>
      <c r="G1289" s="173">
        <v>-27.64</v>
      </c>
      <c r="H1289" s="174"/>
      <c r="I1289" s="174"/>
      <c r="J1289" s="31">
        <v>1.3</v>
      </c>
      <c r="K1289">
        <v>11</v>
      </c>
    </row>
    <row r="1290" spans="1:11" ht="12.75">
      <c r="A1290" t="s">
        <v>2200</v>
      </c>
      <c r="B1290" t="s">
        <v>2201</v>
      </c>
      <c r="C1290" t="s">
        <v>2183</v>
      </c>
      <c r="D1290">
        <v>35.98</v>
      </c>
      <c r="E1290" s="172" t="s">
        <v>731</v>
      </c>
      <c r="F1290">
        <v>5</v>
      </c>
      <c r="G1290" s="173">
        <v>6.78</v>
      </c>
      <c r="H1290" s="174"/>
      <c r="I1290" s="174"/>
      <c r="J1290" s="31">
        <v>0.8</v>
      </c>
      <c r="K1290"/>
    </row>
    <row r="1291" spans="1:11" ht="12.75">
      <c r="A1291" t="s">
        <v>2202</v>
      </c>
      <c r="B1291" t="s">
        <v>2203</v>
      </c>
      <c r="C1291" t="s">
        <v>2136</v>
      </c>
      <c r="D1291">
        <v>17.94</v>
      </c>
      <c r="E1291" s="172" t="s">
        <v>731</v>
      </c>
      <c r="F1291">
        <v>12</v>
      </c>
      <c r="G1291" s="173">
        <v>38.11</v>
      </c>
      <c r="H1291" s="174">
        <v>4.5</v>
      </c>
      <c r="I1291" s="174">
        <v>-10</v>
      </c>
      <c r="J1291" s="31">
        <v>1.4</v>
      </c>
      <c r="K1291">
        <v>12</v>
      </c>
    </row>
    <row r="1292" spans="1:11" ht="12.75">
      <c r="A1292" t="s">
        <v>1132</v>
      </c>
      <c r="B1292" t="s">
        <v>1133</v>
      </c>
      <c r="C1292" t="s">
        <v>1326</v>
      </c>
      <c r="D1292">
        <v>36.68</v>
      </c>
      <c r="E1292" s="172" t="s">
        <v>731</v>
      </c>
      <c r="F1292">
        <v>17</v>
      </c>
      <c r="G1292" s="173">
        <v>26.09</v>
      </c>
      <c r="H1292" s="174">
        <v>21.5</v>
      </c>
      <c r="I1292" s="174">
        <v>18.5</v>
      </c>
      <c r="J1292" s="31">
        <v>0.75</v>
      </c>
      <c r="K1292">
        <v>17</v>
      </c>
    </row>
    <row r="1293" spans="1:11" ht="12.75">
      <c r="A1293" t="s">
        <v>2204</v>
      </c>
      <c r="B1293" t="s">
        <v>2205</v>
      </c>
      <c r="C1293" t="s">
        <v>1030</v>
      </c>
      <c r="D1293">
        <v>14.82</v>
      </c>
      <c r="E1293" s="172" t="s">
        <v>731</v>
      </c>
      <c r="F1293">
        <v>15</v>
      </c>
      <c r="G1293" s="173">
        <v>-0.52</v>
      </c>
      <c r="H1293" s="174"/>
      <c r="I1293" s="174"/>
      <c r="J1293" s="31">
        <v>1</v>
      </c>
      <c r="K1293">
        <v>15</v>
      </c>
    </row>
    <row r="1294" spans="1:11" ht="12.75">
      <c r="A1294" t="s">
        <v>1448</v>
      </c>
      <c r="B1294" t="s">
        <v>1449</v>
      </c>
      <c r="C1294" t="s">
        <v>1559</v>
      </c>
      <c r="D1294">
        <v>16.49</v>
      </c>
      <c r="E1294" s="172" t="s">
        <v>731</v>
      </c>
      <c r="F1294">
        <v>12</v>
      </c>
      <c r="G1294" s="173">
        <v>2.46</v>
      </c>
      <c r="H1294" s="174"/>
      <c r="I1294" s="174"/>
      <c r="J1294" s="31"/>
      <c r="K1294">
        <v>12</v>
      </c>
    </row>
    <row r="1295" spans="1:11" ht="12.75">
      <c r="A1295" t="s">
        <v>1134</v>
      </c>
      <c r="B1295" t="s">
        <v>1135</v>
      </c>
      <c r="C1295" t="s">
        <v>1758</v>
      </c>
      <c r="D1295">
        <v>5.7</v>
      </c>
      <c r="E1295" s="172" t="s">
        <v>731</v>
      </c>
      <c r="F1295">
        <v>25</v>
      </c>
      <c r="G1295" s="173">
        <v>10.18</v>
      </c>
      <c r="H1295" s="174">
        <v>40.5</v>
      </c>
      <c r="I1295" s="174"/>
      <c r="J1295" s="31">
        <v>1.4</v>
      </c>
      <c r="K1295">
        <v>25</v>
      </c>
    </row>
    <row r="1296" spans="1:11" ht="12.75">
      <c r="A1296" t="s">
        <v>2212</v>
      </c>
      <c r="B1296" t="s">
        <v>2213</v>
      </c>
      <c r="C1296" t="s">
        <v>987</v>
      </c>
      <c r="D1296">
        <v>92.13</v>
      </c>
      <c r="E1296" s="172" t="s">
        <v>731</v>
      </c>
      <c r="F1296">
        <v>15</v>
      </c>
      <c r="G1296" s="173">
        <v>5.87</v>
      </c>
      <c r="H1296" s="174">
        <v>28</v>
      </c>
      <c r="I1296" s="174"/>
      <c r="J1296" s="31">
        <v>1.3</v>
      </c>
      <c r="K1296">
        <v>15</v>
      </c>
    </row>
    <row r="1297" spans="1:11" ht="12.75">
      <c r="A1297" t="s">
        <v>2214</v>
      </c>
      <c r="B1297" t="s">
        <v>1452</v>
      </c>
      <c r="C1297" t="s">
        <v>1559</v>
      </c>
      <c r="D1297">
        <v>6.48</v>
      </c>
      <c r="E1297" s="172" t="s">
        <v>731</v>
      </c>
      <c r="F1297">
        <v>22</v>
      </c>
      <c r="G1297" s="173">
        <v>6.55</v>
      </c>
      <c r="H1297" s="174">
        <v>16.5</v>
      </c>
      <c r="I1297" s="174"/>
      <c r="J1297" s="31">
        <v>1.05</v>
      </c>
      <c r="K1297">
        <v>22</v>
      </c>
    </row>
    <row r="1298" spans="1:11" ht="12.75">
      <c r="A1298" t="s">
        <v>2215</v>
      </c>
      <c r="B1298" t="s">
        <v>2216</v>
      </c>
      <c r="C1298" t="s">
        <v>904</v>
      </c>
      <c r="D1298">
        <v>18.78</v>
      </c>
      <c r="E1298" s="172" t="s">
        <v>731</v>
      </c>
      <c r="F1298">
        <v>20</v>
      </c>
      <c r="G1298" s="173">
        <v>-5.86</v>
      </c>
      <c r="H1298" s="174">
        <v>38.5</v>
      </c>
      <c r="I1298" s="174"/>
      <c r="J1298" s="31">
        <v>1.4</v>
      </c>
      <c r="K1298">
        <v>20</v>
      </c>
    </row>
    <row r="1299" spans="1:11" ht="12.75">
      <c r="A1299" t="s">
        <v>2217</v>
      </c>
      <c r="B1299" t="s">
        <v>2218</v>
      </c>
      <c r="C1299" t="s">
        <v>1259</v>
      </c>
      <c r="D1299">
        <v>6.51</v>
      </c>
      <c r="E1299" s="172" t="s">
        <v>731</v>
      </c>
      <c r="F1299">
        <v>29</v>
      </c>
      <c r="G1299" s="173">
        <v>5.38</v>
      </c>
      <c r="H1299" s="174">
        <v>10.5</v>
      </c>
      <c r="I1299" s="174"/>
      <c r="J1299" s="31">
        <v>1.4</v>
      </c>
      <c r="K1299">
        <v>29</v>
      </c>
    </row>
    <row r="1300" spans="1:11" ht="12.75">
      <c r="A1300" t="s">
        <v>2219</v>
      </c>
      <c r="B1300" t="s">
        <v>2220</v>
      </c>
      <c r="C1300" t="s">
        <v>955</v>
      </c>
      <c r="D1300">
        <v>24.94</v>
      </c>
      <c r="E1300" s="172" t="s">
        <v>731</v>
      </c>
      <c r="F1300">
        <v>13</v>
      </c>
      <c r="G1300" s="173">
        <v>-4.39</v>
      </c>
      <c r="H1300" s="174"/>
      <c r="I1300" s="174"/>
      <c r="J1300" s="31">
        <v>1.7</v>
      </c>
      <c r="K1300">
        <v>13</v>
      </c>
    </row>
    <row r="1301" spans="1:11" ht="12.75">
      <c r="A1301" t="s">
        <v>2221</v>
      </c>
      <c r="B1301" t="s">
        <v>2222</v>
      </c>
      <c r="C1301" t="s">
        <v>2094</v>
      </c>
      <c r="D1301">
        <v>33.74</v>
      </c>
      <c r="E1301" s="172" t="s">
        <v>731</v>
      </c>
      <c r="F1301">
        <v>23</v>
      </c>
      <c r="G1301" s="173">
        <v>4.45</v>
      </c>
      <c r="H1301" s="174">
        <v>17.5</v>
      </c>
      <c r="I1301" s="174"/>
      <c r="J1301" s="31">
        <v>1.05</v>
      </c>
      <c r="K1301">
        <v>23</v>
      </c>
    </row>
    <row r="1302" spans="1:11" ht="12.75">
      <c r="A1302" t="s">
        <v>2227</v>
      </c>
      <c r="B1302" t="s">
        <v>2228</v>
      </c>
      <c r="C1302" t="s">
        <v>1000</v>
      </c>
      <c r="D1302">
        <v>13.89</v>
      </c>
      <c r="E1302" s="172" t="s">
        <v>731</v>
      </c>
      <c r="F1302">
        <v>17</v>
      </c>
      <c r="G1302" s="173">
        <v>5.25</v>
      </c>
      <c r="H1302" s="174"/>
      <c r="I1302" s="174">
        <v>14</v>
      </c>
      <c r="J1302" s="31">
        <v>1.3</v>
      </c>
      <c r="K1302">
        <v>17</v>
      </c>
    </row>
    <row r="1303" spans="1:11" ht="12.75">
      <c r="A1303" t="s">
        <v>1457</v>
      </c>
      <c r="B1303" t="s">
        <v>1458</v>
      </c>
      <c r="C1303" t="s">
        <v>1887</v>
      </c>
      <c r="D1303">
        <v>24.14</v>
      </c>
      <c r="E1303" s="172" t="s">
        <v>731</v>
      </c>
      <c r="F1303">
        <v>25</v>
      </c>
      <c r="G1303" s="173">
        <v>-6.54</v>
      </c>
      <c r="H1303" s="174"/>
      <c r="I1303" s="174"/>
      <c r="J1303" s="31">
        <v>1.9</v>
      </c>
      <c r="K1303">
        <v>25</v>
      </c>
    </row>
    <row r="1304" spans="1:11" ht="12.75">
      <c r="A1304" t="s">
        <v>504</v>
      </c>
      <c r="B1304" t="s">
        <v>505</v>
      </c>
      <c r="C1304" t="s">
        <v>907</v>
      </c>
      <c r="D1304">
        <v>20.44</v>
      </c>
      <c r="E1304" s="172" t="s">
        <v>731</v>
      </c>
      <c r="F1304">
        <v>13</v>
      </c>
      <c r="G1304" s="173">
        <v>10.63</v>
      </c>
      <c r="H1304" s="174">
        <v>21</v>
      </c>
      <c r="I1304" s="174">
        <v>19.5</v>
      </c>
      <c r="J1304" s="31">
        <v>1.05</v>
      </c>
      <c r="K1304">
        <v>13</v>
      </c>
    </row>
    <row r="1305" spans="1:11" ht="12.75">
      <c r="A1305" t="s">
        <v>2229</v>
      </c>
      <c r="B1305" t="s">
        <v>2230</v>
      </c>
      <c r="C1305" t="s">
        <v>934</v>
      </c>
      <c r="D1305">
        <v>6.84</v>
      </c>
      <c r="E1305" s="172" t="s">
        <v>731</v>
      </c>
      <c r="F1305">
        <v>18</v>
      </c>
      <c r="G1305" s="173">
        <v>-3.14</v>
      </c>
      <c r="H1305" s="174">
        <v>16.5</v>
      </c>
      <c r="I1305" s="174">
        <v>-20.5</v>
      </c>
      <c r="J1305" s="31">
        <v>1</v>
      </c>
      <c r="K1305">
        <v>18</v>
      </c>
    </row>
    <row r="1306" spans="1:11" ht="12.75">
      <c r="A1306" t="s">
        <v>2231</v>
      </c>
      <c r="B1306" t="s">
        <v>2232</v>
      </c>
      <c r="C1306" t="s">
        <v>1000</v>
      </c>
      <c r="D1306">
        <v>11.35</v>
      </c>
      <c r="E1306" s="172" t="s">
        <v>731</v>
      </c>
      <c r="F1306">
        <v>9</v>
      </c>
      <c r="G1306" s="173">
        <v>-2.45</v>
      </c>
      <c r="H1306" s="174"/>
      <c r="I1306" s="174">
        <v>24</v>
      </c>
      <c r="J1306" s="31">
        <v>1.15</v>
      </c>
      <c r="K1306">
        <v>9</v>
      </c>
    </row>
    <row r="1307" spans="1:11" ht="12.75">
      <c r="A1307" t="s">
        <v>301</v>
      </c>
      <c r="B1307" t="s">
        <v>760</v>
      </c>
      <c r="C1307" t="s">
        <v>1647</v>
      </c>
      <c r="D1307">
        <v>15.79</v>
      </c>
      <c r="E1307" s="172" t="s">
        <v>731</v>
      </c>
      <c r="F1307">
        <v>22</v>
      </c>
      <c r="G1307" s="173"/>
      <c r="H1307" s="174"/>
      <c r="I1307" s="174"/>
      <c r="J1307" s="31">
        <v>1.5</v>
      </c>
      <c r="K1307">
        <v>22</v>
      </c>
    </row>
    <row r="1308" spans="1:11" ht="12.75">
      <c r="A1308" t="s">
        <v>2239</v>
      </c>
      <c r="B1308" t="s">
        <v>2240</v>
      </c>
      <c r="C1308" t="s">
        <v>2058</v>
      </c>
      <c r="D1308">
        <v>5.72</v>
      </c>
      <c r="E1308" s="172" t="s">
        <v>731</v>
      </c>
      <c r="F1308">
        <v>36</v>
      </c>
      <c r="G1308" s="173">
        <v>79.62</v>
      </c>
      <c r="H1308" s="174">
        <v>10.5</v>
      </c>
      <c r="I1308" s="174">
        <v>16.5</v>
      </c>
      <c r="J1308" s="31">
        <v>2.3</v>
      </c>
      <c r="K1308"/>
    </row>
    <row r="1309" spans="1:11" ht="12.75">
      <c r="A1309" t="s">
        <v>2242</v>
      </c>
      <c r="B1309" t="s">
        <v>2243</v>
      </c>
      <c r="C1309" t="s">
        <v>1279</v>
      </c>
      <c r="D1309">
        <v>8.06</v>
      </c>
      <c r="E1309" s="172" t="s">
        <v>731</v>
      </c>
      <c r="F1309">
        <v>11</v>
      </c>
      <c r="G1309" s="173">
        <v>2.93</v>
      </c>
      <c r="H1309" s="174">
        <v>4</v>
      </c>
      <c r="I1309" s="174">
        <v>-4</v>
      </c>
      <c r="J1309" s="31">
        <v>0.9</v>
      </c>
      <c r="K1309">
        <v>11</v>
      </c>
    </row>
    <row r="1310" spans="1:11" ht="12.75">
      <c r="A1310" t="s">
        <v>2247</v>
      </c>
      <c r="B1310" t="s">
        <v>2248</v>
      </c>
      <c r="C1310" t="s">
        <v>1758</v>
      </c>
      <c r="D1310">
        <v>8.66</v>
      </c>
      <c r="E1310" s="172" t="s">
        <v>731</v>
      </c>
      <c r="F1310">
        <v>22</v>
      </c>
      <c r="G1310" s="173">
        <v>-3.83</v>
      </c>
      <c r="H1310" s="174">
        <v>25.5</v>
      </c>
      <c r="I1310" s="174"/>
      <c r="J1310" s="31">
        <v>1.45</v>
      </c>
      <c r="K1310">
        <v>22</v>
      </c>
    </row>
    <row r="1311" spans="1:11" ht="12.75">
      <c r="A1311" t="s">
        <v>2249</v>
      </c>
      <c r="B1311" t="s">
        <v>2250</v>
      </c>
      <c r="C1311" t="s">
        <v>2077</v>
      </c>
      <c r="D1311">
        <v>2.05</v>
      </c>
      <c r="E1311" s="172" t="s">
        <v>731</v>
      </c>
      <c r="F1311">
        <v>32</v>
      </c>
      <c r="G1311" s="173"/>
      <c r="H1311" s="174"/>
      <c r="I1311" s="174"/>
      <c r="J1311" s="31">
        <v>1.45</v>
      </c>
      <c r="K1311">
        <v>32</v>
      </c>
    </row>
    <row r="1312" spans="1:11" ht="12.75">
      <c r="A1312" t="s">
        <v>1084</v>
      </c>
      <c r="B1312" t="s">
        <v>1085</v>
      </c>
      <c r="C1312" t="s">
        <v>1086</v>
      </c>
      <c r="D1312">
        <v>15.53</v>
      </c>
      <c r="E1312" s="172" t="s">
        <v>731</v>
      </c>
      <c r="F1312">
        <v>10</v>
      </c>
      <c r="G1312" s="173">
        <v>26.22</v>
      </c>
      <c r="H1312" s="174">
        <v>0.5</v>
      </c>
      <c r="I1312" s="174">
        <v>-9</v>
      </c>
      <c r="J1312" s="31">
        <v>1.55</v>
      </c>
      <c r="K1312">
        <v>10</v>
      </c>
    </row>
    <row r="1313" spans="1:11" ht="12.75">
      <c r="A1313" t="s">
        <v>2251</v>
      </c>
      <c r="B1313" t="s">
        <v>2252</v>
      </c>
      <c r="C1313" t="s">
        <v>880</v>
      </c>
      <c r="D1313">
        <v>42.02</v>
      </c>
      <c r="E1313" s="172" t="s">
        <v>731</v>
      </c>
      <c r="F1313">
        <v>-1</v>
      </c>
      <c r="G1313" s="173">
        <v>75.59</v>
      </c>
      <c r="H1313" s="174">
        <v>13.5</v>
      </c>
      <c r="I1313" s="174"/>
      <c r="J1313" s="31">
        <v>1.15</v>
      </c>
      <c r="K1313"/>
    </row>
    <row r="1314" spans="1:11" ht="12.75">
      <c r="A1314" t="s">
        <v>2253</v>
      </c>
      <c r="B1314" t="s">
        <v>2254</v>
      </c>
      <c r="C1314" t="s">
        <v>978</v>
      </c>
      <c r="D1314">
        <v>39.76</v>
      </c>
      <c r="E1314" s="172" t="s">
        <v>731</v>
      </c>
      <c r="F1314">
        <v>7</v>
      </c>
      <c r="G1314" s="173">
        <v>7.38</v>
      </c>
      <c r="H1314" s="174">
        <v>2</v>
      </c>
      <c r="I1314" s="174">
        <v>3.5</v>
      </c>
      <c r="J1314" s="31">
        <v>1.2</v>
      </c>
      <c r="K1314"/>
    </row>
    <row r="1315" spans="1:11" ht="12.75">
      <c r="A1315" t="s">
        <v>2255</v>
      </c>
      <c r="B1315" t="s">
        <v>2256</v>
      </c>
      <c r="C1315" t="s">
        <v>2257</v>
      </c>
      <c r="D1315">
        <v>33.69</v>
      </c>
      <c r="E1315" s="172" t="s">
        <v>731</v>
      </c>
      <c r="F1315">
        <v>2</v>
      </c>
      <c r="G1315" s="173">
        <v>0</v>
      </c>
      <c r="H1315" s="174">
        <v>12</v>
      </c>
      <c r="I1315" s="174"/>
      <c r="J1315" s="31">
        <v>1.9</v>
      </c>
      <c r="K1315"/>
    </row>
    <row r="1316" spans="1:11" ht="12.75">
      <c r="A1316" t="s">
        <v>2258</v>
      </c>
      <c r="B1316" t="s">
        <v>2259</v>
      </c>
      <c r="C1316" t="s">
        <v>2246</v>
      </c>
      <c r="D1316">
        <v>10.41</v>
      </c>
      <c r="E1316" s="172" t="s">
        <v>731</v>
      </c>
      <c r="F1316">
        <v>8</v>
      </c>
      <c r="G1316" s="173">
        <v>15.99</v>
      </c>
      <c r="H1316" s="174">
        <v>-9.5</v>
      </c>
      <c r="I1316" s="174"/>
      <c r="J1316" s="31">
        <v>2.1</v>
      </c>
      <c r="K1316">
        <v>8</v>
      </c>
    </row>
    <row r="1317" spans="1:11" ht="12.75">
      <c r="A1317" t="s">
        <v>2260</v>
      </c>
      <c r="B1317" t="s">
        <v>2261</v>
      </c>
      <c r="C1317" t="s">
        <v>894</v>
      </c>
      <c r="D1317">
        <v>25.84</v>
      </c>
      <c r="E1317" s="172" t="s">
        <v>731</v>
      </c>
      <c r="F1317">
        <v>7</v>
      </c>
      <c r="G1317" s="173">
        <v>-13.73</v>
      </c>
      <c r="H1317" s="174"/>
      <c r="I1317" s="174"/>
      <c r="J1317" s="31">
        <v>0.85</v>
      </c>
      <c r="K1317"/>
    </row>
    <row r="1318" spans="1:11" ht="12.75">
      <c r="A1318" t="s">
        <v>380</v>
      </c>
      <c r="B1318" t="s">
        <v>381</v>
      </c>
      <c r="C1318" t="s">
        <v>886</v>
      </c>
      <c r="D1318">
        <v>13.2</v>
      </c>
      <c r="E1318" s="172" t="s">
        <v>731</v>
      </c>
      <c r="F1318">
        <v>10</v>
      </c>
      <c r="G1318" s="173">
        <v>0.9</v>
      </c>
      <c r="H1318" s="174">
        <v>7</v>
      </c>
      <c r="I1318" s="174"/>
      <c r="J1318" s="31">
        <v>2.4</v>
      </c>
      <c r="K1318">
        <v>10</v>
      </c>
    </row>
    <row r="1319" spans="1:11" ht="12.75">
      <c r="A1319" t="s">
        <v>2901</v>
      </c>
      <c r="B1319" t="s">
        <v>2902</v>
      </c>
      <c r="C1319" t="s">
        <v>1993</v>
      </c>
      <c r="D1319">
        <v>12.66</v>
      </c>
      <c r="E1319" s="172" t="s">
        <v>731</v>
      </c>
      <c r="F1319">
        <v>16</v>
      </c>
      <c r="G1319" s="173">
        <v>-1.4</v>
      </c>
      <c r="H1319" s="174">
        <v>14.5</v>
      </c>
      <c r="I1319" s="174"/>
      <c r="J1319" s="31">
        <v>1.6</v>
      </c>
      <c r="K1319">
        <v>16</v>
      </c>
    </row>
    <row r="1320" spans="1:11" ht="12.75">
      <c r="A1320" t="s">
        <v>2262</v>
      </c>
      <c r="B1320" t="s">
        <v>2263</v>
      </c>
      <c r="C1320" t="s">
        <v>2058</v>
      </c>
      <c r="D1320">
        <v>11.56</v>
      </c>
      <c r="E1320" s="172" t="s">
        <v>731</v>
      </c>
      <c r="F1320">
        <v>27</v>
      </c>
      <c r="G1320" s="173">
        <v>6.57</v>
      </c>
      <c r="H1320" s="174"/>
      <c r="I1320" s="174">
        <v>2</v>
      </c>
      <c r="J1320" s="31">
        <v>1.4</v>
      </c>
      <c r="K1320">
        <v>27</v>
      </c>
    </row>
    <row r="1321" spans="1:11" ht="12.75">
      <c r="A1321" t="s">
        <v>2264</v>
      </c>
      <c r="B1321" t="s">
        <v>2265</v>
      </c>
      <c r="C1321" t="s">
        <v>2266</v>
      </c>
      <c r="D1321">
        <v>13.45</v>
      </c>
      <c r="E1321" s="172" t="s">
        <v>731</v>
      </c>
      <c r="F1321">
        <v>20</v>
      </c>
      <c r="G1321" s="173">
        <v>6.04</v>
      </c>
      <c r="H1321" s="174">
        <v>10</v>
      </c>
      <c r="I1321" s="174">
        <v>1.5</v>
      </c>
      <c r="J1321" s="31">
        <v>1.25</v>
      </c>
      <c r="K1321">
        <v>20</v>
      </c>
    </row>
    <row r="1322" spans="1:11" ht="12.75">
      <c r="A1322" t="s">
        <v>2267</v>
      </c>
      <c r="B1322" t="s">
        <v>2268</v>
      </c>
      <c r="C1322" t="s">
        <v>931</v>
      </c>
      <c r="D1322">
        <v>10.11</v>
      </c>
      <c r="E1322" s="172" t="s">
        <v>731</v>
      </c>
      <c r="F1322">
        <v>11</v>
      </c>
      <c r="G1322" s="173">
        <v>8.48</v>
      </c>
      <c r="H1322" s="174">
        <v>22.5</v>
      </c>
      <c r="I1322" s="174"/>
      <c r="J1322" s="31">
        <v>1.4</v>
      </c>
      <c r="K1322">
        <v>11</v>
      </c>
    </row>
    <row r="1323" spans="1:11" ht="12.75">
      <c r="A1323" t="s">
        <v>382</v>
      </c>
      <c r="B1323" t="s">
        <v>383</v>
      </c>
      <c r="C1323" t="s">
        <v>955</v>
      </c>
      <c r="D1323">
        <v>15.32</v>
      </c>
      <c r="E1323" s="172" t="s">
        <v>731</v>
      </c>
      <c r="F1323">
        <v>17</v>
      </c>
      <c r="G1323" s="173">
        <v>-31.56</v>
      </c>
      <c r="H1323" s="174">
        <v>27.5</v>
      </c>
      <c r="I1323" s="174"/>
      <c r="J1323" s="31">
        <v>1.75</v>
      </c>
      <c r="K1323">
        <v>17</v>
      </c>
    </row>
    <row r="1324" spans="1:11" ht="12.75">
      <c r="A1324" t="s">
        <v>2271</v>
      </c>
      <c r="B1324" t="s">
        <v>2272</v>
      </c>
      <c r="C1324" t="s">
        <v>987</v>
      </c>
      <c r="D1324">
        <v>29.22</v>
      </c>
      <c r="E1324" s="172" t="s">
        <v>731</v>
      </c>
      <c r="F1324">
        <v>11</v>
      </c>
      <c r="G1324" s="173">
        <v>-6.48</v>
      </c>
      <c r="H1324" s="174"/>
      <c r="I1324" s="174"/>
      <c r="J1324" s="31">
        <v>1.1</v>
      </c>
      <c r="K1324">
        <v>11</v>
      </c>
    </row>
    <row r="1325" spans="1:11" ht="12.75">
      <c r="A1325" t="s">
        <v>1136</v>
      </c>
      <c r="B1325" t="s">
        <v>1137</v>
      </c>
      <c r="C1325" t="s">
        <v>2077</v>
      </c>
      <c r="D1325">
        <v>10.41</v>
      </c>
      <c r="E1325" s="172" t="s">
        <v>731</v>
      </c>
      <c r="F1325">
        <v>25</v>
      </c>
      <c r="G1325" s="173">
        <v>48.75</v>
      </c>
      <c r="H1325" s="174">
        <v>20</v>
      </c>
      <c r="I1325" s="174"/>
      <c r="J1325" s="31">
        <v>1.65</v>
      </c>
      <c r="K1325">
        <v>25</v>
      </c>
    </row>
    <row r="1326" spans="1:11" ht="12.75">
      <c r="A1326" t="s">
        <v>2273</v>
      </c>
      <c r="B1326" t="s">
        <v>2274</v>
      </c>
      <c r="C1326" t="s">
        <v>1665</v>
      </c>
      <c r="D1326">
        <v>27.68</v>
      </c>
      <c r="E1326" s="172" t="s">
        <v>731</v>
      </c>
      <c r="F1326">
        <v>18</v>
      </c>
      <c r="G1326" s="173">
        <v>36.49</v>
      </c>
      <c r="H1326" s="174">
        <v>15.5</v>
      </c>
      <c r="I1326" s="174"/>
      <c r="J1326" s="31">
        <v>1.2</v>
      </c>
      <c r="K1326">
        <v>18</v>
      </c>
    </row>
    <row r="1327" spans="1:11" ht="12.75">
      <c r="A1327" t="s">
        <v>3631</v>
      </c>
      <c r="B1327" t="s">
        <v>3632</v>
      </c>
      <c r="C1327" t="s">
        <v>1005</v>
      </c>
      <c r="D1327">
        <v>47.46</v>
      </c>
      <c r="E1327" s="172" t="s">
        <v>731</v>
      </c>
      <c r="F1327">
        <v>12</v>
      </c>
      <c r="G1327" s="173">
        <v>5.28</v>
      </c>
      <c r="H1327" s="174">
        <v>33</v>
      </c>
      <c r="I1327" s="174">
        <v>22</v>
      </c>
      <c r="J1327" s="31">
        <v>1.35</v>
      </c>
      <c r="K1327">
        <v>12</v>
      </c>
    </row>
    <row r="1328" spans="1:11" ht="12.75">
      <c r="A1328" t="s">
        <v>2923</v>
      </c>
      <c r="B1328" t="s">
        <v>2924</v>
      </c>
      <c r="C1328" t="s">
        <v>2058</v>
      </c>
      <c r="D1328">
        <v>5.41</v>
      </c>
      <c r="E1328" s="172" t="s">
        <v>731</v>
      </c>
      <c r="F1328">
        <v>19</v>
      </c>
      <c r="G1328" s="173"/>
      <c r="H1328" s="174"/>
      <c r="I1328" s="174"/>
      <c r="J1328" s="31">
        <v>1.35</v>
      </c>
      <c r="K1328">
        <v>19</v>
      </c>
    </row>
    <row r="1329" spans="1:11" ht="12.75">
      <c r="A1329" t="s">
        <v>2927</v>
      </c>
      <c r="B1329" t="s">
        <v>2928</v>
      </c>
      <c r="C1329" t="s">
        <v>911</v>
      </c>
      <c r="D1329">
        <v>27.26</v>
      </c>
      <c r="E1329" s="172" t="s">
        <v>731</v>
      </c>
      <c r="F1329">
        <v>24</v>
      </c>
      <c r="G1329" s="173">
        <v>1.68</v>
      </c>
      <c r="H1329" s="174">
        <v>2</v>
      </c>
      <c r="I1329" s="174">
        <v>-6</v>
      </c>
      <c r="J1329" s="31">
        <v>2.05</v>
      </c>
      <c r="K1329">
        <v>24</v>
      </c>
    </row>
    <row r="1330" spans="1:11" ht="12.75">
      <c r="A1330" t="s">
        <v>2275</v>
      </c>
      <c r="B1330" t="s">
        <v>2276</v>
      </c>
      <c r="C1330" t="s">
        <v>907</v>
      </c>
      <c r="D1330">
        <v>13.45</v>
      </c>
      <c r="E1330" s="172" t="s">
        <v>731</v>
      </c>
      <c r="F1330">
        <v>17</v>
      </c>
      <c r="G1330" s="173">
        <v>-1.7</v>
      </c>
      <c r="H1330" s="174"/>
      <c r="I1330" s="174"/>
      <c r="J1330" s="31">
        <v>0.85</v>
      </c>
      <c r="K1330">
        <v>17</v>
      </c>
    </row>
    <row r="1331" spans="1:11" ht="12.75">
      <c r="A1331" t="s">
        <v>2931</v>
      </c>
      <c r="B1331" t="s">
        <v>2932</v>
      </c>
      <c r="C1331" t="s">
        <v>2077</v>
      </c>
      <c r="D1331">
        <v>6.12</v>
      </c>
      <c r="E1331" s="172" t="s">
        <v>731</v>
      </c>
      <c r="F1331">
        <v>13</v>
      </c>
      <c r="G1331" s="173">
        <v>-10.03</v>
      </c>
      <c r="H1331" s="174">
        <v>92.5</v>
      </c>
      <c r="I1331" s="174"/>
      <c r="J1331" s="31">
        <v>1.5</v>
      </c>
      <c r="K1331">
        <v>13</v>
      </c>
    </row>
    <row r="1332" spans="1:11" ht="12.75">
      <c r="A1332" t="s">
        <v>2947</v>
      </c>
      <c r="B1332" t="s">
        <v>2948</v>
      </c>
      <c r="C1332" t="s">
        <v>973</v>
      </c>
      <c r="D1332">
        <v>49.6</v>
      </c>
      <c r="E1332" s="172" t="s">
        <v>731</v>
      </c>
      <c r="F1332">
        <v>22</v>
      </c>
      <c r="G1332" s="173">
        <v>-8.32</v>
      </c>
      <c r="H1332" s="174"/>
      <c r="I1332" s="174">
        <v>21</v>
      </c>
      <c r="J1332" s="31">
        <v>0.85</v>
      </c>
      <c r="K1332">
        <v>22</v>
      </c>
    </row>
    <row r="1333" spans="1:11" ht="12.75">
      <c r="A1333" t="s">
        <v>388</v>
      </c>
      <c r="B1333" t="s">
        <v>389</v>
      </c>
      <c r="C1333" t="s">
        <v>1637</v>
      </c>
      <c r="D1333">
        <v>11.26</v>
      </c>
      <c r="E1333" s="172" t="s">
        <v>731</v>
      </c>
      <c r="F1333">
        <v>17</v>
      </c>
      <c r="G1333" s="173">
        <v>9.37</v>
      </c>
      <c r="H1333" s="174"/>
      <c r="I1333" s="174">
        <v>-8</v>
      </c>
      <c r="J1333" s="31">
        <v>1.45</v>
      </c>
      <c r="K1333">
        <v>17</v>
      </c>
    </row>
    <row r="1334" spans="1:11" ht="12.75">
      <c r="A1334" t="s">
        <v>2279</v>
      </c>
      <c r="B1334" t="s">
        <v>2280</v>
      </c>
      <c r="C1334" t="s">
        <v>907</v>
      </c>
      <c r="D1334">
        <v>5.65</v>
      </c>
      <c r="E1334" s="172" t="s">
        <v>731</v>
      </c>
      <c r="F1334">
        <v>20</v>
      </c>
      <c r="G1334" s="173">
        <v>4.28</v>
      </c>
      <c r="H1334" s="174">
        <v>5.5</v>
      </c>
      <c r="I1334" s="174"/>
      <c r="J1334" s="31">
        <v>0.75</v>
      </c>
      <c r="K1334">
        <v>20</v>
      </c>
    </row>
    <row r="1335" spans="1:11" ht="12.75">
      <c r="A1335" t="s">
        <v>2281</v>
      </c>
      <c r="B1335" t="s">
        <v>2282</v>
      </c>
      <c r="C1335" t="s">
        <v>1000</v>
      </c>
      <c r="D1335">
        <v>6.73</v>
      </c>
      <c r="E1335" s="172" t="s">
        <v>731</v>
      </c>
      <c r="F1335">
        <v>11</v>
      </c>
      <c r="G1335" s="173">
        <v>4.54</v>
      </c>
      <c r="H1335" s="174"/>
      <c r="I1335" s="174">
        <v>-3.5</v>
      </c>
      <c r="J1335" s="31">
        <v>1.3</v>
      </c>
      <c r="K1335">
        <v>11</v>
      </c>
    </row>
    <row r="1336" spans="1:11" ht="12.75">
      <c r="A1336" t="s">
        <v>2959</v>
      </c>
      <c r="B1336" t="s">
        <v>2960</v>
      </c>
      <c r="C1336" t="s">
        <v>965</v>
      </c>
      <c r="D1336">
        <v>28.14</v>
      </c>
      <c r="E1336" s="172" t="s">
        <v>731</v>
      </c>
      <c r="F1336">
        <v>14</v>
      </c>
      <c r="G1336" s="173">
        <v>-4.43</v>
      </c>
      <c r="H1336" s="174">
        <v>13.5</v>
      </c>
      <c r="I1336" s="174"/>
      <c r="J1336" s="31">
        <v>0.7</v>
      </c>
      <c r="K1336">
        <v>14</v>
      </c>
    </row>
    <row r="1337" spans="1:11" ht="12.75">
      <c r="A1337" t="s">
        <v>2285</v>
      </c>
      <c r="B1337" t="s">
        <v>2286</v>
      </c>
      <c r="C1337" t="s">
        <v>1812</v>
      </c>
      <c r="D1337">
        <v>31.01</v>
      </c>
      <c r="E1337" s="172" t="s">
        <v>731</v>
      </c>
      <c r="F1337">
        <v>-1</v>
      </c>
      <c r="G1337" s="173">
        <v>0.8</v>
      </c>
      <c r="H1337" s="174">
        <v>76.5</v>
      </c>
      <c r="I1337" s="174"/>
      <c r="J1337" s="31">
        <v>0.7</v>
      </c>
      <c r="K1337"/>
    </row>
    <row r="1338" spans="1:11" ht="12.75">
      <c r="A1338" t="s">
        <v>2287</v>
      </c>
      <c r="B1338" t="s">
        <v>2288</v>
      </c>
      <c r="C1338" t="s">
        <v>1665</v>
      </c>
      <c r="D1338">
        <v>21.79</v>
      </c>
      <c r="E1338" s="172" t="s">
        <v>731</v>
      </c>
      <c r="F1338">
        <v>15</v>
      </c>
      <c r="G1338" s="173">
        <v>8.26</v>
      </c>
      <c r="H1338" s="174">
        <v>12</v>
      </c>
      <c r="I1338" s="174"/>
      <c r="J1338" s="31">
        <v>1.35</v>
      </c>
      <c r="K1338">
        <v>15</v>
      </c>
    </row>
    <row r="1339" spans="1:11" ht="12.75">
      <c r="A1339" t="s">
        <v>2289</v>
      </c>
      <c r="B1339" t="s">
        <v>2290</v>
      </c>
      <c r="C1339" t="s">
        <v>894</v>
      </c>
      <c r="D1339">
        <v>69.03</v>
      </c>
      <c r="E1339" s="172" t="s">
        <v>731</v>
      </c>
      <c r="F1339">
        <v>-2</v>
      </c>
      <c r="G1339" s="173">
        <v>9.68</v>
      </c>
      <c r="H1339" s="174">
        <v>23.5</v>
      </c>
      <c r="I1339" s="174"/>
      <c r="J1339" s="31">
        <v>1</v>
      </c>
      <c r="K1339"/>
    </row>
    <row r="1340" spans="1:11" ht="12.75">
      <c r="A1340" t="s">
        <v>1138</v>
      </c>
      <c r="B1340" t="s">
        <v>1139</v>
      </c>
      <c r="C1340" t="s">
        <v>1678</v>
      </c>
      <c r="D1340">
        <v>8.33</v>
      </c>
      <c r="E1340" s="172" t="s">
        <v>731</v>
      </c>
      <c r="F1340">
        <v>25</v>
      </c>
      <c r="G1340" s="173">
        <v>-23.5</v>
      </c>
      <c r="H1340" s="174"/>
      <c r="I1340" s="174"/>
      <c r="J1340" s="31">
        <v>1.2</v>
      </c>
      <c r="K1340">
        <v>25</v>
      </c>
    </row>
    <row r="1341" spans="1:11" ht="12.75">
      <c r="A1341" t="s">
        <v>2293</v>
      </c>
      <c r="B1341" t="s">
        <v>2294</v>
      </c>
      <c r="C1341" t="s">
        <v>1761</v>
      </c>
      <c r="D1341">
        <v>19.15</v>
      </c>
      <c r="E1341" s="172" t="s">
        <v>731</v>
      </c>
      <c r="F1341">
        <v>16</v>
      </c>
      <c r="G1341" s="173">
        <v>7.66</v>
      </c>
      <c r="H1341" s="174">
        <v>10</v>
      </c>
      <c r="I1341" s="174"/>
      <c r="J1341" s="31">
        <v>1</v>
      </c>
      <c r="K1341">
        <v>16</v>
      </c>
    </row>
    <row r="1342" spans="1:11" ht="12.75">
      <c r="A1342" t="s">
        <v>2295</v>
      </c>
      <c r="B1342" t="s">
        <v>2296</v>
      </c>
      <c r="C1342" t="s">
        <v>2297</v>
      </c>
      <c r="D1342">
        <v>26.52</v>
      </c>
      <c r="E1342" s="172" t="s">
        <v>731</v>
      </c>
      <c r="F1342">
        <v>15</v>
      </c>
      <c r="G1342" s="173">
        <v>9.88</v>
      </c>
      <c r="H1342" s="174">
        <v>16.5</v>
      </c>
      <c r="I1342" s="174"/>
      <c r="J1342" s="31">
        <v>1.05</v>
      </c>
      <c r="K1342">
        <v>15</v>
      </c>
    </row>
    <row r="1343" spans="1:11" ht="12.75">
      <c r="A1343" t="s">
        <v>2298</v>
      </c>
      <c r="B1343" t="s">
        <v>2299</v>
      </c>
      <c r="C1343" t="s">
        <v>904</v>
      </c>
      <c r="D1343">
        <v>7.43</v>
      </c>
      <c r="E1343" s="172" t="s">
        <v>731</v>
      </c>
      <c r="F1343">
        <v>19</v>
      </c>
      <c r="G1343" s="173">
        <v>3.33</v>
      </c>
      <c r="H1343" s="174">
        <v>12.5</v>
      </c>
      <c r="I1343" s="174"/>
      <c r="J1343" s="31">
        <v>1.05</v>
      </c>
      <c r="K1343">
        <v>19</v>
      </c>
    </row>
    <row r="1344" spans="1:11" ht="12.75">
      <c r="A1344" t="s">
        <v>2300</v>
      </c>
      <c r="B1344" t="s">
        <v>2301</v>
      </c>
      <c r="C1344" t="s">
        <v>1055</v>
      </c>
      <c r="D1344">
        <v>19.19</v>
      </c>
      <c r="E1344" s="172" t="s">
        <v>731</v>
      </c>
      <c r="F1344">
        <v>6</v>
      </c>
      <c r="G1344" s="173">
        <v>15.48</v>
      </c>
      <c r="H1344" s="174">
        <v>16.5</v>
      </c>
      <c r="I1344" s="174">
        <v>30.5</v>
      </c>
      <c r="J1344" s="31">
        <v>1.45</v>
      </c>
      <c r="K1344"/>
    </row>
    <row r="1345" spans="1:11" ht="12.75">
      <c r="A1345" t="s">
        <v>2302</v>
      </c>
      <c r="B1345" t="s">
        <v>2303</v>
      </c>
      <c r="C1345" t="s">
        <v>2304</v>
      </c>
      <c r="D1345">
        <v>12.56</v>
      </c>
      <c r="E1345" s="172" t="s">
        <v>731</v>
      </c>
      <c r="F1345">
        <v>7</v>
      </c>
      <c r="G1345" s="173">
        <v>10.46</v>
      </c>
      <c r="H1345" s="174">
        <v>19</v>
      </c>
      <c r="I1345" s="174"/>
      <c r="J1345" s="31">
        <v>1.1</v>
      </c>
      <c r="K1345"/>
    </row>
    <row r="1346" spans="1:11" ht="12.75">
      <c r="A1346" t="s">
        <v>2309</v>
      </c>
      <c r="B1346" t="s">
        <v>2310</v>
      </c>
      <c r="C1346" t="s">
        <v>1672</v>
      </c>
      <c r="D1346">
        <v>33.08</v>
      </c>
      <c r="E1346" s="172" t="s">
        <v>731</v>
      </c>
      <c r="F1346">
        <v>13</v>
      </c>
      <c r="G1346" s="173">
        <v>2.5</v>
      </c>
      <c r="H1346" s="174">
        <v>40</v>
      </c>
      <c r="I1346" s="174"/>
      <c r="J1346" s="31">
        <v>0.85</v>
      </c>
      <c r="K1346">
        <v>13</v>
      </c>
    </row>
    <row r="1347" spans="1:11" ht="12.75">
      <c r="A1347" t="s">
        <v>2311</v>
      </c>
      <c r="B1347" t="s">
        <v>2312</v>
      </c>
      <c r="C1347" t="s">
        <v>965</v>
      </c>
      <c r="D1347">
        <v>32.75</v>
      </c>
      <c r="E1347" s="172" t="s">
        <v>731</v>
      </c>
      <c r="F1347">
        <v>14</v>
      </c>
      <c r="G1347" s="173">
        <v>9.34</v>
      </c>
      <c r="H1347" s="174">
        <v>13.5</v>
      </c>
      <c r="I1347" s="174"/>
      <c r="J1347" s="31">
        <v>0.95</v>
      </c>
      <c r="K1347">
        <v>14</v>
      </c>
    </row>
    <row r="1348" spans="1:11" ht="12.75">
      <c r="A1348" t="s">
        <v>510</v>
      </c>
      <c r="B1348" t="s">
        <v>511</v>
      </c>
      <c r="C1348" t="s">
        <v>1790</v>
      </c>
      <c r="D1348">
        <v>9.12</v>
      </c>
      <c r="E1348" s="172" t="s">
        <v>731</v>
      </c>
      <c r="F1348">
        <v>30</v>
      </c>
      <c r="G1348" s="173">
        <v>-10.47</v>
      </c>
      <c r="H1348" s="174"/>
      <c r="I1348" s="174"/>
      <c r="J1348" s="31">
        <v>0.95</v>
      </c>
      <c r="K1348">
        <v>30</v>
      </c>
    </row>
    <row r="1349" spans="1:11" ht="12.75">
      <c r="A1349" t="s">
        <v>2313</v>
      </c>
      <c r="B1349" t="s">
        <v>2314</v>
      </c>
      <c r="C1349" t="s">
        <v>899</v>
      </c>
      <c r="D1349">
        <v>69.54</v>
      </c>
      <c r="E1349" s="172" t="s">
        <v>731</v>
      </c>
      <c r="F1349">
        <v>11</v>
      </c>
      <c r="G1349" s="173">
        <v>13.03</v>
      </c>
      <c r="H1349" s="174">
        <v>14</v>
      </c>
      <c r="I1349" s="174">
        <v>6</v>
      </c>
      <c r="J1349" s="31">
        <v>0.8</v>
      </c>
      <c r="K1349">
        <v>11</v>
      </c>
    </row>
    <row r="1350" spans="1:11" ht="12.75">
      <c r="A1350" t="s">
        <v>2315</v>
      </c>
      <c r="B1350" t="s">
        <v>2316</v>
      </c>
      <c r="C1350" t="s">
        <v>1548</v>
      </c>
      <c r="D1350">
        <v>20.44</v>
      </c>
      <c r="E1350" s="172" t="s">
        <v>731</v>
      </c>
      <c r="F1350">
        <v>21</v>
      </c>
      <c r="G1350" s="173">
        <v>14.42</v>
      </c>
      <c r="H1350" s="174">
        <v>26.5</v>
      </c>
      <c r="I1350" s="174">
        <v>6</v>
      </c>
      <c r="J1350" s="31">
        <v>1.3</v>
      </c>
      <c r="K1350">
        <v>21</v>
      </c>
    </row>
    <row r="1351" spans="1:11" ht="12.75">
      <c r="A1351" t="s">
        <v>2317</v>
      </c>
      <c r="B1351" t="s">
        <v>2318</v>
      </c>
      <c r="C1351" t="s">
        <v>992</v>
      </c>
      <c r="D1351">
        <v>35.45</v>
      </c>
      <c r="E1351" s="172" t="s">
        <v>731</v>
      </c>
      <c r="F1351">
        <v>9</v>
      </c>
      <c r="G1351" s="173">
        <v>5.86</v>
      </c>
      <c r="H1351" s="174">
        <v>30.5</v>
      </c>
      <c r="I1351" s="174">
        <v>22.5</v>
      </c>
      <c r="J1351" s="31">
        <v>1.45</v>
      </c>
      <c r="K1351">
        <v>9</v>
      </c>
    </row>
    <row r="1352" spans="1:11" ht="12.75">
      <c r="A1352" t="s">
        <v>1455</v>
      </c>
      <c r="B1352" t="s">
        <v>1456</v>
      </c>
      <c r="C1352" t="s">
        <v>1548</v>
      </c>
      <c r="D1352">
        <v>19.15</v>
      </c>
      <c r="E1352" s="172" t="s">
        <v>731</v>
      </c>
      <c r="F1352">
        <v>9</v>
      </c>
      <c r="G1352" s="173">
        <v>10.11</v>
      </c>
      <c r="H1352" s="174">
        <v>24.5</v>
      </c>
      <c r="I1352" s="174"/>
      <c r="J1352" s="31">
        <v>1.55</v>
      </c>
      <c r="K1352">
        <v>9</v>
      </c>
    </row>
    <row r="1353" spans="1:11" ht="12.75">
      <c r="A1353" t="s">
        <v>1140</v>
      </c>
      <c r="B1353" t="s">
        <v>1141</v>
      </c>
      <c r="C1353" t="s">
        <v>995</v>
      </c>
      <c r="D1353">
        <v>24.59</v>
      </c>
      <c r="E1353" s="172" t="s">
        <v>731</v>
      </c>
      <c r="F1353">
        <v>14</v>
      </c>
      <c r="G1353" s="173">
        <v>9.02</v>
      </c>
      <c r="H1353" s="174"/>
      <c r="I1353" s="174">
        <v>8</v>
      </c>
      <c r="J1353" s="31">
        <v>1.5</v>
      </c>
      <c r="K1353">
        <v>14</v>
      </c>
    </row>
    <row r="1354" spans="1:11" ht="12.75">
      <c r="A1354" t="s">
        <v>1453</v>
      </c>
      <c r="B1354" t="s">
        <v>2994</v>
      </c>
      <c r="C1354" t="s">
        <v>1665</v>
      </c>
      <c r="D1354">
        <v>14.27</v>
      </c>
      <c r="E1354" s="172" t="s">
        <v>731</v>
      </c>
      <c r="F1354">
        <v>18</v>
      </c>
      <c r="G1354" s="173">
        <v>8.5</v>
      </c>
      <c r="H1354" s="174">
        <v>11.5</v>
      </c>
      <c r="I1354" s="174">
        <v>-6</v>
      </c>
      <c r="J1354" s="31">
        <v>1.5</v>
      </c>
      <c r="K1354">
        <v>18</v>
      </c>
    </row>
    <row r="1355" spans="1:11" ht="12.75">
      <c r="A1355" t="s">
        <v>2319</v>
      </c>
      <c r="B1355" t="s">
        <v>2320</v>
      </c>
      <c r="C1355" t="s">
        <v>978</v>
      </c>
      <c r="D1355">
        <v>26.74</v>
      </c>
      <c r="E1355" s="172" t="s">
        <v>731</v>
      </c>
      <c r="F1355">
        <v>7</v>
      </c>
      <c r="G1355" s="173">
        <v>0.83</v>
      </c>
      <c r="H1355" s="174">
        <v>10</v>
      </c>
      <c r="I1355" s="174"/>
      <c r="J1355" s="31">
        <v>1.2</v>
      </c>
      <c r="K1355"/>
    </row>
    <row r="1356" spans="1:11" ht="12.75">
      <c r="A1356" t="s">
        <v>2323</v>
      </c>
      <c r="B1356" t="s">
        <v>2324</v>
      </c>
      <c r="C1356" t="s">
        <v>934</v>
      </c>
      <c r="D1356">
        <v>8.86</v>
      </c>
      <c r="E1356" s="172" t="s">
        <v>731</v>
      </c>
      <c r="F1356">
        <v>7</v>
      </c>
      <c r="G1356" s="173">
        <v>4.96</v>
      </c>
      <c r="H1356" s="174"/>
      <c r="I1356" s="174">
        <v>-30</v>
      </c>
      <c r="J1356" s="31">
        <v>1.25</v>
      </c>
      <c r="K1356"/>
    </row>
    <row r="1357" spans="1:11" ht="12.75">
      <c r="A1357" t="s">
        <v>2325</v>
      </c>
      <c r="B1357" t="s">
        <v>2326</v>
      </c>
      <c r="C1357" t="s">
        <v>2183</v>
      </c>
      <c r="D1357">
        <v>13.89</v>
      </c>
      <c r="E1357" s="172" t="s">
        <v>731</v>
      </c>
      <c r="F1357">
        <v>31</v>
      </c>
      <c r="G1357" s="173">
        <v>10.05</v>
      </c>
      <c r="H1357" s="174"/>
      <c r="I1357" s="174"/>
      <c r="J1357" s="31">
        <v>1.2</v>
      </c>
      <c r="K1357">
        <v>31</v>
      </c>
    </row>
    <row r="1358" spans="1:11" ht="12.75">
      <c r="A1358" t="s">
        <v>1450</v>
      </c>
      <c r="B1358" t="s">
        <v>1451</v>
      </c>
      <c r="C1358" t="s">
        <v>1812</v>
      </c>
      <c r="D1358">
        <v>11.51</v>
      </c>
      <c r="E1358" s="172" t="s">
        <v>731</v>
      </c>
      <c r="F1358">
        <v>-2</v>
      </c>
      <c r="G1358" s="173">
        <v>1.39</v>
      </c>
      <c r="H1358" s="174">
        <v>5.5</v>
      </c>
      <c r="I1358" s="174"/>
      <c r="J1358" s="31">
        <v>1</v>
      </c>
      <c r="K1358"/>
    </row>
    <row r="1359" spans="1:11" ht="12.75">
      <c r="A1359" t="s">
        <v>2327</v>
      </c>
      <c r="B1359" t="s">
        <v>2328</v>
      </c>
      <c r="C1359" t="s">
        <v>1025</v>
      </c>
      <c r="D1359">
        <v>11.76</v>
      </c>
      <c r="E1359" s="172" t="s">
        <v>731</v>
      </c>
      <c r="F1359"/>
      <c r="G1359" s="173">
        <v>-1.35</v>
      </c>
      <c r="H1359" s="174"/>
      <c r="I1359" s="174"/>
      <c r="J1359" s="31">
        <v>1.4</v>
      </c>
      <c r="K1359"/>
    </row>
    <row r="1360" spans="1:11" ht="12.75">
      <c r="A1360" t="s">
        <v>1446</v>
      </c>
      <c r="B1360" t="s">
        <v>1447</v>
      </c>
      <c r="C1360" t="s">
        <v>904</v>
      </c>
      <c r="D1360">
        <v>6.05</v>
      </c>
      <c r="E1360" s="172" t="s">
        <v>731</v>
      </c>
      <c r="F1360">
        <v>5</v>
      </c>
      <c r="G1360" s="173">
        <v>-2.74</v>
      </c>
      <c r="H1360" s="174"/>
      <c r="I1360" s="174"/>
      <c r="J1360" s="31">
        <v>1.2</v>
      </c>
      <c r="K1360"/>
    </row>
    <row r="1361" spans="1:11" ht="12.75">
      <c r="A1361" t="s">
        <v>2329</v>
      </c>
      <c r="B1361" t="s">
        <v>2330</v>
      </c>
      <c r="C1361" t="s">
        <v>894</v>
      </c>
      <c r="D1361">
        <v>7.03</v>
      </c>
      <c r="E1361" s="172" t="s">
        <v>731</v>
      </c>
      <c r="F1361">
        <v>13</v>
      </c>
      <c r="G1361" s="173">
        <v>-65.15</v>
      </c>
      <c r="H1361" s="174"/>
      <c r="I1361" s="174"/>
      <c r="J1361" s="31">
        <v>1.2</v>
      </c>
      <c r="K1361">
        <v>13</v>
      </c>
    </row>
    <row r="1362" spans="1:11" ht="12.75">
      <c r="A1362" t="s">
        <v>2331</v>
      </c>
      <c r="B1362" t="s">
        <v>2332</v>
      </c>
      <c r="C1362" t="s">
        <v>883</v>
      </c>
      <c r="D1362">
        <v>40.8</v>
      </c>
      <c r="E1362" s="172" t="s">
        <v>731</v>
      </c>
      <c r="F1362">
        <v>16</v>
      </c>
      <c r="G1362" s="173">
        <v>7.6</v>
      </c>
      <c r="H1362" s="174">
        <v>10.5</v>
      </c>
      <c r="I1362" s="174"/>
      <c r="J1362" s="31">
        <v>1</v>
      </c>
      <c r="K1362">
        <v>16</v>
      </c>
    </row>
    <row r="1363" spans="1:11" ht="12.75">
      <c r="A1363" t="s">
        <v>2333</v>
      </c>
      <c r="B1363" t="s">
        <v>2334</v>
      </c>
      <c r="C1363" t="s">
        <v>907</v>
      </c>
      <c r="D1363">
        <v>34.49</v>
      </c>
      <c r="E1363" s="172" t="s">
        <v>731</v>
      </c>
      <c r="F1363">
        <v>6</v>
      </c>
      <c r="G1363" s="173">
        <v>20.52</v>
      </c>
      <c r="H1363" s="174">
        <v>12</v>
      </c>
      <c r="I1363" s="174">
        <v>2.5</v>
      </c>
      <c r="J1363" s="31">
        <v>1.2</v>
      </c>
      <c r="K1363"/>
    </row>
    <row r="1364" spans="1:11" ht="12.75">
      <c r="A1364" t="s">
        <v>1431</v>
      </c>
      <c r="B1364" t="s">
        <v>1432</v>
      </c>
      <c r="C1364" t="s">
        <v>1033</v>
      </c>
      <c r="D1364">
        <v>10.12</v>
      </c>
      <c r="E1364" s="172" t="s">
        <v>731</v>
      </c>
      <c r="F1364">
        <v>20</v>
      </c>
      <c r="G1364" s="173">
        <v>-19.31</v>
      </c>
      <c r="H1364" s="174"/>
      <c r="I1364" s="174"/>
      <c r="J1364" s="31">
        <v>1.6</v>
      </c>
      <c r="K1364">
        <v>20</v>
      </c>
    </row>
    <row r="1365" spans="1:11" ht="12.75">
      <c r="A1365" t="s">
        <v>2337</v>
      </c>
      <c r="B1365" t="s">
        <v>2338</v>
      </c>
      <c r="C1365" t="s">
        <v>1812</v>
      </c>
      <c r="D1365">
        <v>14.63</v>
      </c>
      <c r="E1365" s="172" t="s">
        <v>731</v>
      </c>
      <c r="F1365">
        <v>-8</v>
      </c>
      <c r="G1365" s="173">
        <v>10.56</v>
      </c>
      <c r="H1365" s="174">
        <v>-1</v>
      </c>
      <c r="I1365" s="174"/>
      <c r="J1365" s="31">
        <v>0.85</v>
      </c>
      <c r="K1365"/>
    </row>
    <row r="1366" spans="1:11" ht="12.75">
      <c r="A1366" t="s">
        <v>2341</v>
      </c>
      <c r="B1366" t="s">
        <v>2342</v>
      </c>
      <c r="C1366" t="s">
        <v>904</v>
      </c>
      <c r="D1366">
        <v>6.66</v>
      </c>
      <c r="E1366" s="172" t="s">
        <v>731</v>
      </c>
      <c r="F1366">
        <v>44</v>
      </c>
      <c r="G1366" s="173">
        <v>5.71</v>
      </c>
      <c r="H1366" s="174">
        <v>29.5</v>
      </c>
      <c r="I1366" s="174"/>
      <c r="J1366" s="31">
        <v>1.25</v>
      </c>
      <c r="K1366"/>
    </row>
    <row r="1367" spans="1:11" ht="12.75">
      <c r="A1367" t="s">
        <v>2343</v>
      </c>
      <c r="B1367" t="s">
        <v>2344</v>
      </c>
      <c r="C1367" t="s">
        <v>1637</v>
      </c>
      <c r="D1367">
        <v>25.7</v>
      </c>
      <c r="E1367" s="172" t="s">
        <v>731</v>
      </c>
      <c r="F1367">
        <v>13</v>
      </c>
      <c r="G1367" s="173">
        <v>-6.58</v>
      </c>
      <c r="H1367" s="174"/>
      <c r="I1367" s="174"/>
      <c r="J1367" s="31">
        <v>1.2</v>
      </c>
      <c r="K1367">
        <v>13</v>
      </c>
    </row>
    <row r="1368" spans="1:11" ht="12.75">
      <c r="A1368" t="s">
        <v>2345</v>
      </c>
      <c r="B1368" t="s">
        <v>2346</v>
      </c>
      <c r="C1368" t="s">
        <v>950</v>
      </c>
      <c r="D1368">
        <v>24.6</v>
      </c>
      <c r="E1368" s="172" t="s">
        <v>731</v>
      </c>
      <c r="F1368">
        <v>13</v>
      </c>
      <c r="G1368" s="173">
        <v>12.65</v>
      </c>
      <c r="H1368" s="174">
        <v>10</v>
      </c>
      <c r="I1368" s="174">
        <v>-1.5</v>
      </c>
      <c r="J1368" s="31">
        <v>1.4</v>
      </c>
      <c r="K1368">
        <v>13</v>
      </c>
    </row>
    <row r="1369" spans="1:11" ht="12.75">
      <c r="A1369" t="s">
        <v>1857</v>
      </c>
      <c r="B1369" t="s">
        <v>1858</v>
      </c>
      <c r="C1369" t="s">
        <v>886</v>
      </c>
      <c r="D1369">
        <v>17.67</v>
      </c>
      <c r="E1369" s="172" t="s">
        <v>731</v>
      </c>
      <c r="F1369">
        <v>24</v>
      </c>
      <c r="G1369" s="173">
        <v>5.04</v>
      </c>
      <c r="H1369" s="174">
        <v>13.5</v>
      </c>
      <c r="I1369" s="174">
        <v>5.5</v>
      </c>
      <c r="J1369" s="31">
        <v>1.55</v>
      </c>
      <c r="K1369">
        <v>24</v>
      </c>
    </row>
    <row r="1370" spans="1:11" ht="12.75">
      <c r="A1370" t="s">
        <v>2347</v>
      </c>
      <c r="B1370" t="s">
        <v>2348</v>
      </c>
      <c r="C1370" t="s">
        <v>2257</v>
      </c>
      <c r="D1370">
        <v>11.36</v>
      </c>
      <c r="E1370" s="172" t="s">
        <v>731</v>
      </c>
      <c r="F1370">
        <v>16</v>
      </c>
      <c r="G1370" s="173">
        <v>4.79</v>
      </c>
      <c r="H1370" s="174">
        <v>7</v>
      </c>
      <c r="I1370" s="174">
        <v>4.5</v>
      </c>
      <c r="J1370" s="31">
        <v>1.3</v>
      </c>
      <c r="K1370">
        <v>16</v>
      </c>
    </row>
    <row r="1371" spans="1:11" ht="12.75">
      <c r="A1371" t="s">
        <v>3038</v>
      </c>
      <c r="B1371" t="s">
        <v>3039</v>
      </c>
      <c r="C1371" t="s">
        <v>907</v>
      </c>
      <c r="D1371">
        <v>9.77</v>
      </c>
      <c r="E1371" s="172" t="s">
        <v>731</v>
      </c>
      <c r="F1371">
        <v>21</v>
      </c>
      <c r="G1371" s="173">
        <v>-8.31</v>
      </c>
      <c r="H1371" s="174"/>
      <c r="I1371" s="174"/>
      <c r="J1371" s="31">
        <v>1.75</v>
      </c>
      <c r="K1371">
        <v>21</v>
      </c>
    </row>
    <row r="1372" spans="1:11" ht="12.75">
      <c r="A1372" t="s">
        <v>2349</v>
      </c>
      <c r="B1372" t="s">
        <v>2350</v>
      </c>
      <c r="C1372" t="s">
        <v>911</v>
      </c>
      <c r="D1372">
        <v>29.86</v>
      </c>
      <c r="E1372" s="172" t="s">
        <v>731</v>
      </c>
      <c r="F1372">
        <v>16</v>
      </c>
      <c r="G1372" s="173">
        <v>9.24</v>
      </c>
      <c r="H1372" s="174">
        <v>27</v>
      </c>
      <c r="I1372" s="174">
        <v>4</v>
      </c>
      <c r="J1372" s="31">
        <v>0.75</v>
      </c>
      <c r="K1372">
        <v>16</v>
      </c>
    </row>
    <row r="1373" spans="1:11" ht="12.75">
      <c r="A1373" t="s">
        <v>2353</v>
      </c>
      <c r="B1373" t="s">
        <v>2354</v>
      </c>
      <c r="C1373" t="s">
        <v>992</v>
      </c>
      <c r="D1373">
        <v>3.69</v>
      </c>
      <c r="E1373" s="172" t="s">
        <v>731</v>
      </c>
      <c r="F1373">
        <v>34</v>
      </c>
      <c r="G1373" s="173">
        <v>-6.9</v>
      </c>
      <c r="H1373" s="174"/>
      <c r="I1373" s="174"/>
      <c r="J1373" s="31">
        <v>1.3</v>
      </c>
      <c r="K1373"/>
    </row>
    <row r="1374" spans="1:11" ht="12.75">
      <c r="A1374" t="s">
        <v>2355</v>
      </c>
      <c r="B1374" t="s">
        <v>2356</v>
      </c>
      <c r="C1374" t="s">
        <v>1678</v>
      </c>
      <c r="D1374">
        <v>15.85</v>
      </c>
      <c r="E1374" s="172" t="s">
        <v>731</v>
      </c>
      <c r="F1374">
        <v>17</v>
      </c>
      <c r="G1374" s="173">
        <v>8</v>
      </c>
      <c r="H1374" s="174">
        <v>36.5</v>
      </c>
      <c r="I1374" s="174"/>
      <c r="J1374" s="31">
        <v>1.2</v>
      </c>
      <c r="K1374">
        <v>17</v>
      </c>
    </row>
    <row r="1375" spans="1:11" ht="12.75">
      <c r="A1375" t="s">
        <v>3040</v>
      </c>
      <c r="B1375" t="s">
        <v>3041</v>
      </c>
      <c r="C1375" t="s">
        <v>2297</v>
      </c>
      <c r="D1375">
        <v>14.16</v>
      </c>
      <c r="E1375" s="172" t="s">
        <v>731</v>
      </c>
      <c r="F1375">
        <v>17</v>
      </c>
      <c r="G1375" s="173">
        <v>3.35</v>
      </c>
      <c r="H1375" s="174">
        <v>33.5</v>
      </c>
      <c r="I1375" s="174">
        <v>-2</v>
      </c>
      <c r="J1375" s="31">
        <v>1.4</v>
      </c>
      <c r="K1375">
        <v>17</v>
      </c>
    </row>
    <row r="1376" spans="1:11" ht="12.75">
      <c r="A1376" t="s">
        <v>1435</v>
      </c>
      <c r="B1376" t="s">
        <v>1436</v>
      </c>
      <c r="C1376" t="s">
        <v>1241</v>
      </c>
      <c r="D1376">
        <v>21.76</v>
      </c>
      <c r="E1376" s="172" t="s">
        <v>731</v>
      </c>
      <c r="F1376">
        <v>12</v>
      </c>
      <c r="G1376" s="173">
        <v>13.86</v>
      </c>
      <c r="H1376" s="174">
        <v>13</v>
      </c>
      <c r="I1376" s="174"/>
      <c r="J1376" s="31">
        <v>1.2</v>
      </c>
      <c r="K1376">
        <v>12</v>
      </c>
    </row>
    <row r="1377" spans="1:11" ht="12.75">
      <c r="A1377" t="s">
        <v>1439</v>
      </c>
      <c r="B1377" t="s">
        <v>1440</v>
      </c>
      <c r="C1377" t="s">
        <v>891</v>
      </c>
      <c r="D1377">
        <v>41.18</v>
      </c>
      <c r="E1377" s="172" t="s">
        <v>731</v>
      </c>
      <c r="F1377">
        <v>9</v>
      </c>
      <c r="G1377" s="173">
        <v>-2.15</v>
      </c>
      <c r="H1377" s="174">
        <v>21</v>
      </c>
      <c r="I1377" s="174"/>
      <c r="J1377" s="31">
        <v>1.7</v>
      </c>
      <c r="K1377">
        <v>9</v>
      </c>
    </row>
    <row r="1378" spans="1:11" ht="12.75">
      <c r="A1378" t="s">
        <v>1441</v>
      </c>
      <c r="B1378" t="s">
        <v>1442</v>
      </c>
      <c r="C1378" t="s">
        <v>966</v>
      </c>
      <c r="D1378">
        <v>58.47</v>
      </c>
      <c r="E1378" s="172" t="s">
        <v>731</v>
      </c>
      <c r="F1378">
        <v>7</v>
      </c>
      <c r="G1378" s="173">
        <v>-59.2</v>
      </c>
      <c r="H1378" s="174"/>
      <c r="I1378" s="174"/>
      <c r="J1378" s="31"/>
      <c r="K1378"/>
    </row>
    <row r="1379" spans="1:11" ht="12.75">
      <c r="A1379" t="s">
        <v>2357</v>
      </c>
      <c r="B1379" t="s">
        <v>2358</v>
      </c>
      <c r="C1379" t="s">
        <v>1711</v>
      </c>
      <c r="D1379">
        <v>31.71</v>
      </c>
      <c r="E1379" s="172" t="s">
        <v>731</v>
      </c>
      <c r="F1379">
        <v>19</v>
      </c>
      <c r="G1379" s="173">
        <v>7.92</v>
      </c>
      <c r="H1379" s="174">
        <v>14</v>
      </c>
      <c r="I1379" s="174">
        <v>5</v>
      </c>
      <c r="J1379" s="31">
        <v>1.3</v>
      </c>
      <c r="K1379">
        <v>19</v>
      </c>
    </row>
    <row r="1380" spans="1:11" ht="12.75">
      <c r="A1380" t="s">
        <v>1443</v>
      </c>
      <c r="B1380" t="s">
        <v>1444</v>
      </c>
      <c r="C1380" t="s">
        <v>1559</v>
      </c>
      <c r="D1380">
        <v>15.96</v>
      </c>
      <c r="E1380" s="172" t="s">
        <v>731</v>
      </c>
      <c r="F1380">
        <v>14</v>
      </c>
      <c r="G1380" s="173">
        <v>-0.44</v>
      </c>
      <c r="H1380" s="174"/>
      <c r="I1380" s="174"/>
      <c r="J1380" s="31">
        <v>0.7</v>
      </c>
      <c r="K1380">
        <v>14</v>
      </c>
    </row>
    <row r="1381" spans="1:11" ht="12.75">
      <c r="A1381" t="s">
        <v>1142</v>
      </c>
      <c r="B1381" t="s">
        <v>1143</v>
      </c>
      <c r="C1381" t="s">
        <v>939</v>
      </c>
      <c r="D1381">
        <v>16.31</v>
      </c>
      <c r="E1381" s="172" t="s">
        <v>731</v>
      </c>
      <c r="F1381">
        <v>17</v>
      </c>
      <c r="G1381" s="173">
        <v>-31.71</v>
      </c>
      <c r="H1381" s="174"/>
      <c r="I1381" s="174"/>
      <c r="J1381" s="31">
        <v>1.1</v>
      </c>
      <c r="K1381">
        <v>17</v>
      </c>
    </row>
    <row r="1382" spans="1:11" ht="12.75">
      <c r="A1382" t="s">
        <v>2361</v>
      </c>
      <c r="B1382" t="s">
        <v>2362</v>
      </c>
      <c r="C1382" t="s">
        <v>877</v>
      </c>
      <c r="D1382">
        <v>14.46</v>
      </c>
      <c r="E1382" s="172" t="s">
        <v>731</v>
      </c>
      <c r="F1382">
        <v>20</v>
      </c>
      <c r="G1382" s="173">
        <v>-3.42</v>
      </c>
      <c r="H1382" s="174"/>
      <c r="I1382" s="174"/>
      <c r="J1382" s="31">
        <v>1.05</v>
      </c>
      <c r="K1382">
        <v>20</v>
      </c>
    </row>
    <row r="1383" spans="1:11" ht="12.75">
      <c r="A1383" t="s">
        <v>398</v>
      </c>
      <c r="B1383" t="s">
        <v>399</v>
      </c>
      <c r="C1383" t="s">
        <v>1025</v>
      </c>
      <c r="D1383">
        <v>21.28</v>
      </c>
      <c r="E1383" s="172" t="s">
        <v>731</v>
      </c>
      <c r="F1383">
        <v>4</v>
      </c>
      <c r="G1383" s="173">
        <v>15.67</v>
      </c>
      <c r="H1383" s="174"/>
      <c r="I1383" s="174"/>
      <c r="J1383" s="31">
        <v>0.95</v>
      </c>
      <c r="K1383"/>
    </row>
    <row r="1384" spans="1:11" ht="12.75">
      <c r="A1384" t="s">
        <v>536</v>
      </c>
      <c r="B1384" t="s">
        <v>537</v>
      </c>
      <c r="C1384" t="s">
        <v>1793</v>
      </c>
      <c r="D1384">
        <v>16.51</v>
      </c>
      <c r="E1384" s="172" t="s">
        <v>731</v>
      </c>
      <c r="F1384">
        <v>20</v>
      </c>
      <c r="G1384" s="173">
        <v>10.16</v>
      </c>
      <c r="H1384" s="174">
        <v>26</v>
      </c>
      <c r="I1384" s="174"/>
      <c r="J1384" s="31">
        <v>0.85</v>
      </c>
      <c r="K1384">
        <v>20</v>
      </c>
    </row>
    <row r="1385" spans="1:11" ht="12.75">
      <c r="A1385" t="s">
        <v>2363</v>
      </c>
      <c r="B1385" t="s">
        <v>2364</v>
      </c>
      <c r="C1385" t="s">
        <v>1548</v>
      </c>
      <c r="D1385">
        <v>14.24</v>
      </c>
      <c r="E1385" s="172" t="s">
        <v>731</v>
      </c>
      <c r="F1385">
        <v>4</v>
      </c>
      <c r="G1385" s="173">
        <v>8.79</v>
      </c>
      <c r="H1385" s="174">
        <v>17.5</v>
      </c>
      <c r="I1385" s="174">
        <v>3</v>
      </c>
      <c r="J1385" s="31">
        <v>1</v>
      </c>
      <c r="K1385"/>
    </row>
    <row r="1386" spans="1:11" ht="12.75">
      <c r="A1386" t="s">
        <v>2365</v>
      </c>
      <c r="B1386" t="s">
        <v>2366</v>
      </c>
      <c r="C1386" t="s">
        <v>925</v>
      </c>
      <c r="D1386">
        <v>33.34</v>
      </c>
      <c r="E1386" s="172" t="s">
        <v>731</v>
      </c>
      <c r="F1386">
        <v>19</v>
      </c>
      <c r="G1386" s="173">
        <v>15.69</v>
      </c>
      <c r="H1386" s="174">
        <v>24</v>
      </c>
      <c r="I1386" s="174"/>
      <c r="J1386" s="31">
        <v>1.15</v>
      </c>
      <c r="K1386">
        <v>19</v>
      </c>
    </row>
    <row r="1387" spans="1:11" ht="12.75">
      <c r="A1387" t="s">
        <v>3060</v>
      </c>
      <c r="B1387" t="s">
        <v>3061</v>
      </c>
      <c r="C1387" t="s">
        <v>880</v>
      </c>
      <c r="D1387">
        <v>34.96</v>
      </c>
      <c r="E1387" s="172" t="s">
        <v>731</v>
      </c>
      <c r="F1387">
        <v>17</v>
      </c>
      <c r="G1387" s="173">
        <v>-66.31</v>
      </c>
      <c r="H1387" s="174">
        <v>6.5</v>
      </c>
      <c r="I1387" s="174">
        <v>5.5</v>
      </c>
      <c r="J1387" s="31">
        <v>1.25</v>
      </c>
      <c r="K1387">
        <v>17</v>
      </c>
    </row>
    <row r="1388" spans="1:11" ht="12.75">
      <c r="A1388" t="s">
        <v>2369</v>
      </c>
      <c r="B1388" t="s">
        <v>759</v>
      </c>
      <c r="C1388" t="s">
        <v>995</v>
      </c>
      <c r="D1388">
        <v>27.18</v>
      </c>
      <c r="E1388" s="172" t="s">
        <v>731</v>
      </c>
      <c r="F1388">
        <v>24</v>
      </c>
      <c r="G1388" s="173">
        <v>7.52</v>
      </c>
      <c r="H1388" s="174">
        <v>30.5</v>
      </c>
      <c r="I1388" s="174">
        <v>-1.5</v>
      </c>
      <c r="J1388" s="31">
        <v>1.65</v>
      </c>
      <c r="K1388">
        <v>24</v>
      </c>
    </row>
    <row r="1389" spans="1:11" ht="12.75">
      <c r="A1389" t="s">
        <v>3062</v>
      </c>
      <c r="B1389" t="s">
        <v>3063</v>
      </c>
      <c r="C1389" t="s">
        <v>907</v>
      </c>
      <c r="D1389">
        <v>14.97</v>
      </c>
      <c r="E1389" s="172" t="s">
        <v>731</v>
      </c>
      <c r="F1389">
        <v>11</v>
      </c>
      <c r="G1389" s="173">
        <v>-3.41</v>
      </c>
      <c r="H1389" s="174">
        <v>18.5</v>
      </c>
      <c r="I1389" s="174"/>
      <c r="J1389" s="31">
        <v>1.2</v>
      </c>
      <c r="K1389">
        <v>11</v>
      </c>
    </row>
    <row r="1390" spans="1:11" ht="12.75">
      <c r="A1390" t="s">
        <v>2372</v>
      </c>
      <c r="B1390" t="s">
        <v>2373</v>
      </c>
      <c r="C1390" t="s">
        <v>978</v>
      </c>
      <c r="D1390">
        <v>10.51</v>
      </c>
      <c r="E1390" s="172" t="s">
        <v>731</v>
      </c>
      <c r="F1390">
        <v>14</v>
      </c>
      <c r="G1390" s="173">
        <v>8.05</v>
      </c>
      <c r="H1390" s="174">
        <v>9.5</v>
      </c>
      <c r="I1390" s="174">
        <v>3</v>
      </c>
      <c r="J1390" s="31">
        <v>1.45</v>
      </c>
      <c r="K1390">
        <v>14</v>
      </c>
    </row>
    <row r="1391" spans="1:11" ht="12.75">
      <c r="A1391" t="s">
        <v>2374</v>
      </c>
      <c r="B1391" t="s">
        <v>2375</v>
      </c>
      <c r="C1391" t="s">
        <v>939</v>
      </c>
      <c r="D1391">
        <v>23.33</v>
      </c>
      <c r="E1391" s="172" t="s">
        <v>731</v>
      </c>
      <c r="F1391">
        <v>12</v>
      </c>
      <c r="G1391" s="173">
        <v>2.97</v>
      </c>
      <c r="H1391" s="174"/>
      <c r="I1391" s="174"/>
      <c r="J1391" s="31">
        <v>1</v>
      </c>
      <c r="K1391">
        <v>12</v>
      </c>
    </row>
    <row r="1392" spans="1:11" ht="12.75">
      <c r="A1392" t="s">
        <v>2376</v>
      </c>
      <c r="B1392" t="s">
        <v>2377</v>
      </c>
      <c r="C1392" t="s">
        <v>1758</v>
      </c>
      <c r="D1392">
        <v>27.44</v>
      </c>
      <c r="E1392" s="172" t="s">
        <v>731</v>
      </c>
      <c r="F1392">
        <v>14</v>
      </c>
      <c r="G1392" s="173">
        <v>26.16</v>
      </c>
      <c r="H1392" s="174">
        <v>15</v>
      </c>
      <c r="I1392" s="174">
        <v>5</v>
      </c>
      <c r="J1392" s="31">
        <v>1.35</v>
      </c>
      <c r="K1392">
        <v>14</v>
      </c>
    </row>
    <row r="1393" spans="1:11" ht="12.75">
      <c r="A1393" t="s">
        <v>2380</v>
      </c>
      <c r="B1393" t="s">
        <v>2381</v>
      </c>
      <c r="C1393" t="s">
        <v>1761</v>
      </c>
      <c r="D1393">
        <v>38.02</v>
      </c>
      <c r="E1393" s="172" t="s">
        <v>731</v>
      </c>
      <c r="F1393">
        <v>12</v>
      </c>
      <c r="G1393" s="173">
        <v>11.68</v>
      </c>
      <c r="H1393" s="174">
        <v>9.5</v>
      </c>
      <c r="I1393" s="174">
        <v>8</v>
      </c>
      <c r="J1393" s="31">
        <v>0.7</v>
      </c>
      <c r="K1393">
        <v>12</v>
      </c>
    </row>
    <row r="1394" spans="1:11" ht="12.75">
      <c r="A1394" t="s">
        <v>1144</v>
      </c>
      <c r="B1394" t="s">
        <v>1145</v>
      </c>
      <c r="C1394" t="s">
        <v>894</v>
      </c>
      <c r="D1394">
        <v>17.1</v>
      </c>
      <c r="E1394" s="172" t="s">
        <v>731</v>
      </c>
      <c r="F1394">
        <v>10</v>
      </c>
      <c r="G1394" s="173">
        <v>4.55</v>
      </c>
      <c r="H1394" s="174">
        <v>12</v>
      </c>
      <c r="I1394" s="174"/>
      <c r="J1394" s="31">
        <v>1.1</v>
      </c>
      <c r="K1394">
        <v>10</v>
      </c>
    </row>
    <row r="1395" spans="1:11" ht="12.75">
      <c r="A1395" t="s">
        <v>2386</v>
      </c>
      <c r="B1395" t="s">
        <v>2387</v>
      </c>
      <c r="C1395" t="s">
        <v>1259</v>
      </c>
      <c r="D1395">
        <v>69.39</v>
      </c>
      <c r="E1395" s="172" t="s">
        <v>731</v>
      </c>
      <c r="F1395">
        <v>12</v>
      </c>
      <c r="G1395" s="173">
        <v>-24.79</v>
      </c>
      <c r="H1395" s="174">
        <v>23</v>
      </c>
      <c r="I1395" s="174"/>
      <c r="J1395" s="31">
        <v>1.55</v>
      </c>
      <c r="K1395">
        <v>12</v>
      </c>
    </row>
    <row r="1396" spans="1:11" ht="12.75">
      <c r="A1396" t="s">
        <v>2390</v>
      </c>
      <c r="B1396" t="s">
        <v>2391</v>
      </c>
      <c r="C1396" t="s">
        <v>1916</v>
      </c>
      <c r="D1396">
        <v>17.43</v>
      </c>
      <c r="E1396" s="172" t="s">
        <v>731</v>
      </c>
      <c r="F1396">
        <v>13</v>
      </c>
      <c r="G1396" s="173">
        <v>9.78</v>
      </c>
      <c r="H1396" s="174">
        <v>9</v>
      </c>
      <c r="I1396" s="174">
        <v>1</v>
      </c>
      <c r="J1396" s="31">
        <v>0.85</v>
      </c>
      <c r="K1396">
        <v>13</v>
      </c>
    </row>
    <row r="1397" spans="1:11" ht="12.75">
      <c r="A1397" t="s">
        <v>3086</v>
      </c>
      <c r="B1397" t="s">
        <v>3087</v>
      </c>
      <c r="C1397" t="s">
        <v>992</v>
      </c>
      <c r="D1397">
        <v>19.22</v>
      </c>
      <c r="E1397" s="172" t="s">
        <v>731</v>
      </c>
      <c r="F1397">
        <v>19</v>
      </c>
      <c r="G1397" s="173">
        <v>15.36</v>
      </c>
      <c r="H1397" s="174">
        <v>15</v>
      </c>
      <c r="I1397" s="174">
        <v>-9</v>
      </c>
      <c r="J1397" s="31">
        <v>1.2</v>
      </c>
      <c r="K1397">
        <v>19</v>
      </c>
    </row>
    <row r="1398" spans="1:11" ht="12.75">
      <c r="A1398" t="s">
        <v>2394</v>
      </c>
      <c r="B1398" t="s">
        <v>2395</v>
      </c>
      <c r="C1398" t="s">
        <v>2094</v>
      </c>
      <c r="D1398">
        <v>17.66</v>
      </c>
      <c r="E1398" s="172" t="s">
        <v>731</v>
      </c>
      <c r="F1398">
        <v>13</v>
      </c>
      <c r="G1398" s="173">
        <v>-6.83</v>
      </c>
      <c r="H1398" s="174"/>
      <c r="I1398" s="174"/>
      <c r="J1398" s="31">
        <v>1.35</v>
      </c>
      <c r="K1398">
        <v>13</v>
      </c>
    </row>
    <row r="1399" spans="1:11" ht="12.75">
      <c r="A1399" t="s">
        <v>3096</v>
      </c>
      <c r="B1399" t="s">
        <v>3097</v>
      </c>
      <c r="C1399" t="s">
        <v>1628</v>
      </c>
      <c r="D1399">
        <v>19.26</v>
      </c>
      <c r="E1399" s="172" t="s">
        <v>731</v>
      </c>
      <c r="F1399">
        <v>10</v>
      </c>
      <c r="G1399" s="173">
        <v>4.76</v>
      </c>
      <c r="H1399" s="174">
        <v>6.5</v>
      </c>
      <c r="I1399" s="174"/>
      <c r="J1399" s="31">
        <v>0.85</v>
      </c>
      <c r="K1399">
        <v>10</v>
      </c>
    </row>
    <row r="1400" spans="1:11" ht="12.75">
      <c r="A1400" t="s">
        <v>2396</v>
      </c>
      <c r="B1400" t="s">
        <v>2397</v>
      </c>
      <c r="C1400" t="s">
        <v>1647</v>
      </c>
      <c r="D1400">
        <v>16.92</v>
      </c>
      <c r="E1400" s="172" t="s">
        <v>731</v>
      </c>
      <c r="F1400">
        <v>23</v>
      </c>
      <c r="G1400" s="173">
        <v>1.17</v>
      </c>
      <c r="H1400" s="174">
        <v>31.5</v>
      </c>
      <c r="I1400" s="174">
        <v>11</v>
      </c>
      <c r="J1400" s="31">
        <v>0.95</v>
      </c>
      <c r="K1400">
        <v>23</v>
      </c>
    </row>
    <row r="1401" spans="1:11" ht="12.75">
      <c r="A1401" t="s">
        <v>2398</v>
      </c>
      <c r="B1401" t="s">
        <v>2399</v>
      </c>
      <c r="C1401" t="s">
        <v>914</v>
      </c>
      <c r="D1401">
        <v>97.14</v>
      </c>
      <c r="E1401" s="172" t="s">
        <v>731</v>
      </c>
      <c r="F1401">
        <v>7</v>
      </c>
      <c r="G1401" s="173">
        <v>9.58</v>
      </c>
      <c r="H1401" s="174">
        <v>11.5</v>
      </c>
      <c r="I1401" s="174">
        <v>5.5</v>
      </c>
      <c r="J1401" s="31">
        <v>1.25</v>
      </c>
      <c r="K1401"/>
    </row>
    <row r="1402" spans="1:11" ht="12.75">
      <c r="A1402" t="s">
        <v>2400</v>
      </c>
      <c r="B1402" t="s">
        <v>2401</v>
      </c>
      <c r="C1402" t="s">
        <v>877</v>
      </c>
      <c r="D1402">
        <v>5.97</v>
      </c>
      <c r="E1402" s="172" t="s">
        <v>731</v>
      </c>
      <c r="F1402">
        <v>14</v>
      </c>
      <c r="G1402" s="173">
        <v>28.25</v>
      </c>
      <c r="H1402" s="174"/>
      <c r="I1402" s="174"/>
      <c r="J1402" s="31">
        <v>0.95</v>
      </c>
      <c r="K1402">
        <v>14</v>
      </c>
    </row>
    <row r="1403" spans="1:11" ht="12.75">
      <c r="A1403" t="s">
        <v>2402</v>
      </c>
      <c r="B1403" t="s">
        <v>2403</v>
      </c>
      <c r="C1403" t="s">
        <v>1793</v>
      </c>
      <c r="D1403">
        <v>18.37</v>
      </c>
      <c r="E1403" s="172" t="s">
        <v>731</v>
      </c>
      <c r="F1403">
        <v>17</v>
      </c>
      <c r="G1403" s="173">
        <v>24.95</v>
      </c>
      <c r="H1403" s="174">
        <v>7.5</v>
      </c>
      <c r="I1403" s="174">
        <v>6</v>
      </c>
      <c r="J1403" s="31">
        <v>0.85</v>
      </c>
      <c r="K1403">
        <v>17</v>
      </c>
    </row>
    <row r="1404" spans="1:11" ht="12.75">
      <c r="A1404" t="s">
        <v>2404</v>
      </c>
      <c r="B1404" t="s">
        <v>2405</v>
      </c>
      <c r="C1404" t="s">
        <v>877</v>
      </c>
      <c r="D1404">
        <v>19.57</v>
      </c>
      <c r="E1404" s="172" t="s">
        <v>731</v>
      </c>
      <c r="F1404">
        <v>8</v>
      </c>
      <c r="G1404" s="173">
        <v>-0.83</v>
      </c>
      <c r="H1404" s="174"/>
      <c r="I1404" s="174"/>
      <c r="J1404" s="31">
        <v>1.25</v>
      </c>
      <c r="K1404">
        <v>8</v>
      </c>
    </row>
    <row r="1405" spans="1:11" ht="12.75">
      <c r="A1405" t="s">
        <v>2406</v>
      </c>
      <c r="B1405" t="s">
        <v>2407</v>
      </c>
      <c r="C1405" t="s">
        <v>1662</v>
      </c>
      <c r="D1405">
        <v>15.08</v>
      </c>
      <c r="E1405" s="172" t="s">
        <v>731</v>
      </c>
      <c r="F1405">
        <v>7</v>
      </c>
      <c r="G1405" s="173">
        <v>6.77</v>
      </c>
      <c r="H1405" s="174">
        <v>6.5</v>
      </c>
      <c r="I1405" s="174">
        <v>15</v>
      </c>
      <c r="J1405" s="31">
        <v>0.85</v>
      </c>
      <c r="K1405"/>
    </row>
    <row r="1406" spans="1:11" ht="12.75">
      <c r="A1406" t="s">
        <v>2410</v>
      </c>
      <c r="B1406" t="s">
        <v>2411</v>
      </c>
      <c r="C1406" t="s">
        <v>1030</v>
      </c>
      <c r="D1406">
        <v>13.5</v>
      </c>
      <c r="E1406" s="172" t="s">
        <v>731</v>
      </c>
      <c r="F1406">
        <v>18</v>
      </c>
      <c r="G1406" s="173">
        <v>-0.51</v>
      </c>
      <c r="H1406" s="174">
        <v>4</v>
      </c>
      <c r="I1406" s="174"/>
      <c r="J1406" s="31">
        <v>1.7</v>
      </c>
      <c r="K1406">
        <v>18</v>
      </c>
    </row>
    <row r="1407" spans="1:11" ht="12.75">
      <c r="A1407" t="s">
        <v>2412</v>
      </c>
      <c r="B1407" t="s">
        <v>2413</v>
      </c>
      <c r="C1407" t="s">
        <v>897</v>
      </c>
      <c r="D1407">
        <v>13.1</v>
      </c>
      <c r="E1407" s="172" t="s">
        <v>731</v>
      </c>
      <c r="F1407">
        <v>11</v>
      </c>
      <c r="G1407" s="173">
        <v>-4.06</v>
      </c>
      <c r="H1407" s="174"/>
      <c r="I1407" s="174">
        <v>1.5</v>
      </c>
      <c r="J1407" s="31">
        <v>1.1</v>
      </c>
      <c r="K1407">
        <v>11</v>
      </c>
    </row>
    <row r="1408" spans="1:11" ht="12.75">
      <c r="A1408" t="s">
        <v>2414</v>
      </c>
      <c r="B1408" t="s">
        <v>2415</v>
      </c>
      <c r="C1408" t="s">
        <v>894</v>
      </c>
      <c r="D1408">
        <v>15.48</v>
      </c>
      <c r="E1408" s="172" t="s">
        <v>731</v>
      </c>
      <c r="F1408">
        <v>8</v>
      </c>
      <c r="G1408" s="173">
        <v>0.8</v>
      </c>
      <c r="H1408" s="174">
        <v>4</v>
      </c>
      <c r="I1408" s="174"/>
      <c r="J1408" s="31">
        <v>0.9</v>
      </c>
      <c r="K1408">
        <v>8</v>
      </c>
    </row>
    <row r="1409" spans="1:11" ht="12.75">
      <c r="A1409" t="s">
        <v>2416</v>
      </c>
      <c r="B1409" t="s">
        <v>2417</v>
      </c>
      <c r="C1409" t="s">
        <v>1576</v>
      </c>
      <c r="D1409">
        <v>9.87</v>
      </c>
      <c r="E1409" s="172" t="s">
        <v>731</v>
      </c>
      <c r="F1409">
        <v>13</v>
      </c>
      <c r="G1409" s="173">
        <v>2.07</v>
      </c>
      <c r="H1409" s="174">
        <v>14.5</v>
      </c>
      <c r="I1409" s="174"/>
      <c r="J1409" s="31">
        <v>1.5</v>
      </c>
      <c r="K1409">
        <v>13</v>
      </c>
    </row>
    <row r="1410" spans="1:11" ht="12.75">
      <c r="A1410" t="s">
        <v>2418</v>
      </c>
      <c r="B1410" t="s">
        <v>2419</v>
      </c>
      <c r="C1410" t="s">
        <v>939</v>
      </c>
      <c r="D1410">
        <v>34.19</v>
      </c>
      <c r="E1410" s="172" t="s">
        <v>731</v>
      </c>
      <c r="F1410">
        <v>2</v>
      </c>
      <c r="G1410" s="173">
        <v>-12.16</v>
      </c>
      <c r="H1410" s="174"/>
      <c r="I1410" s="174"/>
      <c r="J1410" s="31">
        <v>0.9</v>
      </c>
      <c r="K1410"/>
    </row>
    <row r="1411" spans="1:11" ht="12.75">
      <c r="A1411" t="s">
        <v>78</v>
      </c>
      <c r="B1411" t="s">
        <v>79</v>
      </c>
      <c r="C1411" t="s">
        <v>2094</v>
      </c>
      <c r="D1411">
        <v>13.36</v>
      </c>
      <c r="E1411" s="172" t="s">
        <v>731</v>
      </c>
      <c r="F1411">
        <v>26</v>
      </c>
      <c r="G1411" s="173">
        <v>-6.41</v>
      </c>
      <c r="H1411" s="174">
        <v>54</v>
      </c>
      <c r="I1411" s="174"/>
      <c r="J1411" s="31">
        <v>0.85</v>
      </c>
      <c r="K1411">
        <v>26</v>
      </c>
    </row>
    <row r="1412" spans="1:11" ht="12.75">
      <c r="A1412" t="s">
        <v>2420</v>
      </c>
      <c r="B1412" t="s">
        <v>2421</v>
      </c>
      <c r="C1412" t="s">
        <v>2077</v>
      </c>
      <c r="D1412">
        <v>25.59</v>
      </c>
      <c r="E1412" s="172" t="s">
        <v>731</v>
      </c>
      <c r="F1412">
        <v>24</v>
      </c>
      <c r="G1412" s="173">
        <v>1.1</v>
      </c>
      <c r="H1412" s="174">
        <v>12</v>
      </c>
      <c r="I1412" s="174">
        <v>9</v>
      </c>
      <c r="J1412" s="31">
        <v>1.15</v>
      </c>
      <c r="K1412">
        <v>24</v>
      </c>
    </row>
    <row r="1413" spans="1:11" ht="12.75">
      <c r="A1413" t="s">
        <v>547</v>
      </c>
      <c r="B1413" t="s">
        <v>548</v>
      </c>
      <c r="C1413" t="s">
        <v>1711</v>
      </c>
      <c r="D1413">
        <v>30.18</v>
      </c>
      <c r="E1413" s="172" t="s">
        <v>731</v>
      </c>
      <c r="F1413">
        <v>13</v>
      </c>
      <c r="G1413" s="173">
        <v>23.91</v>
      </c>
      <c r="H1413" s="174">
        <v>5</v>
      </c>
      <c r="I1413" s="174"/>
      <c r="J1413" s="31">
        <v>1.4</v>
      </c>
      <c r="K1413">
        <v>13</v>
      </c>
    </row>
    <row r="1414" spans="1:11" ht="12.75">
      <c r="A1414" t="s">
        <v>2427</v>
      </c>
      <c r="B1414" t="s">
        <v>2428</v>
      </c>
      <c r="C1414" t="s">
        <v>1665</v>
      </c>
      <c r="D1414">
        <v>35.25</v>
      </c>
      <c r="E1414" s="172" t="s">
        <v>731</v>
      </c>
      <c r="F1414">
        <v>14</v>
      </c>
      <c r="G1414" s="173">
        <v>14</v>
      </c>
      <c r="H1414" s="174">
        <v>6</v>
      </c>
      <c r="I1414" s="174">
        <v>5.5</v>
      </c>
      <c r="J1414" s="31">
        <v>1.6</v>
      </c>
      <c r="K1414">
        <v>14</v>
      </c>
    </row>
    <row r="1415" spans="1:11" ht="12.75">
      <c r="A1415" t="s">
        <v>2431</v>
      </c>
      <c r="B1415" t="s">
        <v>2432</v>
      </c>
      <c r="C1415" t="s">
        <v>1761</v>
      </c>
      <c r="D1415">
        <v>14.71</v>
      </c>
      <c r="E1415" s="172" t="s">
        <v>731</v>
      </c>
      <c r="F1415">
        <v>17</v>
      </c>
      <c r="G1415" s="173">
        <v>8.9</v>
      </c>
      <c r="H1415" s="174">
        <v>4.5</v>
      </c>
      <c r="I1415" s="174"/>
      <c r="J1415" s="31">
        <v>0.9</v>
      </c>
      <c r="K1415">
        <v>17</v>
      </c>
    </row>
    <row r="1416" spans="1:11" ht="12.75">
      <c r="A1416" t="s">
        <v>2435</v>
      </c>
      <c r="B1416" t="s">
        <v>2436</v>
      </c>
      <c r="C1416" t="s">
        <v>1048</v>
      </c>
      <c r="D1416">
        <v>14.05</v>
      </c>
      <c r="E1416" s="172" t="s">
        <v>731</v>
      </c>
      <c r="F1416">
        <v>7</v>
      </c>
      <c r="G1416" s="173">
        <v>1.72</v>
      </c>
      <c r="H1416" s="174">
        <v>1</v>
      </c>
      <c r="I1416" s="174">
        <v>-12.5</v>
      </c>
      <c r="J1416" s="31">
        <v>1.2</v>
      </c>
      <c r="K1416"/>
    </row>
    <row r="1417" spans="1:11" ht="12.75">
      <c r="A1417" t="s">
        <v>1474</v>
      </c>
      <c r="B1417" t="s">
        <v>1475</v>
      </c>
      <c r="C1417" t="s">
        <v>2257</v>
      </c>
      <c r="D1417">
        <v>38.42</v>
      </c>
      <c r="E1417" s="172" t="s">
        <v>731</v>
      </c>
      <c r="F1417">
        <v>10</v>
      </c>
      <c r="G1417" s="173">
        <v>-14.3</v>
      </c>
      <c r="H1417" s="174"/>
      <c r="I1417" s="174"/>
      <c r="J1417" s="31">
        <v>1.45</v>
      </c>
      <c r="K1417">
        <v>10</v>
      </c>
    </row>
    <row r="1418" spans="1:11" ht="12.75">
      <c r="A1418" t="s">
        <v>2439</v>
      </c>
      <c r="B1418" t="s">
        <v>2440</v>
      </c>
      <c r="C1418" t="s">
        <v>984</v>
      </c>
      <c r="D1418">
        <v>18.8</v>
      </c>
      <c r="E1418" s="172" t="s">
        <v>731</v>
      </c>
      <c r="F1418">
        <v>8</v>
      </c>
      <c r="G1418" s="173">
        <v>5.52</v>
      </c>
      <c r="H1418" s="174">
        <v>0.5</v>
      </c>
      <c r="I1418" s="174">
        <v>0.5</v>
      </c>
      <c r="J1418" s="31">
        <v>0.8</v>
      </c>
      <c r="K1418">
        <v>8</v>
      </c>
    </row>
    <row r="1419" spans="1:11" ht="12.75">
      <c r="A1419" t="s">
        <v>2443</v>
      </c>
      <c r="B1419" t="s">
        <v>2444</v>
      </c>
      <c r="C1419" t="s">
        <v>914</v>
      </c>
      <c r="D1419">
        <v>24.55</v>
      </c>
      <c r="E1419" s="172" t="s">
        <v>731</v>
      </c>
      <c r="F1419">
        <v>20</v>
      </c>
      <c r="G1419" s="173">
        <v>3.25</v>
      </c>
      <c r="H1419" s="174">
        <v>35.5</v>
      </c>
      <c r="I1419" s="174"/>
      <c r="J1419" s="31">
        <v>1.35</v>
      </c>
      <c r="K1419">
        <v>20</v>
      </c>
    </row>
    <row r="1420" spans="1:11" ht="12.75">
      <c r="A1420" t="s">
        <v>2445</v>
      </c>
      <c r="B1420" t="s">
        <v>2446</v>
      </c>
      <c r="C1420" t="s">
        <v>1019</v>
      </c>
      <c r="D1420">
        <v>11.7</v>
      </c>
      <c r="E1420" s="172" t="s">
        <v>731</v>
      </c>
      <c r="F1420">
        <v>28</v>
      </c>
      <c r="G1420" s="173">
        <v>7.26</v>
      </c>
      <c r="H1420" s="174">
        <v>6</v>
      </c>
      <c r="I1420" s="174"/>
      <c r="J1420" s="31">
        <v>0.75</v>
      </c>
      <c r="K1420">
        <v>28</v>
      </c>
    </row>
    <row r="1421" spans="1:11" ht="12.75">
      <c r="A1421" t="s">
        <v>412</v>
      </c>
      <c r="B1421" t="s">
        <v>413</v>
      </c>
      <c r="C1421" t="s">
        <v>907</v>
      </c>
      <c r="D1421">
        <v>10.42</v>
      </c>
      <c r="E1421" s="172" t="s">
        <v>731</v>
      </c>
      <c r="F1421">
        <v>10</v>
      </c>
      <c r="G1421" s="173">
        <v>-1.91</v>
      </c>
      <c r="H1421" s="174"/>
      <c r="I1421" s="174"/>
      <c r="J1421" s="31">
        <v>2.15</v>
      </c>
      <c r="K1421">
        <v>10</v>
      </c>
    </row>
    <row r="1422" spans="1:11" ht="12.75">
      <c r="A1422" t="s">
        <v>553</v>
      </c>
      <c r="B1422" t="s">
        <v>554</v>
      </c>
      <c r="C1422" t="s">
        <v>904</v>
      </c>
      <c r="D1422">
        <v>7.22</v>
      </c>
      <c r="E1422" s="172" t="s">
        <v>731</v>
      </c>
      <c r="F1422">
        <v>34</v>
      </c>
      <c r="G1422" s="173">
        <v>10.26</v>
      </c>
      <c r="H1422" s="174">
        <v>24</v>
      </c>
      <c r="I1422" s="174"/>
      <c r="J1422" s="31">
        <v>1.2</v>
      </c>
      <c r="K1422"/>
    </row>
    <row r="1423" spans="1:11" ht="12.75">
      <c r="A1423" t="s">
        <v>824</v>
      </c>
      <c r="B1423" t="s">
        <v>825</v>
      </c>
      <c r="C1423" t="s">
        <v>1662</v>
      </c>
      <c r="D1423">
        <v>14.74</v>
      </c>
      <c r="E1423" s="172" t="s">
        <v>731</v>
      </c>
      <c r="F1423">
        <v>4</v>
      </c>
      <c r="G1423" s="173">
        <v>3.23</v>
      </c>
      <c r="H1423" s="174">
        <v>17</v>
      </c>
      <c r="I1423" s="174">
        <v>1</v>
      </c>
      <c r="J1423" s="31">
        <v>0.95</v>
      </c>
      <c r="K1423"/>
    </row>
    <row r="1424" spans="1:11" ht="12.75">
      <c r="A1424" t="s">
        <v>2447</v>
      </c>
      <c r="B1424" t="s">
        <v>2448</v>
      </c>
      <c r="C1424" t="s">
        <v>2097</v>
      </c>
      <c r="D1424">
        <v>88.86</v>
      </c>
      <c r="E1424" s="172" t="s">
        <v>731</v>
      </c>
      <c r="F1424">
        <v>-1</v>
      </c>
      <c r="G1424" s="173">
        <v>49.38</v>
      </c>
      <c r="H1424" s="174">
        <v>9.5</v>
      </c>
      <c r="I1424" s="174">
        <v>5</v>
      </c>
      <c r="J1424" s="31">
        <v>1.3</v>
      </c>
      <c r="K1424"/>
    </row>
    <row r="1425" spans="1:11" ht="12.75">
      <c r="A1425" t="s">
        <v>2451</v>
      </c>
      <c r="B1425" t="s">
        <v>2452</v>
      </c>
      <c r="C1425" t="s">
        <v>2266</v>
      </c>
      <c r="D1425">
        <v>40.52</v>
      </c>
      <c r="E1425" s="172" t="s">
        <v>731</v>
      </c>
      <c r="F1425">
        <v>10</v>
      </c>
      <c r="G1425" s="173">
        <v>22.11</v>
      </c>
      <c r="H1425" s="174">
        <v>8</v>
      </c>
      <c r="I1425" s="174"/>
      <c r="J1425" s="31">
        <v>1.1</v>
      </c>
      <c r="K1425">
        <v>10</v>
      </c>
    </row>
    <row r="1426" spans="1:11" ht="12.75">
      <c r="A1426" t="s">
        <v>1490</v>
      </c>
      <c r="B1426" t="s">
        <v>1491</v>
      </c>
      <c r="C1426" t="s">
        <v>1000</v>
      </c>
      <c r="D1426">
        <v>14.94</v>
      </c>
      <c r="E1426" s="172" t="s">
        <v>731</v>
      </c>
      <c r="F1426">
        <v>13</v>
      </c>
      <c r="G1426" s="173">
        <v>-1.05</v>
      </c>
      <c r="H1426" s="174"/>
      <c r="I1426" s="174">
        <v>8</v>
      </c>
      <c r="J1426" s="31">
        <v>1.15</v>
      </c>
      <c r="K1426">
        <v>13</v>
      </c>
    </row>
    <row r="1427" spans="1:11" ht="12.75">
      <c r="A1427" t="s">
        <v>118</v>
      </c>
      <c r="B1427" t="s">
        <v>119</v>
      </c>
      <c r="C1427" t="s">
        <v>886</v>
      </c>
      <c r="D1427">
        <v>26.8</v>
      </c>
      <c r="E1427" s="172" t="s">
        <v>731</v>
      </c>
      <c r="F1427">
        <v>13</v>
      </c>
      <c r="G1427" s="173">
        <v>13.01</v>
      </c>
      <c r="H1427" s="174">
        <v>2.5</v>
      </c>
      <c r="I1427" s="174">
        <v>3</v>
      </c>
      <c r="J1427" s="31">
        <v>1.5</v>
      </c>
      <c r="K1427">
        <v>13</v>
      </c>
    </row>
    <row r="1428" spans="1:11" ht="12.75">
      <c r="A1428" t="s">
        <v>1486</v>
      </c>
      <c r="B1428" t="s">
        <v>2453</v>
      </c>
      <c r="C1428" t="s">
        <v>1048</v>
      </c>
      <c r="D1428">
        <v>9.08</v>
      </c>
      <c r="E1428" s="172" t="s">
        <v>731</v>
      </c>
      <c r="F1428">
        <v>15</v>
      </c>
      <c r="G1428" s="173">
        <v>-6.62</v>
      </c>
      <c r="H1428" s="174">
        <v>20.5</v>
      </c>
      <c r="I1428" s="174">
        <v>-8</v>
      </c>
      <c r="J1428" s="31">
        <v>1.4</v>
      </c>
      <c r="K1428">
        <v>15</v>
      </c>
    </row>
    <row r="1429" spans="1:11" ht="12.75">
      <c r="A1429" t="s">
        <v>2454</v>
      </c>
      <c r="B1429" t="s">
        <v>2455</v>
      </c>
      <c r="C1429" t="s">
        <v>1916</v>
      </c>
      <c r="D1429">
        <v>14.69</v>
      </c>
      <c r="E1429" s="172" t="s">
        <v>731</v>
      </c>
      <c r="F1429">
        <v>12</v>
      </c>
      <c r="G1429" s="173">
        <v>5.39</v>
      </c>
      <c r="H1429" s="174">
        <v>12</v>
      </c>
      <c r="I1429" s="174">
        <v>5.5</v>
      </c>
      <c r="J1429" s="31">
        <v>0.9</v>
      </c>
      <c r="K1429">
        <v>12</v>
      </c>
    </row>
    <row r="1430" spans="1:11" ht="12.75">
      <c r="A1430" t="s">
        <v>3170</v>
      </c>
      <c r="B1430" t="s">
        <v>3171</v>
      </c>
      <c r="C1430" t="s">
        <v>2297</v>
      </c>
      <c r="D1430">
        <v>20.55</v>
      </c>
      <c r="E1430" s="172" t="s">
        <v>731</v>
      </c>
      <c r="F1430">
        <v>7</v>
      </c>
      <c r="G1430" s="173">
        <v>5.82</v>
      </c>
      <c r="H1430" s="174"/>
      <c r="I1430" s="174">
        <v>23</v>
      </c>
      <c r="J1430" s="31">
        <v>1.25</v>
      </c>
      <c r="K1430"/>
    </row>
    <row r="1431" spans="1:11" ht="12.75">
      <c r="A1431" t="s">
        <v>2458</v>
      </c>
      <c r="B1431" t="s">
        <v>2459</v>
      </c>
      <c r="C1431" t="s">
        <v>1048</v>
      </c>
      <c r="D1431">
        <v>14.21</v>
      </c>
      <c r="E1431" s="172" t="s">
        <v>731</v>
      </c>
      <c r="F1431">
        <v>18</v>
      </c>
      <c r="G1431" s="173">
        <v>23.33</v>
      </c>
      <c r="H1431" s="174">
        <v>10</v>
      </c>
      <c r="I1431" s="174"/>
      <c r="J1431" s="31">
        <v>1.65</v>
      </c>
      <c r="K1431">
        <v>18</v>
      </c>
    </row>
    <row r="1432" spans="1:11" ht="12.75">
      <c r="A1432" t="s">
        <v>1492</v>
      </c>
      <c r="B1432" t="s">
        <v>1493</v>
      </c>
      <c r="C1432" t="s">
        <v>962</v>
      </c>
      <c r="D1432">
        <v>16.92</v>
      </c>
      <c r="E1432" s="172" t="s">
        <v>731</v>
      </c>
      <c r="F1432">
        <v>13</v>
      </c>
      <c r="G1432" s="173">
        <v>1.98</v>
      </c>
      <c r="H1432" s="174"/>
      <c r="I1432" s="174"/>
      <c r="J1432" s="31"/>
      <c r="K1432">
        <v>13</v>
      </c>
    </row>
    <row r="1433" spans="1:11" ht="12.75">
      <c r="A1433" t="s">
        <v>2462</v>
      </c>
      <c r="B1433" t="s">
        <v>2463</v>
      </c>
      <c r="C1433" t="s">
        <v>904</v>
      </c>
      <c r="D1433">
        <v>19.46</v>
      </c>
      <c r="E1433" s="172" t="s">
        <v>731</v>
      </c>
      <c r="F1433">
        <v>5</v>
      </c>
      <c r="G1433" s="173">
        <v>-36.1</v>
      </c>
      <c r="H1433" s="174"/>
      <c r="I1433" s="174"/>
      <c r="J1433" s="31">
        <v>1.55</v>
      </c>
      <c r="K1433"/>
    </row>
    <row r="1434" spans="1:11" ht="12.75">
      <c r="A1434" t="s">
        <v>1494</v>
      </c>
      <c r="B1434" t="s">
        <v>1495</v>
      </c>
      <c r="C1434" t="s">
        <v>914</v>
      </c>
      <c r="D1434">
        <v>58.85</v>
      </c>
      <c r="E1434" s="172" t="s">
        <v>731</v>
      </c>
      <c r="F1434">
        <v>2</v>
      </c>
      <c r="G1434" s="173">
        <v>6.92</v>
      </c>
      <c r="H1434" s="174">
        <v>11.5</v>
      </c>
      <c r="I1434" s="174">
        <v>5</v>
      </c>
      <c r="J1434" s="31">
        <v>1.25</v>
      </c>
      <c r="K1434"/>
    </row>
    <row r="1435" spans="1:11" ht="12.75">
      <c r="A1435" t="s">
        <v>2466</v>
      </c>
      <c r="B1435" t="s">
        <v>2467</v>
      </c>
      <c r="C1435" t="s">
        <v>1790</v>
      </c>
      <c r="D1435">
        <v>46.15</v>
      </c>
      <c r="E1435" s="172" t="s">
        <v>731</v>
      </c>
      <c r="F1435">
        <v>-2</v>
      </c>
      <c r="G1435" s="173">
        <v>-19.79</v>
      </c>
      <c r="H1435" s="174"/>
      <c r="I1435" s="174"/>
      <c r="J1435" s="31">
        <v>1.15</v>
      </c>
      <c r="K1435"/>
    </row>
    <row r="1436" spans="1:11" ht="12.75">
      <c r="A1436" t="s">
        <v>558</v>
      </c>
      <c r="B1436" t="s">
        <v>559</v>
      </c>
      <c r="C1436" t="s">
        <v>1887</v>
      </c>
      <c r="D1436">
        <v>6.34</v>
      </c>
      <c r="E1436" s="172" t="s">
        <v>731</v>
      </c>
      <c r="F1436">
        <v>25</v>
      </c>
      <c r="G1436" s="173">
        <v>13.1</v>
      </c>
      <c r="H1436" s="174">
        <v>62.5</v>
      </c>
      <c r="I1436" s="174"/>
      <c r="J1436" s="31">
        <v>1.35</v>
      </c>
      <c r="K1436">
        <v>25</v>
      </c>
    </row>
    <row r="1437" spans="1:11" ht="12.75">
      <c r="A1437" t="s">
        <v>2470</v>
      </c>
      <c r="B1437" t="s">
        <v>2471</v>
      </c>
      <c r="C1437" t="s">
        <v>1711</v>
      </c>
      <c r="D1437">
        <v>69.82</v>
      </c>
      <c r="E1437" s="172" t="s">
        <v>731</v>
      </c>
      <c r="F1437">
        <v>13</v>
      </c>
      <c r="G1437" s="173">
        <v>17.12</v>
      </c>
      <c r="H1437" s="174">
        <v>11.5</v>
      </c>
      <c r="I1437" s="174">
        <v>17.5</v>
      </c>
      <c r="J1437" s="31">
        <v>1.1</v>
      </c>
      <c r="K1437">
        <v>13</v>
      </c>
    </row>
    <row r="1438" spans="1:11" ht="12.75">
      <c r="A1438" t="s">
        <v>2472</v>
      </c>
      <c r="B1438" t="s">
        <v>2473</v>
      </c>
      <c r="C1438" t="s">
        <v>931</v>
      </c>
      <c r="D1438">
        <v>43.96</v>
      </c>
      <c r="E1438" s="172" t="s">
        <v>731</v>
      </c>
      <c r="F1438">
        <v>4</v>
      </c>
      <c r="G1438" s="173">
        <v>10.81</v>
      </c>
      <c r="H1438" s="174">
        <v>1</v>
      </c>
      <c r="I1438" s="174"/>
      <c r="J1438" s="31">
        <v>1.5</v>
      </c>
      <c r="K1438"/>
    </row>
    <row r="1439" spans="1:11" ht="12.75">
      <c r="A1439" t="s">
        <v>2474</v>
      </c>
      <c r="B1439" t="s">
        <v>2475</v>
      </c>
      <c r="C1439" t="s">
        <v>2097</v>
      </c>
      <c r="D1439">
        <v>40.51</v>
      </c>
      <c r="E1439" s="172" t="s">
        <v>731</v>
      </c>
      <c r="F1439">
        <v>9</v>
      </c>
      <c r="G1439" s="173">
        <v>2.16</v>
      </c>
      <c r="H1439" s="174">
        <v>12.5</v>
      </c>
      <c r="I1439" s="174">
        <v>2.5</v>
      </c>
      <c r="J1439" s="31">
        <v>1.6</v>
      </c>
      <c r="K1439">
        <v>9</v>
      </c>
    </row>
    <row r="1440" spans="1:11" ht="12.75">
      <c r="A1440" t="s">
        <v>560</v>
      </c>
      <c r="B1440" t="s">
        <v>561</v>
      </c>
      <c r="C1440" t="s">
        <v>1022</v>
      </c>
      <c r="D1440">
        <v>13.52</v>
      </c>
      <c r="E1440" s="172" t="s">
        <v>731</v>
      </c>
      <c r="F1440">
        <v>20</v>
      </c>
      <c r="G1440" s="173">
        <v>8.42</v>
      </c>
      <c r="H1440" s="174">
        <v>22</v>
      </c>
      <c r="I1440" s="174">
        <v>35</v>
      </c>
      <c r="J1440" s="31">
        <v>1.5</v>
      </c>
      <c r="K1440">
        <v>20</v>
      </c>
    </row>
    <row r="1441" spans="1:11" ht="12.75">
      <c r="A1441" t="s">
        <v>564</v>
      </c>
      <c r="B1441" t="s">
        <v>565</v>
      </c>
      <c r="C1441" t="s">
        <v>950</v>
      </c>
      <c r="D1441">
        <v>11.81</v>
      </c>
      <c r="E1441" s="172" t="s">
        <v>731</v>
      </c>
      <c r="F1441">
        <v>8</v>
      </c>
      <c r="G1441" s="173">
        <v>2.59</v>
      </c>
      <c r="H1441" s="174"/>
      <c r="I1441" s="174"/>
      <c r="J1441" s="31">
        <v>1.2</v>
      </c>
      <c r="K1441">
        <v>8</v>
      </c>
    </row>
    <row r="1442" spans="1:11" ht="12.75">
      <c r="A1442" t="s">
        <v>3209</v>
      </c>
      <c r="B1442" t="s">
        <v>3210</v>
      </c>
      <c r="C1442" t="s">
        <v>1025</v>
      </c>
      <c r="D1442">
        <v>47.64</v>
      </c>
      <c r="E1442" s="172" t="s">
        <v>731</v>
      </c>
      <c r="F1442">
        <v>19</v>
      </c>
      <c r="G1442" s="173">
        <v>10.62</v>
      </c>
      <c r="H1442" s="174">
        <v>93.5</v>
      </c>
      <c r="I1442" s="174"/>
      <c r="J1442" s="31">
        <v>1.35</v>
      </c>
      <c r="K1442">
        <v>19</v>
      </c>
    </row>
    <row r="1443" spans="1:11" ht="12.75">
      <c r="A1443" t="s">
        <v>2480</v>
      </c>
      <c r="B1443" t="s">
        <v>2481</v>
      </c>
      <c r="C1443" t="s">
        <v>1605</v>
      </c>
      <c r="D1443">
        <v>26.96</v>
      </c>
      <c r="E1443" s="172" t="s">
        <v>731</v>
      </c>
      <c r="F1443">
        <v>22</v>
      </c>
      <c r="G1443" s="173">
        <v>11.71</v>
      </c>
      <c r="H1443" s="174">
        <v>11</v>
      </c>
      <c r="I1443" s="174">
        <v>12</v>
      </c>
      <c r="J1443" s="31">
        <v>1</v>
      </c>
      <c r="K1443">
        <v>22</v>
      </c>
    </row>
    <row r="1444" spans="1:11" ht="12.75">
      <c r="A1444" t="s">
        <v>2484</v>
      </c>
      <c r="B1444" t="s">
        <v>2485</v>
      </c>
      <c r="C1444" t="s">
        <v>2257</v>
      </c>
      <c r="D1444">
        <v>9.33</v>
      </c>
      <c r="E1444" s="172" t="s">
        <v>731</v>
      </c>
      <c r="F1444">
        <v>26</v>
      </c>
      <c r="G1444" s="173">
        <v>6.42</v>
      </c>
      <c r="H1444" s="174">
        <v>2.5</v>
      </c>
      <c r="I1444" s="174"/>
      <c r="J1444" s="31">
        <v>1.55</v>
      </c>
      <c r="K1444">
        <v>26</v>
      </c>
    </row>
    <row r="1445" spans="1:11" ht="12.75">
      <c r="A1445" t="s">
        <v>572</v>
      </c>
      <c r="B1445" t="s">
        <v>573</v>
      </c>
      <c r="C1445" t="s">
        <v>1815</v>
      </c>
      <c r="D1445">
        <v>10.1</v>
      </c>
      <c r="E1445" s="172" t="s">
        <v>731</v>
      </c>
      <c r="F1445">
        <v>23</v>
      </c>
      <c r="G1445" s="173">
        <v>0.74</v>
      </c>
      <c r="H1445" s="174">
        <v>49</v>
      </c>
      <c r="I1445" s="174"/>
      <c r="J1445" s="31">
        <v>1</v>
      </c>
      <c r="K1445">
        <v>23</v>
      </c>
    </row>
    <row r="1446" spans="1:11" ht="12.75">
      <c r="A1446" t="s">
        <v>154</v>
      </c>
      <c r="B1446" t="s">
        <v>155</v>
      </c>
      <c r="C1446" t="s">
        <v>1025</v>
      </c>
      <c r="D1446">
        <v>14.67</v>
      </c>
      <c r="E1446" s="172" t="s">
        <v>731</v>
      </c>
      <c r="F1446">
        <v>15</v>
      </c>
      <c r="G1446" s="173">
        <v>59.06</v>
      </c>
      <c r="H1446" s="174">
        <v>10</v>
      </c>
      <c r="I1446" s="174">
        <v>-13</v>
      </c>
      <c r="J1446" s="31">
        <v>1.25</v>
      </c>
      <c r="K1446">
        <v>15</v>
      </c>
    </row>
    <row r="1447" spans="1:11" ht="12.75">
      <c r="A1447" t="s">
        <v>1500</v>
      </c>
      <c r="B1447" t="s">
        <v>1501</v>
      </c>
      <c r="C1447" t="s">
        <v>883</v>
      </c>
      <c r="D1447">
        <v>8.16</v>
      </c>
      <c r="E1447" s="172" t="s">
        <v>731</v>
      </c>
      <c r="F1447">
        <v>22</v>
      </c>
      <c r="G1447" s="173">
        <v>8.99</v>
      </c>
      <c r="H1447" s="174"/>
      <c r="I1447" s="174"/>
      <c r="J1447" s="31"/>
      <c r="K1447">
        <v>22</v>
      </c>
    </row>
    <row r="1448" spans="1:11" ht="12.75">
      <c r="A1448" t="s">
        <v>2490</v>
      </c>
      <c r="B1448" t="s">
        <v>2491</v>
      </c>
      <c r="C1448" t="s">
        <v>904</v>
      </c>
      <c r="D1448">
        <v>26.19</v>
      </c>
      <c r="E1448" s="172" t="s">
        <v>731</v>
      </c>
      <c r="F1448">
        <v>11</v>
      </c>
      <c r="G1448" s="173">
        <v>9.91</v>
      </c>
      <c r="H1448" s="174">
        <v>18.5</v>
      </c>
      <c r="I1448" s="174"/>
      <c r="J1448" s="31">
        <v>1</v>
      </c>
      <c r="K1448">
        <v>11</v>
      </c>
    </row>
    <row r="1449" spans="1:11" ht="12.75">
      <c r="A1449" t="s">
        <v>576</v>
      </c>
      <c r="B1449" t="s">
        <v>577</v>
      </c>
      <c r="C1449" t="s">
        <v>1174</v>
      </c>
      <c r="D1449">
        <v>11.52</v>
      </c>
      <c r="E1449" s="172" t="s">
        <v>731</v>
      </c>
      <c r="F1449">
        <v>4</v>
      </c>
      <c r="G1449" s="173">
        <v>8.54</v>
      </c>
      <c r="H1449" s="174">
        <v>5.5</v>
      </c>
      <c r="I1449" s="174">
        <v>3</v>
      </c>
      <c r="J1449" s="31">
        <v>1.05</v>
      </c>
      <c r="K1449"/>
    </row>
    <row r="1450" spans="1:11" ht="12.75">
      <c r="A1450" t="s">
        <v>580</v>
      </c>
      <c r="B1450" t="s">
        <v>581</v>
      </c>
      <c r="C1450" t="s">
        <v>2257</v>
      </c>
      <c r="D1450">
        <v>11.28</v>
      </c>
      <c r="E1450" s="172" t="s">
        <v>731</v>
      </c>
      <c r="F1450">
        <v>12</v>
      </c>
      <c r="G1450" s="173">
        <v>14.14</v>
      </c>
      <c r="H1450" s="174">
        <v>17.5</v>
      </c>
      <c r="I1450" s="174"/>
      <c r="J1450" s="31">
        <v>1.45</v>
      </c>
      <c r="K1450">
        <v>12</v>
      </c>
    </row>
    <row r="1451" spans="1:11" ht="12.75">
      <c r="A1451" t="s">
        <v>1147</v>
      </c>
      <c r="B1451" t="s">
        <v>1148</v>
      </c>
      <c r="C1451" t="s">
        <v>1748</v>
      </c>
      <c r="D1451">
        <v>16.18</v>
      </c>
      <c r="E1451" s="172" t="s">
        <v>731</v>
      </c>
      <c r="F1451">
        <v>11</v>
      </c>
      <c r="G1451" s="173">
        <v>6.18</v>
      </c>
      <c r="H1451" s="174">
        <v>2.5</v>
      </c>
      <c r="I1451" s="174">
        <v>6</v>
      </c>
      <c r="J1451" s="31">
        <v>1.2</v>
      </c>
      <c r="K1451">
        <v>11</v>
      </c>
    </row>
    <row r="1452" spans="1:11" ht="12.75">
      <c r="A1452" t="s">
        <v>2493</v>
      </c>
      <c r="B1452" t="s">
        <v>2494</v>
      </c>
      <c r="C1452" t="s">
        <v>911</v>
      </c>
      <c r="D1452">
        <v>15.47</v>
      </c>
      <c r="E1452" s="172" t="s">
        <v>731</v>
      </c>
      <c r="F1452">
        <v>15</v>
      </c>
      <c r="G1452" s="173">
        <v>4.56</v>
      </c>
      <c r="H1452" s="174">
        <v>9.5</v>
      </c>
      <c r="I1452" s="174"/>
      <c r="J1452" s="31">
        <v>1.55</v>
      </c>
      <c r="K1452">
        <v>15</v>
      </c>
    </row>
    <row r="1453" spans="1:11" ht="12.75">
      <c r="A1453" t="s">
        <v>1487</v>
      </c>
      <c r="B1453" t="s">
        <v>1149</v>
      </c>
      <c r="C1453" t="s">
        <v>966</v>
      </c>
      <c r="D1453">
        <v>4.47</v>
      </c>
      <c r="E1453" s="172" t="s">
        <v>731</v>
      </c>
      <c r="F1453">
        <v>35</v>
      </c>
      <c r="G1453" s="173">
        <v>0.92</v>
      </c>
      <c r="H1453" s="174"/>
      <c r="I1453" s="174"/>
      <c r="J1453" s="31">
        <v>0.75</v>
      </c>
      <c r="K1453"/>
    </row>
    <row r="1454" spans="1:11" ht="12.75">
      <c r="A1454" t="s">
        <v>586</v>
      </c>
      <c r="B1454" t="s">
        <v>587</v>
      </c>
      <c r="C1454" t="s">
        <v>966</v>
      </c>
      <c r="D1454">
        <v>24.04</v>
      </c>
      <c r="E1454" s="172" t="s">
        <v>731</v>
      </c>
      <c r="F1454">
        <v>11</v>
      </c>
      <c r="G1454" s="173">
        <v>-3.68</v>
      </c>
      <c r="H1454" s="174"/>
      <c r="I1454" s="174"/>
      <c r="J1454" s="31">
        <v>1.3</v>
      </c>
      <c r="K1454">
        <v>11</v>
      </c>
    </row>
    <row r="1455" spans="1:11" ht="12.75">
      <c r="A1455" t="s">
        <v>1482</v>
      </c>
      <c r="B1455" t="s">
        <v>1483</v>
      </c>
      <c r="C1455" t="s">
        <v>987</v>
      </c>
      <c r="D1455">
        <v>51.7</v>
      </c>
      <c r="E1455" s="172" t="s">
        <v>731</v>
      </c>
      <c r="F1455">
        <v>3</v>
      </c>
      <c r="G1455" s="173">
        <v>16.46</v>
      </c>
      <c r="H1455" s="174">
        <v>24</v>
      </c>
      <c r="I1455" s="174">
        <v>37</v>
      </c>
      <c r="J1455" s="31">
        <v>0.75</v>
      </c>
      <c r="K1455"/>
    </row>
    <row r="1456" spans="1:11" ht="12.75">
      <c r="A1456" t="s">
        <v>1480</v>
      </c>
      <c r="B1456" t="s">
        <v>1481</v>
      </c>
      <c r="C1456" t="s">
        <v>928</v>
      </c>
      <c r="D1456">
        <v>25.67</v>
      </c>
      <c r="E1456" s="172" t="s">
        <v>731</v>
      </c>
      <c r="F1456">
        <v>20</v>
      </c>
      <c r="G1456" s="173">
        <v>9.44</v>
      </c>
      <c r="H1456" s="174"/>
      <c r="I1456" s="174"/>
      <c r="J1456" s="31">
        <v>1.55</v>
      </c>
      <c r="K1456">
        <v>20</v>
      </c>
    </row>
    <row r="1457" spans="1:11" ht="12.75">
      <c r="A1457" t="s">
        <v>2495</v>
      </c>
      <c r="B1457" t="s">
        <v>2496</v>
      </c>
      <c r="C1457" t="s">
        <v>894</v>
      </c>
      <c r="D1457">
        <v>33.59</v>
      </c>
      <c r="E1457" s="172" t="s">
        <v>731</v>
      </c>
      <c r="F1457">
        <v>14</v>
      </c>
      <c r="G1457" s="173">
        <v>1.29</v>
      </c>
      <c r="H1457" s="174">
        <v>25</v>
      </c>
      <c r="I1457" s="174"/>
      <c r="J1457" s="31">
        <v>0.8</v>
      </c>
      <c r="K1457">
        <v>14</v>
      </c>
    </row>
    <row r="1458" spans="1:11" ht="12.75">
      <c r="A1458" t="s">
        <v>3233</v>
      </c>
      <c r="B1458" t="s">
        <v>3234</v>
      </c>
      <c r="C1458" t="s">
        <v>907</v>
      </c>
      <c r="D1458">
        <v>54.41</v>
      </c>
      <c r="E1458" s="172" t="s">
        <v>731</v>
      </c>
      <c r="F1458">
        <v>4</v>
      </c>
      <c r="G1458" s="173">
        <v>20.86</v>
      </c>
      <c r="H1458" s="174">
        <v>16.5</v>
      </c>
      <c r="I1458" s="174">
        <v>-2.5</v>
      </c>
      <c r="J1458" s="31">
        <v>1.45</v>
      </c>
      <c r="K1458"/>
    </row>
    <row r="1459" spans="1:11" ht="12.75">
      <c r="A1459" t="s">
        <v>2497</v>
      </c>
      <c r="B1459" t="s">
        <v>2498</v>
      </c>
      <c r="C1459" t="s">
        <v>1628</v>
      </c>
      <c r="D1459">
        <v>39.41</v>
      </c>
      <c r="E1459" s="172" t="s">
        <v>731</v>
      </c>
      <c r="F1459">
        <v>5</v>
      </c>
      <c r="G1459" s="173">
        <v>8.9</v>
      </c>
      <c r="H1459" s="174">
        <v>7.5</v>
      </c>
      <c r="I1459" s="174">
        <v>4.5</v>
      </c>
      <c r="J1459" s="31">
        <v>0.75</v>
      </c>
      <c r="K1459"/>
    </row>
    <row r="1460" spans="1:11" ht="12.75">
      <c r="A1460" t="s">
        <v>2499</v>
      </c>
      <c r="B1460" t="s">
        <v>2500</v>
      </c>
      <c r="C1460" t="s">
        <v>1761</v>
      </c>
      <c r="D1460">
        <v>15.09</v>
      </c>
      <c r="E1460" s="172" t="s">
        <v>731</v>
      </c>
      <c r="F1460">
        <v>15</v>
      </c>
      <c r="G1460" s="173">
        <v>9.46</v>
      </c>
      <c r="H1460" s="174">
        <v>3.5</v>
      </c>
      <c r="I1460" s="174"/>
      <c r="J1460" s="31">
        <v>0.7</v>
      </c>
      <c r="K1460">
        <v>15</v>
      </c>
    </row>
    <row r="1461" spans="1:11" ht="12.75">
      <c r="A1461" t="s">
        <v>2501</v>
      </c>
      <c r="B1461" t="s">
        <v>2502</v>
      </c>
      <c r="C1461" t="s">
        <v>2136</v>
      </c>
      <c r="D1461">
        <v>27.32</v>
      </c>
      <c r="E1461" s="172" t="s">
        <v>731</v>
      </c>
      <c r="F1461">
        <v>9</v>
      </c>
      <c r="G1461" s="173">
        <v>12.72</v>
      </c>
      <c r="H1461" s="174">
        <v>5.5</v>
      </c>
      <c r="I1461" s="174">
        <v>5.5</v>
      </c>
      <c r="J1461" s="31">
        <v>1</v>
      </c>
      <c r="K1461">
        <v>9</v>
      </c>
    </row>
    <row r="1462" spans="1:11" ht="12.75">
      <c r="A1462" t="s">
        <v>2503</v>
      </c>
      <c r="B1462" t="s">
        <v>2504</v>
      </c>
      <c r="C1462" t="s">
        <v>2097</v>
      </c>
      <c r="D1462">
        <v>16.05</v>
      </c>
      <c r="E1462" s="172" t="s">
        <v>731</v>
      </c>
      <c r="F1462">
        <v>14</v>
      </c>
      <c r="G1462" s="173">
        <v>8.74</v>
      </c>
      <c r="H1462" s="174">
        <v>-4</v>
      </c>
      <c r="I1462" s="174">
        <v>4.5</v>
      </c>
      <c r="J1462" s="31">
        <v>0.95</v>
      </c>
      <c r="K1462">
        <v>14</v>
      </c>
    </row>
    <row r="1463" spans="1:11" ht="12.75">
      <c r="A1463" t="s">
        <v>2505</v>
      </c>
      <c r="B1463" t="s">
        <v>2506</v>
      </c>
      <c r="C1463" t="s">
        <v>955</v>
      </c>
      <c r="D1463">
        <v>13.88</v>
      </c>
      <c r="E1463" s="172" t="s">
        <v>731</v>
      </c>
      <c r="F1463">
        <v>18</v>
      </c>
      <c r="G1463" s="173">
        <v>3.04</v>
      </c>
      <c r="H1463" s="174"/>
      <c r="I1463" s="174">
        <v>11.5</v>
      </c>
      <c r="J1463" s="31">
        <v>1.7</v>
      </c>
      <c r="K1463">
        <v>18</v>
      </c>
    </row>
    <row r="1464" spans="1:11" ht="12.75">
      <c r="A1464" t="s">
        <v>2509</v>
      </c>
      <c r="B1464" t="s">
        <v>2510</v>
      </c>
      <c r="C1464" t="s">
        <v>2257</v>
      </c>
      <c r="D1464">
        <v>57.34</v>
      </c>
      <c r="E1464" s="172" t="s">
        <v>731</v>
      </c>
      <c r="F1464">
        <v>7</v>
      </c>
      <c r="G1464" s="173">
        <v>10.3</v>
      </c>
      <c r="H1464" s="174">
        <v>8</v>
      </c>
      <c r="I1464" s="174">
        <v>-1</v>
      </c>
      <c r="J1464" s="31">
        <v>1.55</v>
      </c>
      <c r="K1464"/>
    </row>
    <row r="1465" spans="1:11" ht="12.75">
      <c r="A1465" t="s">
        <v>1498</v>
      </c>
      <c r="B1465" t="s">
        <v>1499</v>
      </c>
      <c r="C1465" t="s">
        <v>1993</v>
      </c>
      <c r="D1465">
        <v>19.6</v>
      </c>
      <c r="E1465" s="172" t="s">
        <v>731</v>
      </c>
      <c r="F1465">
        <v>16</v>
      </c>
      <c r="G1465" s="173">
        <v>-0.41</v>
      </c>
      <c r="H1465" s="174">
        <v>12</v>
      </c>
      <c r="I1465" s="174">
        <v>8.5</v>
      </c>
      <c r="J1465" s="31">
        <v>1.7</v>
      </c>
      <c r="K1465">
        <v>16</v>
      </c>
    </row>
    <row r="1466" spans="1:11" ht="12.75">
      <c r="A1466" t="s">
        <v>2511</v>
      </c>
      <c r="B1466" t="s">
        <v>2512</v>
      </c>
      <c r="C1466" t="s">
        <v>1055</v>
      </c>
      <c r="D1466">
        <v>11.88</v>
      </c>
      <c r="E1466" s="172" t="s">
        <v>731</v>
      </c>
      <c r="F1466">
        <v>18</v>
      </c>
      <c r="G1466" s="173">
        <v>-1.74</v>
      </c>
      <c r="H1466" s="174">
        <v>16</v>
      </c>
      <c r="I1466" s="174">
        <v>-5.5</v>
      </c>
      <c r="J1466" s="31">
        <v>1.05</v>
      </c>
      <c r="K1466">
        <v>18</v>
      </c>
    </row>
    <row r="1467" spans="1:11" ht="12.75">
      <c r="A1467" t="s">
        <v>2513</v>
      </c>
      <c r="B1467" t="s">
        <v>2514</v>
      </c>
      <c r="C1467" t="s">
        <v>950</v>
      </c>
      <c r="D1467">
        <v>10.25</v>
      </c>
      <c r="E1467" s="172" t="s">
        <v>731</v>
      </c>
      <c r="F1467">
        <v>19</v>
      </c>
      <c r="G1467" s="173">
        <v>9.9</v>
      </c>
      <c r="H1467" s="174"/>
      <c r="I1467" s="174"/>
      <c r="J1467" s="31">
        <v>1.45</v>
      </c>
      <c r="K1467">
        <v>19</v>
      </c>
    </row>
    <row r="1468" spans="1:11" ht="12.75">
      <c r="A1468" t="s">
        <v>598</v>
      </c>
      <c r="B1468" t="s">
        <v>599</v>
      </c>
      <c r="C1468" t="s">
        <v>2030</v>
      </c>
      <c r="D1468">
        <v>23.96</v>
      </c>
      <c r="E1468" s="172" t="s">
        <v>731</v>
      </c>
      <c r="F1468">
        <v>11</v>
      </c>
      <c r="G1468" s="173">
        <v>9.14</v>
      </c>
      <c r="H1468" s="174"/>
      <c r="I1468" s="174"/>
      <c r="J1468" s="31">
        <v>2.05</v>
      </c>
      <c r="K1468">
        <v>11</v>
      </c>
    </row>
    <row r="1469" spans="1:11" ht="12.75">
      <c r="A1469" t="s">
        <v>1472</v>
      </c>
      <c r="B1469" t="s">
        <v>1473</v>
      </c>
      <c r="C1469" t="s">
        <v>987</v>
      </c>
      <c r="D1469">
        <v>39.13</v>
      </c>
      <c r="E1469" s="172" t="s">
        <v>731</v>
      </c>
      <c r="F1469">
        <v>-11</v>
      </c>
      <c r="G1469" s="173">
        <v>-4.58</v>
      </c>
      <c r="H1469" s="174"/>
      <c r="I1469" s="174"/>
      <c r="J1469" s="31">
        <v>1.3</v>
      </c>
      <c r="K1469"/>
    </row>
    <row r="1470" spans="1:11" ht="12.75">
      <c r="A1470" t="s">
        <v>3249</v>
      </c>
      <c r="B1470" t="s">
        <v>3250</v>
      </c>
      <c r="C1470" t="s">
        <v>2077</v>
      </c>
      <c r="D1470">
        <v>17.5</v>
      </c>
      <c r="E1470" s="172" t="s">
        <v>731</v>
      </c>
      <c r="F1470">
        <v>40</v>
      </c>
      <c r="G1470" s="173">
        <v>2.41</v>
      </c>
      <c r="H1470" s="174">
        <v>23.5</v>
      </c>
      <c r="I1470" s="174"/>
      <c r="J1470" s="31">
        <v>1.7</v>
      </c>
      <c r="K1470"/>
    </row>
    <row r="1471" spans="1:11" ht="12.75">
      <c r="A1471" t="s">
        <v>185</v>
      </c>
      <c r="B1471" t="s">
        <v>186</v>
      </c>
      <c r="C1471" t="s">
        <v>1761</v>
      </c>
      <c r="D1471">
        <v>8.93</v>
      </c>
      <c r="E1471" s="172" t="s">
        <v>731</v>
      </c>
      <c r="F1471">
        <v>27</v>
      </c>
      <c r="G1471" s="173">
        <v>13.61</v>
      </c>
      <c r="H1471" s="174"/>
      <c r="I1471" s="174">
        <v>-4.5</v>
      </c>
      <c r="J1471" s="31">
        <v>0.85</v>
      </c>
      <c r="K1471">
        <v>27</v>
      </c>
    </row>
    <row r="1472" spans="1:11" ht="12.75">
      <c r="A1472" t="s">
        <v>2515</v>
      </c>
      <c r="B1472" t="s">
        <v>2516</v>
      </c>
      <c r="C1472" t="s">
        <v>1678</v>
      </c>
      <c r="D1472">
        <v>24.17</v>
      </c>
      <c r="E1472" s="172" t="s">
        <v>731</v>
      </c>
      <c r="F1472">
        <v>17</v>
      </c>
      <c r="G1472" s="173">
        <v>-0.73</v>
      </c>
      <c r="H1472" s="174"/>
      <c r="I1472" s="174"/>
      <c r="J1472" s="31"/>
      <c r="K1472">
        <v>17</v>
      </c>
    </row>
    <row r="1473" spans="1:11" ht="12.75">
      <c r="A1473" t="s">
        <v>2519</v>
      </c>
      <c r="B1473" t="s">
        <v>2520</v>
      </c>
      <c r="C1473" t="s">
        <v>1815</v>
      </c>
      <c r="D1473">
        <v>34.87</v>
      </c>
      <c r="E1473" s="172" t="s">
        <v>731</v>
      </c>
      <c r="F1473">
        <v>12</v>
      </c>
      <c r="G1473" s="173">
        <v>12.22</v>
      </c>
      <c r="H1473" s="174">
        <v>20.5</v>
      </c>
      <c r="I1473" s="174"/>
      <c r="J1473" s="31">
        <v>1.2</v>
      </c>
      <c r="K1473">
        <v>12</v>
      </c>
    </row>
    <row r="1474" spans="1:11" ht="12.75">
      <c r="A1474" t="s">
        <v>422</v>
      </c>
      <c r="B1474" t="s">
        <v>423</v>
      </c>
      <c r="C1474" t="s">
        <v>907</v>
      </c>
      <c r="D1474">
        <v>5.97</v>
      </c>
      <c r="E1474" s="172" t="s">
        <v>731</v>
      </c>
      <c r="F1474">
        <v>22</v>
      </c>
      <c r="G1474" s="173">
        <v>9.27</v>
      </c>
      <c r="H1474" s="174"/>
      <c r="I1474" s="174"/>
      <c r="J1474" s="31">
        <v>1.55</v>
      </c>
      <c r="K1474">
        <v>22</v>
      </c>
    </row>
    <row r="1475" spans="1:11" ht="12.75">
      <c r="A1475" t="s">
        <v>2523</v>
      </c>
      <c r="B1475" t="s">
        <v>2524</v>
      </c>
      <c r="C1475" t="s">
        <v>1672</v>
      </c>
      <c r="D1475">
        <v>4.09</v>
      </c>
      <c r="E1475" s="172" t="s">
        <v>731</v>
      </c>
      <c r="F1475">
        <v>20</v>
      </c>
      <c r="G1475" s="173">
        <v>167.82</v>
      </c>
      <c r="H1475" s="174">
        <v>17.5</v>
      </c>
      <c r="I1475" s="174"/>
      <c r="J1475" s="31">
        <v>1.25</v>
      </c>
      <c r="K1475">
        <v>20</v>
      </c>
    </row>
    <row r="1476" spans="1:11" ht="12.75">
      <c r="A1476" t="s">
        <v>2525</v>
      </c>
      <c r="B1476" t="s">
        <v>2526</v>
      </c>
      <c r="C1476" t="s">
        <v>1000</v>
      </c>
      <c r="D1476">
        <v>15.56</v>
      </c>
      <c r="E1476" s="172" t="s">
        <v>731</v>
      </c>
      <c r="F1476">
        <v>20</v>
      </c>
      <c r="G1476" s="173">
        <v>9.9</v>
      </c>
      <c r="H1476" s="174">
        <v>16.5</v>
      </c>
      <c r="I1476" s="174">
        <v>7</v>
      </c>
      <c r="J1476" s="31">
        <v>1.15</v>
      </c>
      <c r="K1476">
        <v>20</v>
      </c>
    </row>
    <row r="1477" spans="1:11" ht="12.75">
      <c r="A1477" t="s">
        <v>2527</v>
      </c>
      <c r="B1477" t="s">
        <v>2528</v>
      </c>
      <c r="C1477" t="s">
        <v>984</v>
      </c>
      <c r="D1477">
        <v>18.9</v>
      </c>
      <c r="E1477" s="172" t="s">
        <v>731</v>
      </c>
      <c r="F1477">
        <v>8</v>
      </c>
      <c r="G1477" s="173">
        <v>11.19</v>
      </c>
      <c r="H1477" s="174">
        <v>8</v>
      </c>
      <c r="I1477" s="174">
        <v>3.5</v>
      </c>
      <c r="J1477" s="31">
        <v>0.85</v>
      </c>
      <c r="K1477">
        <v>8</v>
      </c>
    </row>
    <row r="1478" spans="1:11" ht="12.75">
      <c r="A1478" t="s">
        <v>1478</v>
      </c>
      <c r="B1478" t="s">
        <v>1479</v>
      </c>
      <c r="C1478" t="s">
        <v>1887</v>
      </c>
      <c r="D1478">
        <v>8.12</v>
      </c>
      <c r="E1478" s="172" t="s">
        <v>731</v>
      </c>
      <c r="F1478">
        <v>-5</v>
      </c>
      <c r="G1478" s="173">
        <v>2.47</v>
      </c>
      <c r="H1478" s="174">
        <v>-7.5</v>
      </c>
      <c r="I1478" s="174"/>
      <c r="J1478" s="31">
        <v>1</v>
      </c>
      <c r="K1478"/>
    </row>
    <row r="1479" spans="1:11" ht="12.75">
      <c r="A1479" t="s">
        <v>2529</v>
      </c>
      <c r="B1479" t="s">
        <v>2530</v>
      </c>
      <c r="C1479" t="s">
        <v>1793</v>
      </c>
      <c r="D1479">
        <v>7.8</v>
      </c>
      <c r="E1479" s="172" t="s">
        <v>731</v>
      </c>
      <c r="F1479">
        <v>24</v>
      </c>
      <c r="G1479" s="173">
        <v>14.98</v>
      </c>
      <c r="H1479" s="174">
        <v>3.5</v>
      </c>
      <c r="I1479" s="174">
        <v>3.5</v>
      </c>
      <c r="J1479" s="31">
        <v>1</v>
      </c>
      <c r="K1479">
        <v>24</v>
      </c>
    </row>
    <row r="1480" spans="1:11" ht="12.75">
      <c r="A1480" t="s">
        <v>2531</v>
      </c>
      <c r="B1480" t="s">
        <v>2532</v>
      </c>
      <c r="C1480" t="s">
        <v>1793</v>
      </c>
      <c r="D1480">
        <v>34.05</v>
      </c>
      <c r="E1480" s="172" t="s">
        <v>731</v>
      </c>
      <c r="F1480">
        <v>18</v>
      </c>
      <c r="G1480" s="173">
        <v>5.13</v>
      </c>
      <c r="H1480" s="174">
        <v>3.5</v>
      </c>
      <c r="I1480" s="174">
        <v>3.5</v>
      </c>
      <c r="J1480" s="31">
        <v>0.85</v>
      </c>
      <c r="K1480">
        <v>18</v>
      </c>
    </row>
    <row r="1481" spans="1:11" ht="12.75">
      <c r="A1481" t="s">
        <v>2533</v>
      </c>
      <c r="B1481" t="s">
        <v>2534</v>
      </c>
      <c r="C1481" t="s">
        <v>965</v>
      </c>
      <c r="D1481">
        <v>19.35</v>
      </c>
      <c r="E1481" s="172" t="s">
        <v>731</v>
      </c>
      <c r="F1481">
        <v>22</v>
      </c>
      <c r="G1481" s="173">
        <v>17.21</v>
      </c>
      <c r="H1481" s="174">
        <v>9</v>
      </c>
      <c r="I1481" s="174"/>
      <c r="J1481" s="31">
        <v>1.1</v>
      </c>
      <c r="K1481">
        <v>22</v>
      </c>
    </row>
    <row r="1482" spans="1:11" ht="12.75">
      <c r="A1482" t="s">
        <v>2535</v>
      </c>
      <c r="B1482" t="s">
        <v>2536</v>
      </c>
      <c r="C1482" t="s">
        <v>1678</v>
      </c>
      <c r="D1482">
        <v>5.23</v>
      </c>
      <c r="E1482" s="172" t="s">
        <v>731</v>
      </c>
      <c r="F1482">
        <v>26</v>
      </c>
      <c r="G1482" s="173">
        <v>8.35</v>
      </c>
      <c r="H1482" s="174">
        <v>17.5</v>
      </c>
      <c r="I1482" s="174">
        <v>30</v>
      </c>
      <c r="J1482" s="31">
        <v>0.9</v>
      </c>
      <c r="K1482">
        <v>26</v>
      </c>
    </row>
    <row r="1483" spans="1:11" ht="12.75">
      <c r="A1483" t="s">
        <v>1466</v>
      </c>
      <c r="B1483" t="s">
        <v>1467</v>
      </c>
      <c r="C1483" t="s">
        <v>2266</v>
      </c>
      <c r="D1483">
        <v>23.98</v>
      </c>
      <c r="E1483" s="172" t="s">
        <v>731</v>
      </c>
      <c r="F1483">
        <v>18</v>
      </c>
      <c r="G1483" s="173">
        <v>10.76</v>
      </c>
      <c r="H1483" s="174">
        <v>28</v>
      </c>
      <c r="I1483" s="174">
        <v>8.5</v>
      </c>
      <c r="J1483" s="31">
        <v>1.9</v>
      </c>
      <c r="K1483">
        <v>18</v>
      </c>
    </row>
    <row r="1484" spans="1:11" ht="12.75">
      <c r="A1484" t="s">
        <v>199</v>
      </c>
      <c r="B1484" t="s">
        <v>200</v>
      </c>
      <c r="C1484" t="s">
        <v>1055</v>
      </c>
      <c r="D1484">
        <v>52.26</v>
      </c>
      <c r="E1484" s="172" t="s">
        <v>731</v>
      </c>
      <c r="F1484">
        <v>4</v>
      </c>
      <c r="G1484" s="173">
        <v>124.68</v>
      </c>
      <c r="H1484" s="174">
        <v>20</v>
      </c>
      <c r="I1484" s="174"/>
      <c r="J1484" s="31">
        <v>1.4</v>
      </c>
      <c r="K1484"/>
    </row>
    <row r="1485" spans="1:11" ht="12.75">
      <c r="A1485" t="s">
        <v>606</v>
      </c>
      <c r="B1485" t="s">
        <v>607</v>
      </c>
      <c r="C1485" t="s">
        <v>955</v>
      </c>
      <c r="D1485">
        <v>43.43</v>
      </c>
      <c r="E1485" s="172" t="s">
        <v>731</v>
      </c>
      <c r="F1485">
        <v>14</v>
      </c>
      <c r="G1485" s="173">
        <v>138.09</v>
      </c>
      <c r="H1485" s="174">
        <v>44</v>
      </c>
      <c r="I1485" s="174"/>
      <c r="J1485" s="31">
        <v>2.35</v>
      </c>
      <c r="K1485">
        <v>14</v>
      </c>
    </row>
    <row r="1486" spans="1:11" ht="12.75">
      <c r="A1486" t="s">
        <v>2537</v>
      </c>
      <c r="B1486" t="s">
        <v>2538</v>
      </c>
      <c r="C1486" t="s">
        <v>925</v>
      </c>
      <c r="D1486">
        <v>18.4</v>
      </c>
      <c r="E1486" s="172" t="s">
        <v>731</v>
      </c>
      <c r="F1486">
        <v>9</v>
      </c>
      <c r="G1486" s="173">
        <v>-6.96</v>
      </c>
      <c r="H1486" s="174">
        <v>57</v>
      </c>
      <c r="I1486" s="174"/>
      <c r="J1486" s="31">
        <v>1.45</v>
      </c>
      <c r="K1486">
        <v>9</v>
      </c>
    </row>
    <row r="1487" spans="1:11" ht="12.75">
      <c r="A1487" t="s">
        <v>1459</v>
      </c>
      <c r="B1487" t="s">
        <v>1460</v>
      </c>
      <c r="C1487" t="s">
        <v>1647</v>
      </c>
      <c r="D1487">
        <v>26.7</v>
      </c>
      <c r="E1487" s="172" t="s">
        <v>731</v>
      </c>
      <c r="F1487">
        <v>19</v>
      </c>
      <c r="G1487" s="173">
        <v>-74.53</v>
      </c>
      <c r="H1487" s="174"/>
      <c r="I1487" s="174"/>
      <c r="J1487" s="31"/>
      <c r="K1487">
        <v>19</v>
      </c>
    </row>
    <row r="1488" spans="1:11" ht="12.75">
      <c r="A1488" t="s">
        <v>3279</v>
      </c>
      <c r="B1488" t="s">
        <v>3280</v>
      </c>
      <c r="C1488" t="s">
        <v>2297</v>
      </c>
      <c r="D1488">
        <v>45.79</v>
      </c>
      <c r="E1488" s="172" t="s">
        <v>731</v>
      </c>
      <c r="F1488">
        <v>-11</v>
      </c>
      <c r="G1488" s="173">
        <v>-5.1</v>
      </c>
      <c r="H1488" s="174">
        <v>16</v>
      </c>
      <c r="I1488" s="174"/>
      <c r="J1488" s="31">
        <v>1.55</v>
      </c>
      <c r="K1488"/>
    </row>
    <row r="1489" spans="1:11" ht="12.75">
      <c r="A1489" t="s">
        <v>1734</v>
      </c>
      <c r="B1489" t="s">
        <v>1735</v>
      </c>
      <c r="C1489" t="s">
        <v>978</v>
      </c>
      <c r="D1489">
        <v>28.11</v>
      </c>
      <c r="E1489" s="172" t="s">
        <v>731</v>
      </c>
      <c r="F1489">
        <v>7</v>
      </c>
      <c r="G1489" s="173">
        <v>5.66</v>
      </c>
      <c r="H1489" s="174">
        <v>-3</v>
      </c>
      <c r="I1489" s="174">
        <v>-7</v>
      </c>
      <c r="J1489" s="31">
        <v>1.65</v>
      </c>
      <c r="K1489"/>
    </row>
    <row r="1490" spans="1:11" ht="12.75">
      <c r="A1490" t="s">
        <v>3286</v>
      </c>
      <c r="B1490" t="s">
        <v>3287</v>
      </c>
      <c r="C1490" t="s">
        <v>1815</v>
      </c>
      <c r="D1490">
        <v>4.58</v>
      </c>
      <c r="E1490" s="172" t="s">
        <v>731</v>
      </c>
      <c r="F1490">
        <v>28</v>
      </c>
      <c r="G1490" s="173">
        <v>-2.78</v>
      </c>
      <c r="H1490" s="174"/>
      <c r="I1490" s="174"/>
      <c r="J1490" s="31">
        <v>1.35</v>
      </c>
      <c r="K1490">
        <v>28</v>
      </c>
    </row>
    <row r="1491" spans="1:11" ht="12.75">
      <c r="A1491" t="s">
        <v>2539</v>
      </c>
      <c r="B1491" t="s">
        <v>2540</v>
      </c>
      <c r="C1491" t="s">
        <v>987</v>
      </c>
      <c r="D1491">
        <v>27.57</v>
      </c>
      <c r="E1491" s="172" t="s">
        <v>731</v>
      </c>
      <c r="F1491">
        <v>-1</v>
      </c>
      <c r="G1491" s="173">
        <v>9.65</v>
      </c>
      <c r="H1491" s="174">
        <v>22</v>
      </c>
      <c r="I1491" s="174"/>
      <c r="J1491" s="31">
        <v>1.05</v>
      </c>
      <c r="K1491"/>
    </row>
    <row r="1492" spans="1:11" ht="12.75">
      <c r="A1492" t="s">
        <v>2541</v>
      </c>
      <c r="B1492" t="s">
        <v>2542</v>
      </c>
      <c r="C1492" t="s">
        <v>1637</v>
      </c>
      <c r="D1492">
        <v>19.82</v>
      </c>
      <c r="E1492" s="172" t="s">
        <v>731</v>
      </c>
      <c r="F1492">
        <v>5</v>
      </c>
      <c r="G1492" s="173">
        <v>-0.13</v>
      </c>
      <c r="H1492" s="174"/>
      <c r="I1492" s="174"/>
      <c r="J1492" s="31">
        <v>1.3</v>
      </c>
      <c r="K1492"/>
    </row>
    <row r="1493" spans="1:11" ht="12.75">
      <c r="A1493" t="s">
        <v>2543</v>
      </c>
      <c r="B1493" t="s">
        <v>2544</v>
      </c>
      <c r="C1493" t="s">
        <v>2094</v>
      </c>
      <c r="D1493">
        <v>10.09</v>
      </c>
      <c r="E1493" s="172" t="s">
        <v>731</v>
      </c>
      <c r="F1493">
        <v>25</v>
      </c>
      <c r="G1493" s="173">
        <v>-5.93</v>
      </c>
      <c r="H1493" s="174"/>
      <c r="I1493" s="174"/>
      <c r="J1493" s="31">
        <v>0.6</v>
      </c>
      <c r="K1493">
        <v>25</v>
      </c>
    </row>
    <row r="1494" spans="1:11" ht="12.75">
      <c r="A1494" t="s">
        <v>2545</v>
      </c>
      <c r="B1494" t="s">
        <v>1454</v>
      </c>
      <c r="C1494" t="s">
        <v>2297</v>
      </c>
      <c r="D1494">
        <v>33.16</v>
      </c>
      <c r="E1494" s="172" t="s">
        <v>731</v>
      </c>
      <c r="F1494">
        <v>10</v>
      </c>
      <c r="G1494" s="173">
        <v>9.84</v>
      </c>
      <c r="H1494" s="174">
        <v>29.5</v>
      </c>
      <c r="I1494" s="174"/>
      <c r="J1494" s="31">
        <v>1.4</v>
      </c>
      <c r="K1494">
        <v>10</v>
      </c>
    </row>
    <row r="1495" spans="1:11" ht="12.75">
      <c r="A1495" t="s">
        <v>2546</v>
      </c>
      <c r="B1495" t="s">
        <v>2547</v>
      </c>
      <c r="C1495" t="s">
        <v>1584</v>
      </c>
      <c r="D1495">
        <v>37.53</v>
      </c>
      <c r="E1495" s="172" t="s">
        <v>731</v>
      </c>
      <c r="F1495">
        <v>3</v>
      </c>
      <c r="G1495" s="173">
        <v>5.85</v>
      </c>
      <c r="H1495" s="174">
        <v>-2</v>
      </c>
      <c r="I1495" s="174">
        <v>1.5</v>
      </c>
      <c r="J1495" s="31">
        <v>1.65</v>
      </c>
      <c r="K1495"/>
    </row>
    <row r="1496" spans="1:11" ht="12.75">
      <c r="A1496" t="s">
        <v>1150</v>
      </c>
      <c r="B1496" t="s">
        <v>1151</v>
      </c>
      <c r="C1496" t="s">
        <v>1279</v>
      </c>
      <c r="D1496">
        <v>19.56</v>
      </c>
      <c r="E1496" s="172" t="s">
        <v>731</v>
      </c>
      <c r="F1496">
        <v>12</v>
      </c>
      <c r="G1496" s="173">
        <v>3.76</v>
      </c>
      <c r="H1496" s="174"/>
      <c r="I1496" s="174"/>
      <c r="J1496" s="31">
        <v>1.4</v>
      </c>
      <c r="K1496">
        <v>12</v>
      </c>
    </row>
    <row r="1497" spans="1:11" ht="12.75">
      <c r="A1497" t="s">
        <v>2549</v>
      </c>
      <c r="B1497" t="s">
        <v>2550</v>
      </c>
      <c r="C1497" t="s">
        <v>966</v>
      </c>
      <c r="D1497">
        <v>18.9</v>
      </c>
      <c r="E1497" s="172" t="s">
        <v>731</v>
      </c>
      <c r="F1497">
        <v>14</v>
      </c>
      <c r="G1497" s="173">
        <v>15.09</v>
      </c>
      <c r="H1497" s="174">
        <v>29</v>
      </c>
      <c r="I1497" s="174">
        <v>8.5</v>
      </c>
      <c r="J1497" s="31">
        <v>1.1</v>
      </c>
      <c r="K1497">
        <v>14</v>
      </c>
    </row>
    <row r="1498" spans="1:11" ht="12.75">
      <c r="A1498" t="s">
        <v>2551</v>
      </c>
      <c r="B1498" t="s">
        <v>2552</v>
      </c>
      <c r="C1498" t="s">
        <v>2257</v>
      </c>
      <c r="D1498">
        <v>47.69</v>
      </c>
      <c r="E1498" s="172" t="s">
        <v>731</v>
      </c>
      <c r="F1498">
        <v>7</v>
      </c>
      <c r="G1498" s="173">
        <v>3.6</v>
      </c>
      <c r="H1498" s="174">
        <v>10.5</v>
      </c>
      <c r="I1498" s="174"/>
      <c r="J1498" s="31">
        <v>1.3</v>
      </c>
      <c r="K1498"/>
    </row>
    <row r="1499" spans="1:11" ht="12.75">
      <c r="A1499" t="s">
        <v>613</v>
      </c>
      <c r="B1499" t="s">
        <v>614</v>
      </c>
      <c r="C1499" t="s">
        <v>2304</v>
      </c>
      <c r="D1499">
        <v>29.06</v>
      </c>
      <c r="E1499" s="172" t="s">
        <v>731</v>
      </c>
      <c r="F1499">
        <v>15</v>
      </c>
      <c r="G1499" s="173">
        <v>18.66</v>
      </c>
      <c r="H1499" s="174">
        <v>23.5</v>
      </c>
      <c r="I1499" s="174"/>
      <c r="J1499" s="31">
        <v>2</v>
      </c>
      <c r="K1499">
        <v>15</v>
      </c>
    </row>
    <row r="1500" spans="1:11" ht="12.75">
      <c r="A1500" t="s">
        <v>1461</v>
      </c>
      <c r="B1500" t="s">
        <v>2553</v>
      </c>
      <c r="C1500" t="s">
        <v>939</v>
      </c>
      <c r="D1500">
        <v>53.96</v>
      </c>
      <c r="E1500" s="172" t="s">
        <v>731</v>
      </c>
      <c r="F1500">
        <v>-1</v>
      </c>
      <c r="G1500" s="173"/>
      <c r="H1500" s="174"/>
      <c r="I1500" s="174"/>
      <c r="J1500" s="31"/>
      <c r="K1500"/>
    </row>
    <row r="1501" spans="1:11" ht="12.75">
      <c r="A1501" t="s">
        <v>2556</v>
      </c>
      <c r="B1501" t="s">
        <v>2557</v>
      </c>
      <c r="C1501" t="s">
        <v>2094</v>
      </c>
      <c r="D1501">
        <v>49.7</v>
      </c>
      <c r="E1501" s="172" t="s">
        <v>731</v>
      </c>
      <c r="F1501">
        <v>26</v>
      </c>
      <c r="G1501" s="173">
        <v>1.84</v>
      </c>
      <c r="H1501" s="174">
        <v>54</v>
      </c>
      <c r="I1501" s="174"/>
      <c r="J1501" s="31">
        <v>1.6</v>
      </c>
      <c r="K1501">
        <v>26</v>
      </c>
    </row>
    <row r="1502" spans="1:11" ht="12.75">
      <c r="A1502" t="s">
        <v>3326</v>
      </c>
      <c r="B1502" t="s">
        <v>3327</v>
      </c>
      <c r="C1502" t="s">
        <v>925</v>
      </c>
      <c r="D1502">
        <v>14.07</v>
      </c>
      <c r="E1502" s="172" t="s">
        <v>731</v>
      </c>
      <c r="F1502">
        <v>15</v>
      </c>
      <c r="G1502" s="173">
        <v>3.73</v>
      </c>
      <c r="H1502" s="174"/>
      <c r="I1502" s="174"/>
      <c r="J1502" s="31">
        <v>1.05</v>
      </c>
      <c r="K1502">
        <v>15</v>
      </c>
    </row>
    <row r="1503" spans="1:11" ht="12.75">
      <c r="A1503" t="s">
        <v>2558</v>
      </c>
      <c r="B1503" t="s">
        <v>2559</v>
      </c>
      <c r="C1503" t="s">
        <v>1790</v>
      </c>
      <c r="D1503">
        <v>46.74</v>
      </c>
      <c r="E1503" s="172" t="s">
        <v>731</v>
      </c>
      <c r="F1503">
        <v>24</v>
      </c>
      <c r="G1503" s="173">
        <v>-58.57</v>
      </c>
      <c r="H1503" s="174"/>
      <c r="I1503" s="174"/>
      <c r="J1503" s="31">
        <v>1.05</v>
      </c>
      <c r="K1503">
        <v>24</v>
      </c>
    </row>
    <row r="1504" spans="1:11" ht="12.75">
      <c r="A1504" t="s">
        <v>3330</v>
      </c>
      <c r="B1504" t="s">
        <v>3331</v>
      </c>
      <c r="C1504" t="s">
        <v>978</v>
      </c>
      <c r="D1504">
        <v>24.67</v>
      </c>
      <c r="E1504" s="172" t="s">
        <v>731</v>
      </c>
      <c r="F1504">
        <v>10</v>
      </c>
      <c r="G1504" s="173">
        <v>-0.58</v>
      </c>
      <c r="H1504" s="174">
        <v>7</v>
      </c>
      <c r="I1504" s="174"/>
      <c r="J1504" s="31">
        <v>1.05</v>
      </c>
      <c r="K1504">
        <v>10</v>
      </c>
    </row>
    <row r="1505" spans="1:11" ht="12.75">
      <c r="A1505" t="s">
        <v>2560</v>
      </c>
      <c r="B1505" t="s">
        <v>2561</v>
      </c>
      <c r="C1505" t="s">
        <v>1259</v>
      </c>
      <c r="D1505">
        <v>11.69</v>
      </c>
      <c r="E1505" s="172" t="s">
        <v>731</v>
      </c>
      <c r="F1505">
        <v>16</v>
      </c>
      <c r="G1505" s="173"/>
      <c r="H1505" s="174"/>
      <c r="I1505" s="174"/>
      <c r="J1505" s="31">
        <v>1.6</v>
      </c>
      <c r="K1505">
        <v>16</v>
      </c>
    </row>
    <row r="1506" spans="1:11" ht="12.75">
      <c r="A1506" t="s">
        <v>1220</v>
      </c>
      <c r="B1506" t="s">
        <v>432</v>
      </c>
      <c r="C1506" t="s">
        <v>2241</v>
      </c>
      <c r="D1506">
        <v>140.76</v>
      </c>
      <c r="E1506" s="172" t="s">
        <v>731</v>
      </c>
      <c r="F1506"/>
      <c r="G1506" s="173">
        <v>54.68</v>
      </c>
      <c r="H1506" s="174">
        <v>17</v>
      </c>
      <c r="I1506" s="174">
        <v>11</v>
      </c>
      <c r="J1506" s="31">
        <v>1.85</v>
      </c>
      <c r="K1506"/>
    </row>
    <row r="1507" spans="1:11" ht="12.75">
      <c r="A1507" t="s">
        <v>2562</v>
      </c>
      <c r="B1507" t="s">
        <v>2563</v>
      </c>
      <c r="C1507" t="s">
        <v>2266</v>
      </c>
      <c r="D1507">
        <v>7.99</v>
      </c>
      <c r="E1507" s="172" t="s">
        <v>731</v>
      </c>
      <c r="F1507">
        <v>22</v>
      </c>
      <c r="G1507" s="173">
        <v>9.06</v>
      </c>
      <c r="H1507" s="174">
        <v>14</v>
      </c>
      <c r="I1507" s="174"/>
      <c r="J1507" s="31">
        <v>1.25</v>
      </c>
      <c r="K1507">
        <v>22</v>
      </c>
    </row>
    <row r="1508" spans="1:11" ht="12.75">
      <c r="A1508" t="s">
        <v>2566</v>
      </c>
      <c r="B1508" t="s">
        <v>2567</v>
      </c>
      <c r="C1508" t="s">
        <v>907</v>
      </c>
      <c r="D1508">
        <v>74.05</v>
      </c>
      <c r="E1508" s="172" t="s">
        <v>731</v>
      </c>
      <c r="F1508">
        <v>2</v>
      </c>
      <c r="G1508" s="173">
        <v>-27.95</v>
      </c>
      <c r="H1508" s="174">
        <v>7</v>
      </c>
      <c r="I1508" s="174">
        <v>5</v>
      </c>
      <c r="J1508" s="31">
        <v>0.85</v>
      </c>
      <c r="K1508"/>
    </row>
    <row r="1509" spans="1:11" ht="12.75">
      <c r="A1509" t="s">
        <v>2568</v>
      </c>
      <c r="B1509" t="s">
        <v>2569</v>
      </c>
      <c r="C1509" t="s">
        <v>1022</v>
      </c>
      <c r="D1509">
        <v>5.11</v>
      </c>
      <c r="E1509" s="172" t="s">
        <v>731</v>
      </c>
      <c r="F1509">
        <v>9</v>
      </c>
      <c r="G1509" s="173">
        <v>3.94</v>
      </c>
      <c r="H1509" s="174">
        <v>9</v>
      </c>
      <c r="I1509" s="174">
        <v>-6</v>
      </c>
      <c r="J1509" s="31">
        <v>0.95</v>
      </c>
      <c r="K1509">
        <v>9</v>
      </c>
    </row>
    <row r="1510" spans="1:11" ht="12.75">
      <c r="A1510" t="s">
        <v>1152</v>
      </c>
      <c r="B1510" t="s">
        <v>1153</v>
      </c>
      <c r="C1510" t="s">
        <v>1005</v>
      </c>
      <c r="D1510">
        <v>63.42</v>
      </c>
      <c r="E1510" s="172" t="s">
        <v>731</v>
      </c>
      <c r="F1510">
        <v>-5</v>
      </c>
      <c r="G1510" s="173">
        <v>10.05</v>
      </c>
      <c r="H1510" s="174">
        <v>8</v>
      </c>
      <c r="I1510" s="174"/>
      <c r="J1510" s="31">
        <v>1.4</v>
      </c>
      <c r="K1510"/>
    </row>
    <row r="1511" spans="1:11" ht="12.75">
      <c r="A1511" t="s">
        <v>433</v>
      </c>
      <c r="B1511" t="s">
        <v>434</v>
      </c>
      <c r="C1511" t="s">
        <v>907</v>
      </c>
      <c r="D1511">
        <v>10.17</v>
      </c>
      <c r="E1511" s="172" t="s">
        <v>731</v>
      </c>
      <c r="F1511">
        <v>11</v>
      </c>
      <c r="G1511" s="173">
        <v>4.46</v>
      </c>
      <c r="H1511" s="174"/>
      <c r="I1511" s="174"/>
      <c r="J1511" s="31">
        <v>0.95</v>
      </c>
      <c r="K1511">
        <v>11</v>
      </c>
    </row>
    <row r="1512" spans="1:11" ht="12.75">
      <c r="A1512" t="s">
        <v>2570</v>
      </c>
      <c r="B1512" t="s">
        <v>2571</v>
      </c>
      <c r="C1512" t="s">
        <v>911</v>
      </c>
      <c r="D1512">
        <v>20.68</v>
      </c>
      <c r="E1512" s="172" t="s">
        <v>731</v>
      </c>
      <c r="F1512">
        <v>12</v>
      </c>
      <c r="G1512" s="173">
        <v>255.36</v>
      </c>
      <c r="H1512" s="174">
        <v>6.5</v>
      </c>
      <c r="I1512" s="174">
        <v>35</v>
      </c>
      <c r="J1512" s="31">
        <v>1.1</v>
      </c>
      <c r="K1512">
        <v>12</v>
      </c>
    </row>
    <row r="1513" spans="1:11" ht="12.75">
      <c r="A1513" t="s">
        <v>2572</v>
      </c>
      <c r="B1513" t="s">
        <v>2573</v>
      </c>
      <c r="C1513" t="s">
        <v>907</v>
      </c>
      <c r="D1513">
        <v>4.35</v>
      </c>
      <c r="E1513" s="172" t="s">
        <v>731</v>
      </c>
      <c r="F1513">
        <v>12</v>
      </c>
      <c r="G1513" s="173">
        <v>9.17</v>
      </c>
      <c r="H1513" s="174">
        <v>4</v>
      </c>
      <c r="I1513" s="174"/>
      <c r="J1513" s="31">
        <v>1.05</v>
      </c>
      <c r="K1513">
        <v>12</v>
      </c>
    </row>
    <row r="1514" spans="1:11" ht="12.75">
      <c r="A1514" t="s">
        <v>3364</v>
      </c>
      <c r="B1514" t="s">
        <v>3365</v>
      </c>
      <c r="C1514" t="s">
        <v>934</v>
      </c>
      <c r="D1514">
        <v>13.92</v>
      </c>
      <c r="E1514" s="172" t="s">
        <v>731</v>
      </c>
      <c r="F1514">
        <v>-5</v>
      </c>
      <c r="G1514" s="173">
        <v>-5.65</v>
      </c>
      <c r="H1514" s="174">
        <v>5.5</v>
      </c>
      <c r="I1514" s="174">
        <v>-39</v>
      </c>
      <c r="J1514" s="31">
        <v>1.15</v>
      </c>
      <c r="K1514"/>
    </row>
    <row r="1515" spans="1:11" ht="12.75">
      <c r="A1515" t="s">
        <v>2574</v>
      </c>
      <c r="B1515" t="s">
        <v>2575</v>
      </c>
      <c r="C1515" t="s">
        <v>1279</v>
      </c>
      <c r="D1515">
        <v>12.75</v>
      </c>
      <c r="E1515" s="172" t="s">
        <v>731</v>
      </c>
      <c r="F1515">
        <v>11</v>
      </c>
      <c r="G1515" s="173">
        <v>37.4</v>
      </c>
      <c r="H1515" s="174">
        <v>9</v>
      </c>
      <c r="I1515" s="174"/>
      <c r="J1515" s="31">
        <v>0.95</v>
      </c>
      <c r="K1515">
        <v>11</v>
      </c>
    </row>
    <row r="1516" spans="1:11" ht="12.75">
      <c r="A1516" t="s">
        <v>1496</v>
      </c>
      <c r="B1516" t="s">
        <v>1497</v>
      </c>
      <c r="C1516" t="s">
        <v>1761</v>
      </c>
      <c r="D1516">
        <v>6.79</v>
      </c>
      <c r="E1516" s="172" t="s">
        <v>731</v>
      </c>
      <c r="F1516">
        <v>7</v>
      </c>
      <c r="G1516" s="173">
        <v>3.61</v>
      </c>
      <c r="H1516" s="174">
        <v>3</v>
      </c>
      <c r="I1516" s="174"/>
      <c r="J1516" s="31">
        <v>0.8</v>
      </c>
      <c r="K1516"/>
    </row>
    <row r="1517" spans="1:11" ht="12.75">
      <c r="A1517" t="s">
        <v>278</v>
      </c>
      <c r="B1517" t="s">
        <v>279</v>
      </c>
      <c r="C1517" t="s">
        <v>2097</v>
      </c>
      <c r="D1517">
        <v>13.8</v>
      </c>
      <c r="E1517" s="172" t="s">
        <v>731</v>
      </c>
      <c r="F1517">
        <v>7</v>
      </c>
      <c r="G1517" s="173">
        <v>10.5</v>
      </c>
      <c r="H1517" s="174"/>
      <c r="I1517" s="174">
        <v>19</v>
      </c>
      <c r="J1517" s="31">
        <v>1.55</v>
      </c>
      <c r="K1517"/>
    </row>
    <row r="1518" spans="1:11" ht="12.75">
      <c r="A1518" t="s">
        <v>2578</v>
      </c>
      <c r="B1518" t="s">
        <v>2579</v>
      </c>
      <c r="C1518" t="s">
        <v>2304</v>
      </c>
      <c r="D1518">
        <v>63.89</v>
      </c>
      <c r="E1518" s="172" t="s">
        <v>731</v>
      </c>
      <c r="F1518">
        <v>10</v>
      </c>
      <c r="G1518" s="173">
        <v>6.6</v>
      </c>
      <c r="H1518" s="174">
        <v>7</v>
      </c>
      <c r="I1518" s="174">
        <v>8.5</v>
      </c>
      <c r="J1518" s="31">
        <v>1.15</v>
      </c>
      <c r="K1518">
        <v>10</v>
      </c>
    </row>
    <row r="1519" spans="1:11" ht="12.75">
      <c r="A1519" t="s">
        <v>1182</v>
      </c>
      <c r="B1519" t="s">
        <v>2582</v>
      </c>
      <c r="C1519" t="s">
        <v>2257</v>
      </c>
      <c r="D1519">
        <v>32.14</v>
      </c>
      <c r="E1519" s="172" t="s">
        <v>731</v>
      </c>
      <c r="F1519">
        <v>3</v>
      </c>
      <c r="G1519" s="173">
        <v>12.61</v>
      </c>
      <c r="H1519" s="174">
        <v>3</v>
      </c>
      <c r="I1519" s="174">
        <v>27</v>
      </c>
      <c r="J1519" s="31">
        <v>1.9</v>
      </c>
      <c r="K1519"/>
    </row>
    <row r="1520" spans="1:11" ht="12.75">
      <c r="A1520" t="s">
        <v>2583</v>
      </c>
      <c r="B1520" t="s">
        <v>2584</v>
      </c>
      <c r="C1520" t="s">
        <v>1790</v>
      </c>
      <c r="D1520">
        <v>6.74</v>
      </c>
      <c r="E1520" s="172" t="s">
        <v>731</v>
      </c>
      <c r="F1520">
        <v>34</v>
      </c>
      <c r="G1520" s="173">
        <v>-52.11</v>
      </c>
      <c r="H1520" s="174"/>
      <c r="I1520" s="174"/>
      <c r="J1520" s="31">
        <v>1</v>
      </c>
      <c r="K1520"/>
    </row>
    <row r="1521" spans="1:11" ht="12.75">
      <c r="A1521" t="s">
        <v>2585</v>
      </c>
      <c r="B1521" t="s">
        <v>2586</v>
      </c>
      <c r="C1521" t="s">
        <v>1815</v>
      </c>
      <c r="D1521">
        <v>10.52</v>
      </c>
      <c r="E1521" s="172" t="s">
        <v>731</v>
      </c>
      <c r="F1521">
        <v>18</v>
      </c>
      <c r="G1521" s="173">
        <v>-7.16</v>
      </c>
      <c r="H1521" s="174">
        <v>31.5</v>
      </c>
      <c r="I1521" s="174"/>
      <c r="J1521" s="31">
        <v>1.1</v>
      </c>
      <c r="K1521">
        <v>18</v>
      </c>
    </row>
    <row r="1522" spans="1:11" ht="12.75">
      <c r="A1522" t="s">
        <v>2587</v>
      </c>
      <c r="B1522" t="s">
        <v>2588</v>
      </c>
      <c r="C1522" t="s">
        <v>2094</v>
      </c>
      <c r="D1522">
        <v>14.54</v>
      </c>
      <c r="E1522" s="172" t="s">
        <v>731</v>
      </c>
      <c r="F1522">
        <v>15</v>
      </c>
      <c r="G1522" s="173">
        <v>-3.68</v>
      </c>
      <c r="H1522" s="174"/>
      <c r="I1522" s="174"/>
      <c r="J1522" s="31">
        <v>1.2</v>
      </c>
      <c r="K1522">
        <v>15</v>
      </c>
    </row>
    <row r="1523" spans="4:11" ht="7.5" customHeight="1">
      <c r="D1523" s="52"/>
      <c r="E1523" s="142"/>
      <c r="F1523" s="30"/>
      <c r="G1523" s="30"/>
      <c r="H1523" s="143"/>
      <c r="I1523" s="143"/>
      <c r="J1523" s="52"/>
      <c r="K1523" s="30"/>
    </row>
    <row r="1524" spans="3:11" ht="12.75">
      <c r="C1524" s="3" t="s">
        <v>631</v>
      </c>
      <c r="D1524" s="32"/>
      <c r="F1524" s="32">
        <f aca="true" t="shared" si="15" ref="F1524:K1524">AVERAGE(F1196:F1523)</f>
        <v>13.993788819875776</v>
      </c>
      <c r="G1524" s="32">
        <f t="shared" si="15"/>
        <v>8.042302839116722</v>
      </c>
      <c r="H1524" s="32">
        <f t="shared" si="15"/>
        <v>16.49785407725322</v>
      </c>
      <c r="I1524" s="32">
        <f t="shared" si="15"/>
        <v>5.44672131147541</v>
      </c>
      <c r="J1524" s="32">
        <f t="shared" si="15"/>
        <v>1.2320754716981126</v>
      </c>
      <c r="K1524" s="32">
        <f t="shared" si="15"/>
        <v>15.987551867219917</v>
      </c>
    </row>
    <row r="1525" spans="3:11" ht="12.75">
      <c r="C1525" s="3" t="s">
        <v>715</v>
      </c>
      <c r="D1525" s="32"/>
      <c r="F1525" s="32">
        <f aca="true" t="shared" si="16" ref="F1525:K1525">STDEV(F1196:F1523)</f>
        <v>9.288720855577163</v>
      </c>
      <c r="G1525" s="32">
        <f t="shared" si="16"/>
        <v>32.91159997201785</v>
      </c>
      <c r="H1525" s="32">
        <f t="shared" si="16"/>
        <v>15.118960596320685</v>
      </c>
      <c r="I1525" s="32">
        <f t="shared" si="16"/>
        <v>12.457499214610507</v>
      </c>
      <c r="J1525" s="32">
        <f t="shared" si="16"/>
        <v>0.324075147011708</v>
      </c>
      <c r="K1525" s="32">
        <f t="shared" si="16"/>
        <v>5.544127018597269</v>
      </c>
    </row>
    <row r="1526" spans="3:11" ht="12.75">
      <c r="C1526" s="3" t="s">
        <v>632</v>
      </c>
      <c r="D1526" s="32"/>
      <c r="F1526" s="32">
        <f aca="true" t="shared" si="17" ref="F1526:K1526">MEDIAN(F1196:F1523)</f>
        <v>13</v>
      </c>
      <c r="G1526" s="32">
        <f t="shared" si="17"/>
        <v>5.87</v>
      </c>
      <c r="H1526" s="32">
        <f t="shared" si="17"/>
        <v>12.5</v>
      </c>
      <c r="I1526" s="32">
        <f t="shared" si="17"/>
        <v>5</v>
      </c>
      <c r="J1526" s="32">
        <f t="shared" si="17"/>
        <v>1.2</v>
      </c>
      <c r="K1526" s="32">
        <f t="shared" si="17"/>
        <v>15</v>
      </c>
    </row>
    <row r="1527" spans="3:11" ht="12.75">
      <c r="C1527" s="3" t="s">
        <v>1775</v>
      </c>
      <c r="D1527" s="32"/>
      <c r="F1527" s="3">
        <f>COUNT(D1196:D1523)</f>
        <v>326</v>
      </c>
      <c r="K1527" s="3">
        <f>COUNT(K1196:K1523)</f>
        <v>241</v>
      </c>
    </row>
    <row r="1528" spans="3:7" ht="12.75">
      <c r="C1528" s="3" t="s">
        <v>1776</v>
      </c>
      <c r="D1528" s="32"/>
      <c r="F1528" s="32">
        <f>F1524+F1525*2</f>
        <v>32.5712305310301</v>
      </c>
      <c r="G1528" s="32">
        <v>8</v>
      </c>
    </row>
    <row r="1529" spans="3:10" ht="15.75">
      <c r="C1529" s="18" t="s">
        <v>1777</v>
      </c>
      <c r="D1529" s="32"/>
      <c r="F1529" s="75">
        <f>K1524</f>
        <v>15.987551867219917</v>
      </c>
      <c r="G1529" s="24"/>
      <c r="H1529" s="141"/>
      <c r="I1529" s="141"/>
      <c r="J1529" s="32"/>
    </row>
    <row r="1530" spans="4:10" ht="12.75">
      <c r="D1530" s="32"/>
      <c r="H1530" s="141"/>
      <c r="I1530" s="141"/>
      <c r="J1530" s="32"/>
    </row>
    <row r="1531" spans="4:10" ht="12.75">
      <c r="D1531" s="32"/>
      <c r="H1531" s="141"/>
      <c r="I1531" s="141"/>
      <c r="J1531" s="32"/>
    </row>
    <row r="1532" spans="1:27" ht="12.75">
      <c r="A1532" t="s">
        <v>435</v>
      </c>
      <c r="B1532" t="s">
        <v>436</v>
      </c>
      <c r="C1532" t="s">
        <v>1086</v>
      </c>
      <c r="D1532">
        <v>8.28</v>
      </c>
      <c r="E1532" s="172" t="s">
        <v>732</v>
      </c>
      <c r="F1532">
        <v>17</v>
      </c>
      <c r="G1532" s="173">
        <v>-0.46</v>
      </c>
      <c r="H1532" s="174"/>
      <c r="I1532" s="174"/>
      <c r="J1532" s="31">
        <v>1.6</v>
      </c>
      <c r="K1532">
        <v>17</v>
      </c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11" ht="12.75">
      <c r="A1533" t="s">
        <v>328</v>
      </c>
      <c r="B1533" t="s">
        <v>329</v>
      </c>
      <c r="C1533" t="s">
        <v>904</v>
      </c>
      <c r="D1533">
        <v>8.11</v>
      </c>
      <c r="E1533" s="172" t="s">
        <v>732</v>
      </c>
      <c r="F1533">
        <v>17</v>
      </c>
      <c r="G1533" s="173"/>
      <c r="H1533" s="174"/>
      <c r="I1533" s="174"/>
      <c r="J1533" s="31">
        <v>1.45</v>
      </c>
      <c r="K1533">
        <v>17</v>
      </c>
    </row>
    <row r="1534" spans="1:11" ht="12.75">
      <c r="A1534" t="s">
        <v>445</v>
      </c>
      <c r="B1534" t="s">
        <v>446</v>
      </c>
      <c r="C1534" t="s">
        <v>1993</v>
      </c>
      <c r="D1534">
        <v>16.54</v>
      </c>
      <c r="E1534" s="172" t="s">
        <v>732</v>
      </c>
      <c r="F1534">
        <v>27</v>
      </c>
      <c r="G1534" s="173">
        <v>-8.47</v>
      </c>
      <c r="H1534" s="174">
        <v>18</v>
      </c>
      <c r="I1534" s="174">
        <v>6</v>
      </c>
      <c r="J1534" s="31">
        <v>1.75</v>
      </c>
      <c r="K1534">
        <v>27</v>
      </c>
    </row>
    <row r="1535" spans="1:11" ht="12.75">
      <c r="A1535" t="s">
        <v>447</v>
      </c>
      <c r="B1535" t="s">
        <v>448</v>
      </c>
      <c r="C1535" t="s">
        <v>1748</v>
      </c>
      <c r="D1535">
        <v>62.61</v>
      </c>
      <c r="E1535" s="172" t="s">
        <v>732</v>
      </c>
      <c r="F1535">
        <v>10</v>
      </c>
      <c r="G1535" s="173">
        <v>10.17</v>
      </c>
      <c r="H1535" s="174">
        <v>27.5</v>
      </c>
      <c r="I1535" s="174"/>
      <c r="J1535" s="31">
        <v>1.15</v>
      </c>
      <c r="K1535">
        <v>10</v>
      </c>
    </row>
    <row r="1536" spans="1:11" ht="12.75">
      <c r="A1536" t="s">
        <v>451</v>
      </c>
      <c r="B1536" t="s">
        <v>452</v>
      </c>
      <c r="C1536" t="s">
        <v>1678</v>
      </c>
      <c r="D1536">
        <v>5.93</v>
      </c>
      <c r="E1536" s="172" t="s">
        <v>732</v>
      </c>
      <c r="F1536">
        <v>20</v>
      </c>
      <c r="G1536" s="173">
        <v>-14.76</v>
      </c>
      <c r="H1536" s="174"/>
      <c r="I1536" s="174"/>
      <c r="J1536" s="31">
        <v>1.55</v>
      </c>
      <c r="K1536">
        <v>20</v>
      </c>
    </row>
    <row r="1537" spans="1:11" ht="12.75">
      <c r="A1537" t="s">
        <v>2035</v>
      </c>
      <c r="B1537" t="s">
        <v>2036</v>
      </c>
      <c r="C1537" t="s">
        <v>1790</v>
      </c>
      <c r="D1537">
        <v>9.64</v>
      </c>
      <c r="E1537" s="172" t="s">
        <v>732</v>
      </c>
      <c r="F1537">
        <v>12</v>
      </c>
      <c r="G1537" s="173">
        <v>-27.5</v>
      </c>
      <c r="H1537" s="174"/>
      <c r="I1537" s="174"/>
      <c r="J1537" s="31">
        <v>1.15</v>
      </c>
      <c r="K1537">
        <v>12</v>
      </c>
    </row>
    <row r="1538" spans="1:11" ht="12.75">
      <c r="A1538" t="s">
        <v>453</v>
      </c>
      <c r="B1538" t="s">
        <v>454</v>
      </c>
      <c r="C1538" t="s">
        <v>888</v>
      </c>
      <c r="D1538">
        <v>23.64</v>
      </c>
      <c r="E1538" s="172" t="s">
        <v>732</v>
      </c>
      <c r="F1538">
        <v>4</v>
      </c>
      <c r="G1538" s="173">
        <v>6.24</v>
      </c>
      <c r="H1538" s="174">
        <v>17</v>
      </c>
      <c r="I1538" s="174"/>
      <c r="J1538" s="31">
        <v>1.35</v>
      </c>
      <c r="K1538"/>
    </row>
    <row r="1539" spans="1:11" ht="12.75">
      <c r="A1539" t="s">
        <v>293</v>
      </c>
      <c r="B1539" t="s">
        <v>294</v>
      </c>
      <c r="C1539" t="s">
        <v>904</v>
      </c>
      <c r="D1539">
        <v>4.25</v>
      </c>
      <c r="E1539" s="172" t="s">
        <v>732</v>
      </c>
      <c r="F1539">
        <v>28</v>
      </c>
      <c r="G1539" s="173">
        <v>0.62</v>
      </c>
      <c r="H1539" s="174"/>
      <c r="I1539" s="174"/>
      <c r="J1539" s="31">
        <v>1.5</v>
      </c>
      <c r="K1539">
        <v>28</v>
      </c>
    </row>
    <row r="1540" spans="1:11" ht="12.75">
      <c r="A1540" t="s">
        <v>457</v>
      </c>
      <c r="B1540" t="s">
        <v>458</v>
      </c>
      <c r="C1540" t="s">
        <v>1058</v>
      </c>
      <c r="D1540">
        <v>14.83</v>
      </c>
      <c r="E1540" s="172" t="s">
        <v>732</v>
      </c>
      <c r="F1540">
        <v>28</v>
      </c>
      <c r="G1540" s="173">
        <v>8.99</v>
      </c>
      <c r="H1540" s="174">
        <v>17.5</v>
      </c>
      <c r="I1540" s="174">
        <v>5.5</v>
      </c>
      <c r="J1540" s="31">
        <v>1.8</v>
      </c>
      <c r="K1540">
        <v>28</v>
      </c>
    </row>
    <row r="1541" spans="1:11" ht="12.75">
      <c r="A1541" t="s">
        <v>1511</v>
      </c>
      <c r="B1541" t="s">
        <v>1512</v>
      </c>
      <c r="C1541" t="s">
        <v>907</v>
      </c>
      <c r="D1541">
        <v>11.88</v>
      </c>
      <c r="E1541" s="172" t="s">
        <v>732</v>
      </c>
      <c r="F1541">
        <v>22</v>
      </c>
      <c r="G1541" s="173">
        <v>17.07</v>
      </c>
      <c r="H1541" s="174">
        <v>10.5</v>
      </c>
      <c r="I1541" s="174">
        <v>0.5</v>
      </c>
      <c r="J1541" s="31">
        <v>1.5</v>
      </c>
      <c r="K1541">
        <v>22</v>
      </c>
    </row>
    <row r="1542" spans="1:11" ht="12.75">
      <c r="A1542" t="s">
        <v>461</v>
      </c>
      <c r="B1542" t="s">
        <v>462</v>
      </c>
      <c r="C1542" t="s">
        <v>2257</v>
      </c>
      <c r="D1542">
        <v>9.81</v>
      </c>
      <c r="E1542" s="172" t="s">
        <v>732</v>
      </c>
      <c r="F1542">
        <v>16</v>
      </c>
      <c r="G1542" s="173">
        <v>2.76</v>
      </c>
      <c r="H1542" s="174">
        <v>-2.5</v>
      </c>
      <c r="I1542" s="174"/>
      <c r="J1542" s="31">
        <v>1.95</v>
      </c>
      <c r="K1542">
        <v>16</v>
      </c>
    </row>
    <row r="1543" spans="1:11" ht="12.75">
      <c r="A1543" t="s">
        <v>2704</v>
      </c>
      <c r="B1543" t="s">
        <v>2705</v>
      </c>
      <c r="C1543" t="s">
        <v>888</v>
      </c>
      <c r="D1543">
        <v>13.55</v>
      </c>
      <c r="E1543" s="172" t="s">
        <v>732</v>
      </c>
      <c r="F1543">
        <v>5</v>
      </c>
      <c r="G1543" s="173">
        <v>12.87</v>
      </c>
      <c r="H1543" s="174"/>
      <c r="I1543" s="174"/>
      <c r="J1543" s="31">
        <v>1.5</v>
      </c>
      <c r="K1543"/>
    </row>
    <row r="1544" spans="1:11" ht="12.75">
      <c r="A1544" t="s">
        <v>463</v>
      </c>
      <c r="B1544" t="s">
        <v>464</v>
      </c>
      <c r="C1544" t="s">
        <v>877</v>
      </c>
      <c r="D1544">
        <v>10.14</v>
      </c>
      <c r="E1544" s="172" t="s">
        <v>732</v>
      </c>
      <c r="F1544">
        <v>11</v>
      </c>
      <c r="G1544" s="173"/>
      <c r="H1544" s="174"/>
      <c r="I1544" s="174"/>
      <c r="J1544" s="31">
        <v>1.25</v>
      </c>
      <c r="K1544">
        <v>11</v>
      </c>
    </row>
    <row r="1545" spans="1:11" ht="12.75">
      <c r="A1545" t="s">
        <v>2727</v>
      </c>
      <c r="B1545" t="s">
        <v>2728</v>
      </c>
      <c r="C1545" t="s">
        <v>2058</v>
      </c>
      <c r="D1545">
        <v>7.03</v>
      </c>
      <c r="E1545" s="172" t="s">
        <v>732</v>
      </c>
      <c r="F1545">
        <v>29</v>
      </c>
      <c r="G1545" s="173">
        <v>-40.96</v>
      </c>
      <c r="H1545" s="174"/>
      <c r="I1545" s="174">
        <v>3</v>
      </c>
      <c r="J1545" s="31">
        <v>1.75</v>
      </c>
      <c r="K1545">
        <v>29</v>
      </c>
    </row>
    <row r="1546" spans="1:11" ht="12.75">
      <c r="A1546" t="s">
        <v>2744</v>
      </c>
      <c r="B1546" t="s">
        <v>2745</v>
      </c>
      <c r="C1546" t="s">
        <v>2297</v>
      </c>
      <c r="D1546">
        <v>9.17</v>
      </c>
      <c r="E1546" s="172" t="s">
        <v>732</v>
      </c>
      <c r="F1546">
        <v>14</v>
      </c>
      <c r="G1546" s="173">
        <v>-8.3</v>
      </c>
      <c r="H1546" s="174"/>
      <c r="I1546" s="174"/>
      <c r="J1546" s="31">
        <v>1.7</v>
      </c>
      <c r="K1546">
        <v>14</v>
      </c>
    </row>
    <row r="1547" spans="1:11" ht="12.75">
      <c r="A1547" t="s">
        <v>465</v>
      </c>
      <c r="B1547" t="s">
        <v>466</v>
      </c>
      <c r="C1547" t="s">
        <v>992</v>
      </c>
      <c r="D1547">
        <v>9.17</v>
      </c>
      <c r="E1547" s="172" t="s">
        <v>732</v>
      </c>
      <c r="F1547">
        <v>14</v>
      </c>
      <c r="G1547" s="173">
        <v>10.23</v>
      </c>
      <c r="H1547" s="174">
        <v>9</v>
      </c>
      <c r="I1547" s="174"/>
      <c r="J1547" s="31">
        <v>1</v>
      </c>
      <c r="K1547">
        <v>14</v>
      </c>
    </row>
    <row r="1548" spans="1:11" ht="12.75">
      <c r="A1548" t="s">
        <v>469</v>
      </c>
      <c r="B1548" t="s">
        <v>470</v>
      </c>
      <c r="C1548" t="s">
        <v>907</v>
      </c>
      <c r="D1548">
        <v>4.4</v>
      </c>
      <c r="E1548" s="172" t="s">
        <v>732</v>
      </c>
      <c r="F1548">
        <v>15</v>
      </c>
      <c r="G1548" s="173">
        <v>-13.38</v>
      </c>
      <c r="H1548" s="174"/>
      <c r="I1548" s="174"/>
      <c r="J1548" s="31">
        <v>1.7</v>
      </c>
      <c r="K1548">
        <v>15</v>
      </c>
    </row>
    <row r="1549" spans="1:11" ht="12.75">
      <c r="A1549" t="s">
        <v>473</v>
      </c>
      <c r="B1549" t="s">
        <v>474</v>
      </c>
      <c r="C1549" t="s">
        <v>904</v>
      </c>
      <c r="D1549">
        <v>19.87</v>
      </c>
      <c r="E1549" s="172" t="s">
        <v>732</v>
      </c>
      <c r="F1549">
        <v>17</v>
      </c>
      <c r="G1549" s="173">
        <v>13.06</v>
      </c>
      <c r="H1549" s="174">
        <v>30</v>
      </c>
      <c r="I1549" s="174"/>
      <c r="J1549" s="31">
        <v>1.05</v>
      </c>
      <c r="K1549">
        <v>17</v>
      </c>
    </row>
    <row r="1550" spans="1:11" ht="12.75">
      <c r="A1550" t="s">
        <v>2758</v>
      </c>
      <c r="B1550" t="s">
        <v>734</v>
      </c>
      <c r="C1550" t="s">
        <v>934</v>
      </c>
      <c r="D1550">
        <v>4.47</v>
      </c>
      <c r="E1550" s="172" t="s">
        <v>732</v>
      </c>
      <c r="F1550">
        <v>29</v>
      </c>
      <c r="G1550" s="173">
        <v>-2.94</v>
      </c>
      <c r="H1550" s="174"/>
      <c r="I1550" s="174">
        <v>-24.5</v>
      </c>
      <c r="J1550" s="31">
        <v>2.05</v>
      </c>
      <c r="K1550">
        <v>29</v>
      </c>
    </row>
    <row r="1551" spans="1:11" ht="12.75">
      <c r="A1551" t="s">
        <v>476</v>
      </c>
      <c r="B1551" t="s">
        <v>477</v>
      </c>
      <c r="C1551" t="s">
        <v>907</v>
      </c>
      <c r="D1551">
        <v>2.55</v>
      </c>
      <c r="E1551" s="172" t="s">
        <v>732</v>
      </c>
      <c r="F1551">
        <v>18</v>
      </c>
      <c r="G1551" s="173">
        <v>-23.82</v>
      </c>
      <c r="H1551" s="174"/>
      <c r="I1551" s="174"/>
      <c r="J1551" s="31">
        <v>1.5</v>
      </c>
      <c r="K1551">
        <v>18</v>
      </c>
    </row>
    <row r="1552" spans="1:11" ht="12.75">
      <c r="A1552" t="s">
        <v>478</v>
      </c>
      <c r="B1552" t="s">
        <v>479</v>
      </c>
      <c r="C1552" t="s">
        <v>1279</v>
      </c>
      <c r="D1552">
        <v>18.49</v>
      </c>
      <c r="E1552" s="172" t="s">
        <v>732</v>
      </c>
      <c r="F1552">
        <v>16</v>
      </c>
      <c r="G1552" s="173">
        <v>41.81</v>
      </c>
      <c r="H1552" s="174">
        <v>11.5</v>
      </c>
      <c r="I1552" s="174"/>
      <c r="J1552" s="31">
        <v>0.95</v>
      </c>
      <c r="K1552">
        <v>16</v>
      </c>
    </row>
    <row r="1553" spans="1:11" ht="12.75">
      <c r="A1553" t="s">
        <v>297</v>
      </c>
      <c r="B1553" t="s">
        <v>298</v>
      </c>
      <c r="C1553" t="s">
        <v>1800</v>
      </c>
      <c r="D1553">
        <v>8.52</v>
      </c>
      <c r="E1553" s="172" t="s">
        <v>732</v>
      </c>
      <c r="F1553">
        <v>31</v>
      </c>
      <c r="G1553" s="173">
        <v>21.11</v>
      </c>
      <c r="H1553" s="174"/>
      <c r="I1553" s="174"/>
      <c r="J1553" s="31">
        <v>1.1</v>
      </c>
      <c r="K1553">
        <v>31</v>
      </c>
    </row>
    <row r="1554" spans="1:11" ht="12.75">
      <c r="A1554" t="s">
        <v>484</v>
      </c>
      <c r="B1554" t="s">
        <v>485</v>
      </c>
      <c r="C1554" t="s">
        <v>911</v>
      </c>
      <c r="D1554">
        <v>5.03</v>
      </c>
      <c r="E1554" s="172" t="s">
        <v>732</v>
      </c>
      <c r="F1554">
        <v>27</v>
      </c>
      <c r="G1554" s="173">
        <v>44.56</v>
      </c>
      <c r="H1554" s="174">
        <v>11</v>
      </c>
      <c r="I1554" s="174"/>
      <c r="J1554" s="31">
        <v>1.05</v>
      </c>
      <c r="K1554">
        <v>27</v>
      </c>
    </row>
    <row r="1555" spans="1:11" ht="12.75">
      <c r="A1555" t="s">
        <v>486</v>
      </c>
      <c r="B1555" t="s">
        <v>487</v>
      </c>
      <c r="C1555" t="s">
        <v>1048</v>
      </c>
      <c r="D1555">
        <v>10.12</v>
      </c>
      <c r="E1555" s="172" t="s">
        <v>732</v>
      </c>
      <c r="F1555">
        <v>9</v>
      </c>
      <c r="G1555" s="173">
        <v>-6.31</v>
      </c>
      <c r="H1555" s="174">
        <v>19.5</v>
      </c>
      <c r="I1555" s="174">
        <v>0.5</v>
      </c>
      <c r="J1555" s="31">
        <v>2.3</v>
      </c>
      <c r="K1555">
        <v>9</v>
      </c>
    </row>
    <row r="1556" spans="1:11" ht="12.75">
      <c r="A1556" t="s">
        <v>488</v>
      </c>
      <c r="B1556" t="s">
        <v>489</v>
      </c>
      <c r="C1556" t="s">
        <v>1887</v>
      </c>
      <c r="D1556">
        <v>42.61</v>
      </c>
      <c r="E1556" s="172" t="s">
        <v>732</v>
      </c>
      <c r="F1556">
        <v>12</v>
      </c>
      <c r="G1556" s="173">
        <v>2.35</v>
      </c>
      <c r="H1556" s="174"/>
      <c r="I1556" s="174"/>
      <c r="J1556" s="31">
        <v>1.25</v>
      </c>
      <c r="K1556">
        <v>12</v>
      </c>
    </row>
    <row r="1557" spans="1:11" ht="12.75">
      <c r="A1557" t="s">
        <v>490</v>
      </c>
      <c r="B1557" t="s">
        <v>491</v>
      </c>
      <c r="C1557" t="s">
        <v>1711</v>
      </c>
      <c r="D1557">
        <v>38.57</v>
      </c>
      <c r="E1557" s="172" t="s">
        <v>732</v>
      </c>
      <c r="F1557">
        <v>13</v>
      </c>
      <c r="G1557" s="173">
        <v>104.85</v>
      </c>
      <c r="H1557" s="174">
        <v>13</v>
      </c>
      <c r="I1557" s="174"/>
      <c r="J1557" s="31">
        <v>0.9</v>
      </c>
      <c r="K1557">
        <v>13</v>
      </c>
    </row>
    <row r="1558" spans="1:11" ht="12.75">
      <c r="A1558" t="s">
        <v>492</v>
      </c>
      <c r="B1558" t="s">
        <v>493</v>
      </c>
      <c r="C1558" t="s">
        <v>894</v>
      </c>
      <c r="D1558">
        <v>5.82</v>
      </c>
      <c r="E1558" s="172" t="s">
        <v>732</v>
      </c>
      <c r="F1558">
        <v>42</v>
      </c>
      <c r="G1558" s="173">
        <v>7.85</v>
      </c>
      <c r="H1558" s="174">
        <v>18</v>
      </c>
      <c r="I1558" s="174"/>
      <c r="J1558" s="31">
        <v>1.05</v>
      </c>
      <c r="K1558"/>
    </row>
    <row r="1559" spans="1:11" ht="12.75">
      <c r="A1559" t="s">
        <v>2174</v>
      </c>
      <c r="B1559" t="s">
        <v>2175</v>
      </c>
      <c r="C1559" t="s">
        <v>966</v>
      </c>
      <c r="D1559">
        <v>10.18</v>
      </c>
      <c r="E1559" s="172" t="s">
        <v>732</v>
      </c>
      <c r="F1559">
        <v>31</v>
      </c>
      <c r="G1559" s="173">
        <v>20.08</v>
      </c>
      <c r="H1559" s="174">
        <v>8</v>
      </c>
      <c r="I1559" s="174"/>
      <c r="J1559" s="31">
        <v>0.7</v>
      </c>
      <c r="K1559">
        <v>31</v>
      </c>
    </row>
    <row r="1560" spans="1:11" ht="12.75">
      <c r="A1560" t="s">
        <v>494</v>
      </c>
      <c r="B1560" t="s">
        <v>495</v>
      </c>
      <c r="C1560" t="s">
        <v>1748</v>
      </c>
      <c r="D1560">
        <v>9.7</v>
      </c>
      <c r="E1560" s="172" t="s">
        <v>732</v>
      </c>
      <c r="F1560">
        <v>24</v>
      </c>
      <c r="G1560" s="173"/>
      <c r="H1560" s="174"/>
      <c r="I1560" s="174"/>
      <c r="J1560" s="31">
        <v>1.45</v>
      </c>
      <c r="K1560">
        <v>24</v>
      </c>
    </row>
    <row r="1561" spans="1:11" ht="12.75">
      <c r="A1561" t="s">
        <v>496</v>
      </c>
      <c r="B1561" t="s">
        <v>497</v>
      </c>
      <c r="C1561" t="s">
        <v>1675</v>
      </c>
      <c r="D1561">
        <v>13.91</v>
      </c>
      <c r="E1561" s="172" t="s">
        <v>732</v>
      </c>
      <c r="F1561">
        <v>21</v>
      </c>
      <c r="G1561" s="173"/>
      <c r="H1561" s="174"/>
      <c r="I1561" s="174"/>
      <c r="J1561" s="31">
        <v>2.2</v>
      </c>
      <c r="K1561">
        <v>21</v>
      </c>
    </row>
    <row r="1562" spans="1:11" ht="12.75">
      <c r="A1562" t="s">
        <v>2184</v>
      </c>
      <c r="B1562" t="s">
        <v>2185</v>
      </c>
      <c r="C1562" t="s">
        <v>1055</v>
      </c>
      <c r="D1562">
        <v>4.71</v>
      </c>
      <c r="E1562" s="172" t="s">
        <v>732</v>
      </c>
      <c r="F1562">
        <v>19</v>
      </c>
      <c r="G1562" s="173">
        <v>-5.38</v>
      </c>
      <c r="H1562" s="174"/>
      <c r="I1562" s="174"/>
      <c r="J1562" s="31">
        <v>1</v>
      </c>
      <c r="K1562">
        <v>19</v>
      </c>
    </row>
    <row r="1563" spans="1:11" ht="12.75">
      <c r="A1563" t="s">
        <v>368</v>
      </c>
      <c r="B1563" t="s">
        <v>369</v>
      </c>
      <c r="C1563" t="s">
        <v>2246</v>
      </c>
      <c r="D1563">
        <v>3.75</v>
      </c>
      <c r="E1563" s="172" t="s">
        <v>732</v>
      </c>
      <c r="F1563">
        <v>22</v>
      </c>
      <c r="G1563" s="173">
        <v>5.92</v>
      </c>
      <c r="H1563" s="174">
        <v>-6</v>
      </c>
      <c r="I1563" s="174"/>
      <c r="J1563" s="31">
        <v>2.05</v>
      </c>
      <c r="K1563">
        <v>22</v>
      </c>
    </row>
    <row r="1564" spans="1:11" ht="12.75">
      <c r="A1564" t="s">
        <v>498</v>
      </c>
      <c r="B1564" t="s">
        <v>499</v>
      </c>
      <c r="C1564" t="s">
        <v>1790</v>
      </c>
      <c r="D1564">
        <v>4.17</v>
      </c>
      <c r="E1564" s="172" t="s">
        <v>732</v>
      </c>
      <c r="F1564">
        <v>13</v>
      </c>
      <c r="G1564" s="173">
        <v>-22.91</v>
      </c>
      <c r="H1564" s="174"/>
      <c r="I1564" s="174"/>
      <c r="J1564" s="31">
        <v>1.5</v>
      </c>
      <c r="K1564">
        <v>13</v>
      </c>
    </row>
    <row r="1565" spans="1:11" ht="12.75">
      <c r="A1565" t="s">
        <v>500</v>
      </c>
      <c r="B1565" t="s">
        <v>501</v>
      </c>
      <c r="C1565" t="s">
        <v>939</v>
      </c>
      <c r="D1565">
        <v>10.98</v>
      </c>
      <c r="E1565" s="172" t="s">
        <v>732</v>
      </c>
      <c r="F1565">
        <v>7</v>
      </c>
      <c r="G1565" s="173">
        <v>-10.39</v>
      </c>
      <c r="H1565" s="174"/>
      <c r="I1565" s="174"/>
      <c r="J1565" s="31">
        <v>1</v>
      </c>
      <c r="K1565">
        <v>7</v>
      </c>
    </row>
    <row r="1566" spans="1:11" ht="12.75">
      <c r="A1566" t="s">
        <v>502</v>
      </c>
      <c r="B1566" t="s">
        <v>503</v>
      </c>
      <c r="C1566" t="s">
        <v>1790</v>
      </c>
      <c r="D1566">
        <v>11.38</v>
      </c>
      <c r="E1566" s="172" t="s">
        <v>732</v>
      </c>
      <c r="F1566">
        <v>1</v>
      </c>
      <c r="G1566" s="173">
        <v>40.43</v>
      </c>
      <c r="H1566" s="174"/>
      <c r="I1566" s="174"/>
      <c r="J1566" s="31">
        <v>1.3</v>
      </c>
      <c r="K1566"/>
    </row>
    <row r="1567" spans="1:11" ht="12.75">
      <c r="A1567" t="s">
        <v>2225</v>
      </c>
      <c r="B1567" t="s">
        <v>2226</v>
      </c>
      <c r="C1567" t="s">
        <v>928</v>
      </c>
      <c r="D1567">
        <v>17.36</v>
      </c>
      <c r="E1567" s="172" t="s">
        <v>732</v>
      </c>
      <c r="F1567">
        <v>10</v>
      </c>
      <c r="G1567" s="173">
        <v>-7.45</v>
      </c>
      <c r="H1567" s="174">
        <v>38.5</v>
      </c>
      <c r="I1567" s="174"/>
      <c r="J1567" s="31">
        <v>2</v>
      </c>
      <c r="K1567">
        <v>10</v>
      </c>
    </row>
    <row r="1568" spans="1:11" ht="12.75">
      <c r="A1568" t="s">
        <v>2244</v>
      </c>
      <c r="B1568" t="s">
        <v>2245</v>
      </c>
      <c r="C1568" t="s">
        <v>2246</v>
      </c>
      <c r="D1568">
        <v>24.28</v>
      </c>
      <c r="E1568" s="172" t="s">
        <v>732</v>
      </c>
      <c r="F1568">
        <v>2</v>
      </c>
      <c r="G1568" s="173">
        <v>13.85</v>
      </c>
      <c r="H1568" s="174">
        <v>-18</v>
      </c>
      <c r="I1568" s="174">
        <v>-22</v>
      </c>
      <c r="J1568" s="31">
        <v>1.4</v>
      </c>
      <c r="K1568"/>
    </row>
    <row r="1569" spans="1:11" ht="12.75">
      <c r="A1569" t="s">
        <v>1513</v>
      </c>
      <c r="B1569" t="s">
        <v>1514</v>
      </c>
      <c r="C1569" t="s">
        <v>1055</v>
      </c>
      <c r="D1569">
        <v>4.66</v>
      </c>
      <c r="E1569" s="172" t="s">
        <v>732</v>
      </c>
      <c r="F1569">
        <v>-2</v>
      </c>
      <c r="G1569" s="173">
        <v>-41.35</v>
      </c>
      <c r="H1569" s="174"/>
      <c r="I1569" s="174"/>
      <c r="J1569" s="31">
        <v>1.55</v>
      </c>
      <c r="K1569"/>
    </row>
    <row r="1570" spans="1:11" ht="12.75">
      <c r="A1570" t="s">
        <v>1504</v>
      </c>
      <c r="B1570" t="s">
        <v>1505</v>
      </c>
      <c r="C1570" t="s">
        <v>1793</v>
      </c>
      <c r="D1570">
        <v>11.14</v>
      </c>
      <c r="E1570" s="172" t="s">
        <v>732</v>
      </c>
      <c r="F1570">
        <v>12</v>
      </c>
      <c r="G1570" s="173">
        <v>1.32</v>
      </c>
      <c r="H1570" s="174">
        <v>41.5</v>
      </c>
      <c r="I1570" s="174"/>
      <c r="J1570" s="31">
        <v>1.1</v>
      </c>
      <c r="K1570">
        <v>12</v>
      </c>
    </row>
    <row r="1571" spans="1:11" ht="12.75">
      <c r="A1571" t="s">
        <v>1517</v>
      </c>
      <c r="B1571" t="s">
        <v>1518</v>
      </c>
      <c r="C1571" t="s">
        <v>907</v>
      </c>
      <c r="D1571">
        <v>16</v>
      </c>
      <c r="E1571" s="172" t="s">
        <v>732</v>
      </c>
      <c r="F1571">
        <v>6</v>
      </c>
      <c r="G1571" s="173">
        <v>-6.05</v>
      </c>
      <c r="H1571" s="174"/>
      <c r="I1571" s="174"/>
      <c r="J1571" s="31">
        <v>1.8</v>
      </c>
      <c r="K1571"/>
    </row>
    <row r="1572" spans="1:11" ht="12.75">
      <c r="A1572" t="s">
        <v>508</v>
      </c>
      <c r="B1572" t="s">
        <v>509</v>
      </c>
      <c r="C1572" t="s">
        <v>1619</v>
      </c>
      <c r="D1572">
        <v>19.76</v>
      </c>
      <c r="E1572" s="172" t="s">
        <v>732</v>
      </c>
      <c r="F1572">
        <v>14</v>
      </c>
      <c r="G1572" s="173">
        <v>9.78</v>
      </c>
      <c r="H1572" s="174">
        <v>13</v>
      </c>
      <c r="I1572" s="174"/>
      <c r="J1572" s="31">
        <v>1.55</v>
      </c>
      <c r="K1572">
        <v>14</v>
      </c>
    </row>
    <row r="1573" spans="1:11" ht="12.75">
      <c r="A1573" t="s">
        <v>2957</v>
      </c>
      <c r="B1573" t="s">
        <v>2958</v>
      </c>
      <c r="C1573" t="s">
        <v>1619</v>
      </c>
      <c r="D1573">
        <v>17.57</v>
      </c>
      <c r="E1573" s="172" t="s">
        <v>732</v>
      </c>
      <c r="F1573">
        <v>11</v>
      </c>
      <c r="G1573" s="173">
        <v>-14.06</v>
      </c>
      <c r="H1573" s="174"/>
      <c r="I1573" s="174">
        <v>4</v>
      </c>
      <c r="J1573" s="31">
        <v>0.9</v>
      </c>
      <c r="K1573">
        <v>11</v>
      </c>
    </row>
    <row r="1574" spans="1:11" ht="12.75">
      <c r="A1574" t="s">
        <v>512</v>
      </c>
      <c r="B1574" t="s">
        <v>513</v>
      </c>
      <c r="C1574" t="s">
        <v>1748</v>
      </c>
      <c r="D1574">
        <v>6.15</v>
      </c>
      <c r="E1574" s="172" t="s">
        <v>732</v>
      </c>
      <c r="F1574">
        <v>24</v>
      </c>
      <c r="G1574" s="173">
        <v>3.7</v>
      </c>
      <c r="H1574" s="174">
        <v>53</v>
      </c>
      <c r="I1574" s="174"/>
      <c r="J1574" s="31">
        <v>1.25</v>
      </c>
      <c r="K1574">
        <v>24</v>
      </c>
    </row>
    <row r="1575" spans="1:11" ht="12.75">
      <c r="A1575" t="s">
        <v>516</v>
      </c>
      <c r="B1575" t="s">
        <v>517</v>
      </c>
      <c r="C1575" t="s">
        <v>1637</v>
      </c>
      <c r="D1575">
        <v>11.69</v>
      </c>
      <c r="E1575" s="172" t="s">
        <v>732</v>
      </c>
      <c r="F1575">
        <v>22</v>
      </c>
      <c r="G1575" s="173">
        <v>-10.97</v>
      </c>
      <c r="H1575" s="174"/>
      <c r="I1575" s="174">
        <v>-9</v>
      </c>
      <c r="J1575" s="31">
        <v>1.55</v>
      </c>
      <c r="K1575">
        <v>22</v>
      </c>
    </row>
    <row r="1576" spans="1:11" ht="12.75">
      <c r="A1576" t="s">
        <v>308</v>
      </c>
      <c r="B1576" t="s">
        <v>309</v>
      </c>
      <c r="C1576" t="s">
        <v>1022</v>
      </c>
      <c r="D1576">
        <v>5.33</v>
      </c>
      <c r="E1576" s="172" t="s">
        <v>732</v>
      </c>
      <c r="F1576">
        <v>3</v>
      </c>
      <c r="G1576" s="173">
        <v>-0.25</v>
      </c>
      <c r="H1576" s="174"/>
      <c r="I1576" s="174"/>
      <c r="J1576" s="31">
        <v>1.3</v>
      </c>
      <c r="K1576"/>
    </row>
    <row r="1577" spans="1:11" ht="12.75">
      <c r="A1577" t="s">
        <v>518</v>
      </c>
      <c r="B1577" t="s">
        <v>519</v>
      </c>
      <c r="C1577" t="s">
        <v>2304</v>
      </c>
      <c r="D1577">
        <v>34.22</v>
      </c>
      <c r="E1577" s="172" t="s">
        <v>732</v>
      </c>
      <c r="F1577">
        <v>-14</v>
      </c>
      <c r="G1577" s="173">
        <v>-7.02</v>
      </c>
      <c r="H1577" s="174"/>
      <c r="I1577" s="174"/>
      <c r="J1577" s="31">
        <v>1.5</v>
      </c>
      <c r="K1577"/>
    </row>
    <row r="1578" spans="1:11" ht="12.75">
      <c r="A1578" t="s">
        <v>520</v>
      </c>
      <c r="B1578" t="s">
        <v>521</v>
      </c>
      <c r="C1578" t="s">
        <v>2257</v>
      </c>
      <c r="D1578">
        <v>44.84</v>
      </c>
      <c r="E1578" s="172" t="s">
        <v>732</v>
      </c>
      <c r="F1578">
        <v>22</v>
      </c>
      <c r="G1578" s="173">
        <v>-0.74</v>
      </c>
      <c r="H1578" s="174">
        <v>42</v>
      </c>
      <c r="I1578" s="174"/>
      <c r="J1578" s="31">
        <v>2.75</v>
      </c>
      <c r="K1578">
        <v>22</v>
      </c>
    </row>
    <row r="1579" spans="1:11" ht="12.75">
      <c r="A1579" t="s">
        <v>522</v>
      </c>
      <c r="B1579" t="s">
        <v>523</v>
      </c>
      <c r="C1579" t="s">
        <v>1055</v>
      </c>
      <c r="D1579">
        <v>9.84</v>
      </c>
      <c r="E1579" s="172" t="s">
        <v>732</v>
      </c>
      <c r="F1579">
        <v>28</v>
      </c>
      <c r="G1579" s="173">
        <v>10.14</v>
      </c>
      <c r="H1579" s="174">
        <v>53.5</v>
      </c>
      <c r="I1579" s="174">
        <v>-2.5</v>
      </c>
      <c r="J1579" s="31">
        <v>1.35</v>
      </c>
      <c r="K1579">
        <v>28</v>
      </c>
    </row>
    <row r="1580" spans="1:11" ht="12.75">
      <c r="A1580" t="s">
        <v>3016</v>
      </c>
      <c r="B1580" t="s">
        <v>3017</v>
      </c>
      <c r="C1580" t="s">
        <v>2097</v>
      </c>
      <c r="D1580">
        <v>4.23</v>
      </c>
      <c r="E1580" s="172" t="s">
        <v>732</v>
      </c>
      <c r="F1580">
        <v>25</v>
      </c>
      <c r="G1580" s="173">
        <v>-0.68</v>
      </c>
      <c r="H1580" s="174"/>
      <c r="I1580" s="174"/>
      <c r="J1580" s="31">
        <v>1.4</v>
      </c>
      <c r="K1580">
        <v>25</v>
      </c>
    </row>
    <row r="1581" spans="1:11" ht="12.75">
      <c r="A1581" t="s">
        <v>526</v>
      </c>
      <c r="B1581" t="s">
        <v>527</v>
      </c>
      <c r="C1581" t="s">
        <v>1637</v>
      </c>
      <c r="D1581">
        <v>18.32</v>
      </c>
      <c r="E1581" s="172" t="s">
        <v>732</v>
      </c>
      <c r="F1581">
        <v>17</v>
      </c>
      <c r="G1581" s="173">
        <v>3.65</v>
      </c>
      <c r="H1581" s="174"/>
      <c r="I1581" s="174">
        <v>-9</v>
      </c>
      <c r="J1581" s="31">
        <v>1.85</v>
      </c>
      <c r="K1581">
        <v>17</v>
      </c>
    </row>
    <row r="1582" spans="1:11" ht="12.75">
      <c r="A1582" t="s">
        <v>528</v>
      </c>
      <c r="B1582" t="s">
        <v>529</v>
      </c>
      <c r="C1582" t="s">
        <v>2183</v>
      </c>
      <c r="D1582">
        <v>42.36</v>
      </c>
      <c r="E1582" s="172" t="s">
        <v>732</v>
      </c>
      <c r="F1582">
        <v>6</v>
      </c>
      <c r="G1582" s="173">
        <v>-34.54</v>
      </c>
      <c r="H1582" s="174"/>
      <c r="I1582" s="174"/>
      <c r="J1582" s="31">
        <v>1.15</v>
      </c>
      <c r="K1582"/>
    </row>
    <row r="1583" spans="1:11" ht="12.75">
      <c r="A1583" t="s">
        <v>2335</v>
      </c>
      <c r="B1583" t="s">
        <v>2336</v>
      </c>
      <c r="C1583" t="s">
        <v>1548</v>
      </c>
      <c r="D1583">
        <v>4.85</v>
      </c>
      <c r="E1583" s="172" t="s">
        <v>732</v>
      </c>
      <c r="F1583">
        <v>31</v>
      </c>
      <c r="G1583" s="173">
        <v>-9.19</v>
      </c>
      <c r="H1583" s="174"/>
      <c r="I1583" s="174"/>
      <c r="J1583" s="31">
        <v>1.15</v>
      </c>
      <c r="K1583">
        <v>31</v>
      </c>
    </row>
    <row r="1584" spans="1:11" ht="12.75">
      <c r="A1584" t="s">
        <v>532</v>
      </c>
      <c r="B1584" t="s">
        <v>533</v>
      </c>
      <c r="C1584" t="s">
        <v>965</v>
      </c>
      <c r="D1584">
        <v>24.89</v>
      </c>
      <c r="E1584" s="172" t="s">
        <v>732</v>
      </c>
      <c r="F1584">
        <v>10</v>
      </c>
      <c r="G1584" s="173">
        <v>-1.45</v>
      </c>
      <c r="H1584" s="174"/>
      <c r="I1584" s="174"/>
      <c r="J1584" s="31">
        <v>2.15</v>
      </c>
      <c r="K1584">
        <v>10</v>
      </c>
    </row>
    <row r="1585" spans="1:11" ht="12.75">
      <c r="A1585" t="s">
        <v>2351</v>
      </c>
      <c r="B1585" t="s">
        <v>2352</v>
      </c>
      <c r="C1585" t="s">
        <v>1000</v>
      </c>
      <c r="D1585">
        <v>8.1</v>
      </c>
      <c r="E1585" s="172" t="s">
        <v>732</v>
      </c>
      <c r="F1585">
        <v>8</v>
      </c>
      <c r="G1585" s="173">
        <v>-13.01</v>
      </c>
      <c r="H1585" s="174"/>
      <c r="I1585" s="174">
        <v>-22</v>
      </c>
      <c r="J1585" s="31">
        <v>1.35</v>
      </c>
      <c r="K1585">
        <v>8</v>
      </c>
    </row>
    <row r="1586" spans="1:11" ht="12.75">
      <c r="A1586" t="s">
        <v>1508</v>
      </c>
      <c r="B1586" t="s">
        <v>538</v>
      </c>
      <c r="C1586" t="s">
        <v>2257</v>
      </c>
      <c r="D1586">
        <v>13.33</v>
      </c>
      <c r="E1586" s="172" t="s">
        <v>732</v>
      </c>
      <c r="F1586">
        <v>6</v>
      </c>
      <c r="G1586" s="173">
        <v>-4.13</v>
      </c>
      <c r="H1586" s="174">
        <v>-2</v>
      </c>
      <c r="I1586" s="174"/>
      <c r="J1586" s="31">
        <v>2.3</v>
      </c>
      <c r="K1586"/>
    </row>
    <row r="1587" spans="1:11" ht="12.75">
      <c r="A1587" t="s">
        <v>539</v>
      </c>
      <c r="B1587" t="s">
        <v>540</v>
      </c>
      <c r="C1587" t="s">
        <v>904</v>
      </c>
      <c r="D1587">
        <v>11.02</v>
      </c>
      <c r="E1587" s="172" t="s">
        <v>732</v>
      </c>
      <c r="F1587">
        <v>3</v>
      </c>
      <c r="G1587" s="173">
        <v>23.06</v>
      </c>
      <c r="H1587" s="174"/>
      <c r="I1587" s="174"/>
      <c r="J1587" s="31">
        <v>1.25</v>
      </c>
      <c r="K1587"/>
    </row>
    <row r="1588" spans="1:11" ht="12.75">
      <c r="A1588" t="s">
        <v>3054</v>
      </c>
      <c r="B1588" t="s">
        <v>3055</v>
      </c>
      <c r="C1588" t="s">
        <v>955</v>
      </c>
      <c r="D1588">
        <v>16.52</v>
      </c>
      <c r="E1588" s="172" t="s">
        <v>732</v>
      </c>
      <c r="F1588">
        <v>10</v>
      </c>
      <c r="G1588" s="173">
        <v>-6.26</v>
      </c>
      <c r="H1588" s="174"/>
      <c r="I1588" s="174"/>
      <c r="J1588" s="31">
        <v>1.6</v>
      </c>
      <c r="K1588">
        <v>10</v>
      </c>
    </row>
    <row r="1589" spans="1:11" ht="12.75">
      <c r="A1589" t="s">
        <v>2370</v>
      </c>
      <c r="B1589" t="s">
        <v>2371</v>
      </c>
      <c r="C1589" t="s">
        <v>888</v>
      </c>
      <c r="D1589">
        <v>4.37</v>
      </c>
      <c r="E1589" s="172" t="s">
        <v>732</v>
      </c>
      <c r="F1589">
        <v>17</v>
      </c>
      <c r="G1589" s="173">
        <v>-6.78</v>
      </c>
      <c r="H1589" s="174"/>
      <c r="I1589" s="174">
        <v>-0.5</v>
      </c>
      <c r="J1589" s="31">
        <v>1.65</v>
      </c>
      <c r="K1589">
        <v>17</v>
      </c>
    </row>
    <row r="1590" spans="1:11" ht="12.75">
      <c r="A1590" t="s">
        <v>2382</v>
      </c>
      <c r="B1590" t="s">
        <v>2383</v>
      </c>
      <c r="C1590" t="s">
        <v>911</v>
      </c>
      <c r="D1590">
        <v>15</v>
      </c>
      <c r="E1590" s="172" t="s">
        <v>732</v>
      </c>
      <c r="F1590">
        <v>17</v>
      </c>
      <c r="G1590" s="173"/>
      <c r="H1590" s="174"/>
      <c r="I1590" s="174"/>
      <c r="J1590" s="31">
        <v>1.95</v>
      </c>
      <c r="K1590">
        <v>17</v>
      </c>
    </row>
    <row r="1591" spans="1:11" ht="12.75">
      <c r="A1591" t="s">
        <v>2388</v>
      </c>
      <c r="B1591" t="s">
        <v>2389</v>
      </c>
      <c r="C1591" t="s">
        <v>2266</v>
      </c>
      <c r="D1591">
        <v>22.06</v>
      </c>
      <c r="E1591" s="172" t="s">
        <v>732</v>
      </c>
      <c r="F1591">
        <v>18</v>
      </c>
      <c r="G1591" s="173">
        <v>15.7</v>
      </c>
      <c r="H1591" s="174"/>
      <c r="I1591" s="174">
        <v>1.5</v>
      </c>
      <c r="J1591" s="31">
        <v>1.35</v>
      </c>
      <c r="K1591">
        <v>18</v>
      </c>
    </row>
    <row r="1592" spans="1:11" ht="12.75">
      <c r="A1592" t="s">
        <v>541</v>
      </c>
      <c r="B1592" t="s">
        <v>542</v>
      </c>
      <c r="C1592" t="s">
        <v>1086</v>
      </c>
      <c r="D1592">
        <v>9.67</v>
      </c>
      <c r="E1592" s="172" t="s">
        <v>732</v>
      </c>
      <c r="F1592">
        <v>20</v>
      </c>
      <c r="G1592" s="173">
        <v>16.31</v>
      </c>
      <c r="H1592" s="174">
        <v>11.5</v>
      </c>
      <c r="I1592" s="174"/>
      <c r="J1592" s="31">
        <v>1.15</v>
      </c>
      <c r="K1592">
        <v>20</v>
      </c>
    </row>
    <row r="1593" spans="1:11" ht="12.75">
      <c r="A1593" t="s">
        <v>408</v>
      </c>
      <c r="B1593" t="s">
        <v>409</v>
      </c>
      <c r="C1593" t="s">
        <v>1022</v>
      </c>
      <c r="D1593">
        <v>5.83</v>
      </c>
      <c r="E1593" s="172" t="s">
        <v>732</v>
      </c>
      <c r="F1593">
        <v>17</v>
      </c>
      <c r="G1593" s="173">
        <v>-3.5</v>
      </c>
      <c r="H1593" s="174">
        <v>28</v>
      </c>
      <c r="I1593" s="174"/>
      <c r="J1593" s="31">
        <v>1.65</v>
      </c>
      <c r="K1593">
        <v>17</v>
      </c>
    </row>
    <row r="1594" spans="1:11" ht="12.75">
      <c r="A1594" t="s">
        <v>1506</v>
      </c>
      <c r="B1594" t="s">
        <v>1507</v>
      </c>
      <c r="C1594" t="s">
        <v>1812</v>
      </c>
      <c r="D1594">
        <v>3.42</v>
      </c>
      <c r="E1594" s="172" t="s">
        <v>732</v>
      </c>
      <c r="F1594">
        <v>45</v>
      </c>
      <c r="G1594" s="173">
        <v>-3.84</v>
      </c>
      <c r="H1594" s="174"/>
      <c r="I1594" s="174"/>
      <c r="J1594" s="31">
        <v>1.55</v>
      </c>
      <c r="K1594"/>
    </row>
    <row r="1595" spans="1:11" ht="12.75">
      <c r="A1595" t="s">
        <v>2422</v>
      </c>
      <c r="B1595" t="s">
        <v>2423</v>
      </c>
      <c r="C1595" t="s">
        <v>1259</v>
      </c>
      <c r="D1595">
        <v>35.99</v>
      </c>
      <c r="E1595" s="172" t="s">
        <v>732</v>
      </c>
      <c r="F1595">
        <v>17</v>
      </c>
      <c r="G1595" s="173">
        <v>62.01</v>
      </c>
      <c r="H1595" s="174">
        <v>5</v>
      </c>
      <c r="I1595" s="174">
        <v>8</v>
      </c>
      <c r="J1595" s="31">
        <v>1.5</v>
      </c>
      <c r="K1595">
        <v>17</v>
      </c>
    </row>
    <row r="1596" spans="1:11" ht="12.75">
      <c r="A1596" t="s">
        <v>545</v>
      </c>
      <c r="B1596" t="s">
        <v>546</v>
      </c>
      <c r="C1596" t="s">
        <v>1812</v>
      </c>
      <c r="D1596">
        <v>15.29</v>
      </c>
      <c r="E1596" s="172" t="s">
        <v>732</v>
      </c>
      <c r="F1596">
        <v>21</v>
      </c>
      <c r="G1596" s="173">
        <v>71.73</v>
      </c>
      <c r="H1596" s="174"/>
      <c r="I1596" s="174"/>
      <c r="J1596" s="31">
        <v>1.5</v>
      </c>
      <c r="K1596">
        <v>21</v>
      </c>
    </row>
    <row r="1597" spans="1:11" ht="12.75">
      <c r="A1597" t="s">
        <v>2429</v>
      </c>
      <c r="B1597" t="s">
        <v>2430</v>
      </c>
      <c r="C1597" t="s">
        <v>907</v>
      </c>
      <c r="D1597">
        <v>3.64</v>
      </c>
      <c r="E1597" s="172" t="s">
        <v>732</v>
      </c>
      <c r="F1597">
        <v>17</v>
      </c>
      <c r="G1597" s="173">
        <v>-22.92</v>
      </c>
      <c r="H1597" s="174"/>
      <c r="I1597" s="174"/>
      <c r="J1597" s="31">
        <v>1.5</v>
      </c>
      <c r="K1597">
        <v>17</v>
      </c>
    </row>
    <row r="1598" spans="1:11" ht="12.75">
      <c r="A1598" t="s">
        <v>549</v>
      </c>
      <c r="B1598" t="s">
        <v>550</v>
      </c>
      <c r="C1598" t="s">
        <v>978</v>
      </c>
      <c r="D1598">
        <v>19.95</v>
      </c>
      <c r="E1598" s="172" t="s">
        <v>732</v>
      </c>
      <c r="F1598">
        <v>7</v>
      </c>
      <c r="G1598" s="173">
        <v>28.86</v>
      </c>
      <c r="H1598" s="174">
        <v>14.5</v>
      </c>
      <c r="I1598" s="174"/>
      <c r="J1598" s="31">
        <v>1.6</v>
      </c>
      <c r="K1598"/>
    </row>
    <row r="1599" spans="1:11" ht="12.75">
      <c r="A1599" t="s">
        <v>2433</v>
      </c>
      <c r="B1599" t="s">
        <v>2434</v>
      </c>
      <c r="C1599" t="s">
        <v>928</v>
      </c>
      <c r="D1599">
        <v>6.29</v>
      </c>
      <c r="E1599" s="172" t="s">
        <v>732</v>
      </c>
      <c r="F1599">
        <v>35</v>
      </c>
      <c r="G1599" s="173">
        <v>-11.53</v>
      </c>
      <c r="H1599" s="174"/>
      <c r="I1599" s="174"/>
      <c r="J1599" s="31">
        <v>1.55</v>
      </c>
      <c r="K1599">
        <v>35</v>
      </c>
    </row>
    <row r="1600" spans="1:11" ht="12.75">
      <c r="A1600" t="s">
        <v>3140</v>
      </c>
      <c r="B1600" t="s">
        <v>3141</v>
      </c>
      <c r="C1600" t="s">
        <v>1675</v>
      </c>
      <c r="D1600">
        <v>14.14</v>
      </c>
      <c r="E1600" s="172" t="s">
        <v>732</v>
      </c>
      <c r="F1600">
        <v>18</v>
      </c>
      <c r="G1600" s="173"/>
      <c r="H1600" s="174"/>
      <c r="I1600" s="174"/>
      <c r="J1600" s="31">
        <v>1.7</v>
      </c>
      <c r="K1600">
        <v>18</v>
      </c>
    </row>
    <row r="1601" spans="1:11" ht="12.75">
      <c r="A1601" t="s">
        <v>3142</v>
      </c>
      <c r="B1601" t="s">
        <v>3143</v>
      </c>
      <c r="C1601" t="s">
        <v>1008</v>
      </c>
      <c r="D1601">
        <v>20.63</v>
      </c>
      <c r="E1601" s="172" t="s">
        <v>732</v>
      </c>
      <c r="F1601">
        <v>17</v>
      </c>
      <c r="G1601" s="173">
        <v>8.16</v>
      </c>
      <c r="H1601" s="174">
        <v>14.5</v>
      </c>
      <c r="I1601" s="174"/>
      <c r="J1601" s="31">
        <v>1.5</v>
      </c>
      <c r="K1601">
        <v>17</v>
      </c>
    </row>
    <row r="1602" spans="1:11" ht="12.75">
      <c r="A1602" t="s">
        <v>2437</v>
      </c>
      <c r="B1602" t="s">
        <v>2438</v>
      </c>
      <c r="C1602" t="s">
        <v>1008</v>
      </c>
      <c r="D1602">
        <v>13.66</v>
      </c>
      <c r="E1602" s="172" t="s">
        <v>732</v>
      </c>
      <c r="F1602">
        <v>15</v>
      </c>
      <c r="G1602" s="173">
        <v>4.72</v>
      </c>
      <c r="H1602" s="174"/>
      <c r="I1602" s="174">
        <v>-9.5</v>
      </c>
      <c r="J1602" s="31">
        <v>1.35</v>
      </c>
      <c r="K1602">
        <v>15</v>
      </c>
    </row>
    <row r="1603" spans="1:11" ht="12.75">
      <c r="A1603" t="s">
        <v>551</v>
      </c>
      <c r="B1603" t="s">
        <v>552</v>
      </c>
      <c r="C1603" t="s">
        <v>2257</v>
      </c>
      <c r="D1603">
        <v>13.72</v>
      </c>
      <c r="E1603" s="172" t="s">
        <v>732</v>
      </c>
      <c r="F1603">
        <v>11</v>
      </c>
      <c r="G1603" s="173">
        <v>-4.75</v>
      </c>
      <c r="H1603" s="174"/>
      <c r="I1603" s="174"/>
      <c r="J1603" s="31">
        <v>1.95</v>
      </c>
      <c r="K1603">
        <v>11</v>
      </c>
    </row>
    <row r="1604" spans="1:11" ht="12.75">
      <c r="A1604" t="s">
        <v>2449</v>
      </c>
      <c r="B1604" t="s">
        <v>2450</v>
      </c>
      <c r="C1604" t="s">
        <v>934</v>
      </c>
      <c r="D1604">
        <v>3.07</v>
      </c>
      <c r="E1604" s="172" t="s">
        <v>732</v>
      </c>
      <c r="F1604">
        <v>29</v>
      </c>
      <c r="G1604" s="173">
        <v>-52.44</v>
      </c>
      <c r="H1604" s="174"/>
      <c r="I1604" s="174"/>
      <c r="J1604" s="31">
        <v>1.1</v>
      </c>
      <c r="K1604">
        <v>29</v>
      </c>
    </row>
    <row r="1605" spans="1:11" ht="12.75">
      <c r="A1605" t="s">
        <v>416</v>
      </c>
      <c r="B1605" t="s">
        <v>417</v>
      </c>
      <c r="C1605" t="s">
        <v>1005</v>
      </c>
      <c r="D1605">
        <v>8.59</v>
      </c>
      <c r="E1605" s="172" t="s">
        <v>732</v>
      </c>
      <c r="F1605">
        <v>29</v>
      </c>
      <c r="G1605" s="173">
        <v>63.02</v>
      </c>
      <c r="H1605" s="174">
        <v>40</v>
      </c>
      <c r="I1605" s="174"/>
      <c r="J1605" s="31">
        <v>1.55</v>
      </c>
      <c r="K1605">
        <v>29</v>
      </c>
    </row>
    <row r="1606" spans="1:11" ht="12.75">
      <c r="A1606" t="s">
        <v>555</v>
      </c>
      <c r="B1606" t="s">
        <v>556</v>
      </c>
      <c r="C1606" t="s">
        <v>1675</v>
      </c>
      <c r="D1606">
        <v>16.11</v>
      </c>
      <c r="E1606" s="172" t="s">
        <v>732</v>
      </c>
      <c r="F1606">
        <v>17</v>
      </c>
      <c r="G1606" s="173"/>
      <c r="H1606" s="174"/>
      <c r="I1606" s="174"/>
      <c r="J1606" s="31">
        <v>1.85</v>
      </c>
      <c r="K1606">
        <v>17</v>
      </c>
    </row>
    <row r="1607" spans="1:11" ht="12.75">
      <c r="A1607" t="s">
        <v>1509</v>
      </c>
      <c r="B1607" t="s">
        <v>1510</v>
      </c>
      <c r="C1607" t="s">
        <v>1548</v>
      </c>
      <c r="D1607">
        <v>6.14</v>
      </c>
      <c r="E1607" s="172" t="s">
        <v>732</v>
      </c>
      <c r="F1607">
        <v>24</v>
      </c>
      <c r="G1607" s="173">
        <v>13.01</v>
      </c>
      <c r="H1607" s="174">
        <v>3</v>
      </c>
      <c r="I1607" s="174">
        <v>0.5</v>
      </c>
      <c r="J1607" s="31">
        <v>1.8</v>
      </c>
      <c r="K1607">
        <v>24</v>
      </c>
    </row>
    <row r="1608" spans="1:11" ht="12.75">
      <c r="A1608" t="s">
        <v>1502</v>
      </c>
      <c r="B1608" t="s">
        <v>557</v>
      </c>
      <c r="C1608" t="s">
        <v>1637</v>
      </c>
      <c r="D1608">
        <v>7.43</v>
      </c>
      <c r="E1608" s="172" t="s">
        <v>732</v>
      </c>
      <c r="F1608">
        <v>20</v>
      </c>
      <c r="G1608" s="173">
        <v>-51.36</v>
      </c>
      <c r="H1608" s="174"/>
      <c r="I1608" s="174"/>
      <c r="J1608" s="31">
        <v>1.4</v>
      </c>
      <c r="K1608">
        <v>20</v>
      </c>
    </row>
    <row r="1609" spans="1:11" ht="12.75">
      <c r="A1609" t="s">
        <v>2464</v>
      </c>
      <c r="B1609" t="s">
        <v>2465</v>
      </c>
      <c r="C1609" t="s">
        <v>1812</v>
      </c>
      <c r="D1609">
        <v>3.7</v>
      </c>
      <c r="E1609" s="172" t="s">
        <v>732</v>
      </c>
      <c r="F1609">
        <v>7</v>
      </c>
      <c r="G1609" s="173">
        <v>-9.62</v>
      </c>
      <c r="H1609" s="174"/>
      <c r="I1609" s="174"/>
      <c r="J1609" s="31">
        <v>1.15</v>
      </c>
      <c r="K1609"/>
    </row>
    <row r="1610" spans="1:11" ht="12.75">
      <c r="A1610" t="s">
        <v>2468</v>
      </c>
      <c r="B1610" t="s">
        <v>2469</v>
      </c>
      <c r="C1610" t="s">
        <v>934</v>
      </c>
      <c r="D1610">
        <v>7.19</v>
      </c>
      <c r="E1610" s="172" t="s">
        <v>732</v>
      </c>
      <c r="F1610">
        <v>13</v>
      </c>
      <c r="G1610" s="173">
        <v>-5.43</v>
      </c>
      <c r="H1610" s="174"/>
      <c r="I1610" s="174">
        <v>-21.5</v>
      </c>
      <c r="J1610" s="31">
        <v>1.2</v>
      </c>
      <c r="K1610">
        <v>13</v>
      </c>
    </row>
    <row r="1611" spans="1:11" ht="12.75">
      <c r="A1611" t="s">
        <v>562</v>
      </c>
      <c r="B1611" t="s">
        <v>563</v>
      </c>
      <c r="C1611" t="s">
        <v>1637</v>
      </c>
      <c r="D1611">
        <v>15.93</v>
      </c>
      <c r="E1611" s="172" t="s">
        <v>732</v>
      </c>
      <c r="F1611">
        <v>14</v>
      </c>
      <c r="G1611" s="173">
        <v>-17.03</v>
      </c>
      <c r="H1611" s="174"/>
      <c r="I1611" s="174">
        <v>-9</v>
      </c>
      <c r="J1611" s="31">
        <v>1.35</v>
      </c>
      <c r="K1611">
        <v>14</v>
      </c>
    </row>
    <row r="1612" spans="1:11" ht="12.75">
      <c r="A1612" t="s">
        <v>566</v>
      </c>
      <c r="B1612" t="s">
        <v>567</v>
      </c>
      <c r="C1612" t="s">
        <v>1581</v>
      </c>
      <c r="D1612">
        <v>14.33</v>
      </c>
      <c r="E1612" s="172" t="s">
        <v>732</v>
      </c>
      <c r="F1612">
        <v>15</v>
      </c>
      <c r="G1612" s="173">
        <v>-31.18</v>
      </c>
      <c r="H1612" s="174">
        <v>17</v>
      </c>
      <c r="I1612" s="174"/>
      <c r="J1612" s="31">
        <v>1.3</v>
      </c>
      <c r="K1612">
        <v>15</v>
      </c>
    </row>
    <row r="1613" spans="1:11" ht="12.75">
      <c r="A1613" t="s">
        <v>570</v>
      </c>
      <c r="B1613" t="s">
        <v>571</v>
      </c>
      <c r="C1613" t="s">
        <v>1887</v>
      </c>
      <c r="D1613">
        <v>39.12</v>
      </c>
      <c r="E1613" s="172" t="s">
        <v>732</v>
      </c>
      <c r="F1613">
        <v>15</v>
      </c>
      <c r="G1613" s="173">
        <v>-21.92</v>
      </c>
      <c r="H1613" s="174"/>
      <c r="I1613" s="174"/>
      <c r="J1613" s="31">
        <v>1.35</v>
      </c>
      <c r="K1613">
        <v>15</v>
      </c>
    </row>
    <row r="1614" spans="1:11" ht="12.75">
      <c r="A1614" t="s">
        <v>578</v>
      </c>
      <c r="B1614" t="s">
        <v>579</v>
      </c>
      <c r="C1614" t="s">
        <v>2183</v>
      </c>
      <c r="D1614">
        <v>20.55</v>
      </c>
      <c r="E1614" s="172" t="s">
        <v>732</v>
      </c>
      <c r="F1614">
        <v>23</v>
      </c>
      <c r="G1614" s="173">
        <v>19.22</v>
      </c>
      <c r="H1614" s="174">
        <v>12</v>
      </c>
      <c r="I1614" s="174">
        <v>5.5</v>
      </c>
      <c r="J1614" s="31">
        <v>0.65</v>
      </c>
      <c r="K1614">
        <v>23</v>
      </c>
    </row>
    <row r="1615" spans="1:11" ht="12.75">
      <c r="A1615" t="s">
        <v>582</v>
      </c>
      <c r="B1615" t="s">
        <v>583</v>
      </c>
      <c r="C1615" t="s">
        <v>1815</v>
      </c>
      <c r="D1615">
        <v>7.97</v>
      </c>
      <c r="E1615" s="172" t="s">
        <v>732</v>
      </c>
      <c r="F1615">
        <v>1</v>
      </c>
      <c r="G1615" s="173">
        <v>-75.27</v>
      </c>
      <c r="H1615" s="174"/>
      <c r="I1615" s="174"/>
      <c r="J1615" s="31">
        <v>1.25</v>
      </c>
      <c r="K1615"/>
    </row>
    <row r="1616" spans="1:11" ht="12.75">
      <c r="A1616" t="s">
        <v>584</v>
      </c>
      <c r="B1616" t="s">
        <v>585</v>
      </c>
      <c r="C1616" t="s">
        <v>1033</v>
      </c>
      <c r="D1616">
        <v>12.21</v>
      </c>
      <c r="E1616" s="172" t="s">
        <v>732</v>
      </c>
      <c r="F1616">
        <v>9</v>
      </c>
      <c r="G1616" s="173">
        <v>-26.05</v>
      </c>
      <c r="H1616" s="174">
        <v>15</v>
      </c>
      <c r="I1616" s="174">
        <v>6.5</v>
      </c>
      <c r="J1616" s="31">
        <v>1.4</v>
      </c>
      <c r="K1616">
        <v>9</v>
      </c>
    </row>
    <row r="1617" spans="1:11" ht="12.75">
      <c r="A1617" t="s">
        <v>590</v>
      </c>
      <c r="B1617" t="s">
        <v>591</v>
      </c>
      <c r="C1617" t="s">
        <v>1022</v>
      </c>
      <c r="D1617">
        <v>8.91</v>
      </c>
      <c r="E1617" s="172" t="s">
        <v>732</v>
      </c>
      <c r="F1617">
        <v>16</v>
      </c>
      <c r="G1617" s="173">
        <v>137.68</v>
      </c>
      <c r="H1617" s="174">
        <v>6</v>
      </c>
      <c r="I1617" s="174"/>
      <c r="J1617" s="31">
        <v>1.15</v>
      </c>
      <c r="K1617">
        <v>16</v>
      </c>
    </row>
    <row r="1618" spans="1:11" ht="12.75">
      <c r="A1618" t="s">
        <v>592</v>
      </c>
      <c r="B1618" t="s">
        <v>593</v>
      </c>
      <c r="C1618" t="s">
        <v>1793</v>
      </c>
      <c r="D1618">
        <v>4.55</v>
      </c>
      <c r="E1618" s="172" t="s">
        <v>732</v>
      </c>
      <c r="F1618">
        <v>31</v>
      </c>
      <c r="G1618" s="173">
        <v>-23.82</v>
      </c>
      <c r="H1618" s="174"/>
      <c r="I1618" s="174"/>
      <c r="J1618" s="31">
        <v>1.3</v>
      </c>
      <c r="K1618">
        <v>31</v>
      </c>
    </row>
    <row r="1619" spans="1:11" ht="12.75">
      <c r="A1619" t="s">
        <v>594</v>
      </c>
      <c r="B1619" t="s">
        <v>595</v>
      </c>
      <c r="C1619" t="s">
        <v>1030</v>
      </c>
      <c r="D1619">
        <v>3.37</v>
      </c>
      <c r="E1619" s="172" t="s">
        <v>732</v>
      </c>
      <c r="F1619">
        <v>22</v>
      </c>
      <c r="G1619" s="173">
        <v>5.89</v>
      </c>
      <c r="H1619" s="174">
        <v>29</v>
      </c>
      <c r="I1619" s="174">
        <v>-14</v>
      </c>
      <c r="J1619" s="31">
        <v>1.25</v>
      </c>
      <c r="K1619">
        <v>22</v>
      </c>
    </row>
    <row r="1620" spans="1:11" ht="12.75">
      <c r="A1620" t="s">
        <v>2507</v>
      </c>
      <c r="B1620" t="s">
        <v>2508</v>
      </c>
      <c r="C1620" t="s">
        <v>987</v>
      </c>
      <c r="D1620">
        <v>4.86</v>
      </c>
      <c r="E1620" s="172" t="s">
        <v>732</v>
      </c>
      <c r="F1620">
        <v>26</v>
      </c>
      <c r="G1620" s="173">
        <v>3.98</v>
      </c>
      <c r="H1620" s="174"/>
      <c r="I1620" s="174"/>
      <c r="J1620" s="31">
        <v>1.2</v>
      </c>
      <c r="K1620">
        <v>26</v>
      </c>
    </row>
    <row r="1621" spans="1:11" ht="12.75">
      <c r="A1621" t="s">
        <v>596</v>
      </c>
      <c r="B1621" t="s">
        <v>597</v>
      </c>
      <c r="C1621" t="s">
        <v>1174</v>
      </c>
      <c r="D1621">
        <v>8.24</v>
      </c>
      <c r="E1621" s="172" t="s">
        <v>732</v>
      </c>
      <c r="F1621">
        <v>13</v>
      </c>
      <c r="G1621" s="173">
        <v>7.28</v>
      </c>
      <c r="H1621" s="174">
        <v>15.5</v>
      </c>
      <c r="I1621" s="174">
        <v>8</v>
      </c>
      <c r="J1621" s="31">
        <v>1.05</v>
      </c>
      <c r="K1621">
        <v>13</v>
      </c>
    </row>
    <row r="1622" spans="1:11" ht="12.75">
      <c r="A1622" t="s">
        <v>600</v>
      </c>
      <c r="B1622" t="s">
        <v>601</v>
      </c>
      <c r="C1622" t="s">
        <v>1174</v>
      </c>
      <c r="D1622">
        <v>26.28</v>
      </c>
      <c r="E1622" s="172" t="s">
        <v>732</v>
      </c>
      <c r="F1622">
        <v>11</v>
      </c>
      <c r="G1622" s="173">
        <v>-1.1</v>
      </c>
      <c r="H1622" s="174">
        <v>35</v>
      </c>
      <c r="I1622" s="174">
        <v>1</v>
      </c>
      <c r="J1622" s="31">
        <v>0.8</v>
      </c>
      <c r="K1622">
        <v>11</v>
      </c>
    </row>
    <row r="1623" spans="1:11" ht="12.75">
      <c r="A1623" t="s">
        <v>201</v>
      </c>
      <c r="B1623" t="s">
        <v>202</v>
      </c>
      <c r="C1623" t="s">
        <v>888</v>
      </c>
      <c r="D1623">
        <v>38.02</v>
      </c>
      <c r="E1623" s="172" t="s">
        <v>732</v>
      </c>
      <c r="F1623">
        <v>9</v>
      </c>
      <c r="G1623" s="173">
        <v>-25.88</v>
      </c>
      <c r="H1623" s="174">
        <v>19.5</v>
      </c>
      <c r="I1623" s="174"/>
      <c r="J1623" s="31">
        <v>1.9</v>
      </c>
      <c r="K1623">
        <v>9</v>
      </c>
    </row>
    <row r="1624" spans="1:11" ht="12.75">
      <c r="A1624" t="s">
        <v>608</v>
      </c>
      <c r="B1624" t="s">
        <v>609</v>
      </c>
      <c r="C1624" t="s">
        <v>904</v>
      </c>
      <c r="D1624">
        <v>12.05</v>
      </c>
      <c r="E1624" s="172" t="s">
        <v>732</v>
      </c>
      <c r="F1624">
        <v>20</v>
      </c>
      <c r="G1624" s="173">
        <v>6.51</v>
      </c>
      <c r="H1624" s="174">
        <v>29.5</v>
      </c>
      <c r="I1624" s="174"/>
      <c r="J1624" s="31">
        <v>1.4</v>
      </c>
      <c r="K1624">
        <v>20</v>
      </c>
    </row>
    <row r="1625" spans="1:11" ht="12.75">
      <c r="A1625" t="s">
        <v>610</v>
      </c>
      <c r="B1625" t="s">
        <v>863</v>
      </c>
      <c r="C1625" t="s">
        <v>1662</v>
      </c>
      <c r="D1625">
        <v>36.83</v>
      </c>
      <c r="E1625" s="172" t="s">
        <v>732</v>
      </c>
      <c r="F1625">
        <v>18</v>
      </c>
      <c r="G1625" s="173">
        <v>13.88</v>
      </c>
      <c r="H1625" s="174">
        <v>14</v>
      </c>
      <c r="I1625" s="174">
        <v>12.5</v>
      </c>
      <c r="J1625" s="31">
        <v>0.7</v>
      </c>
      <c r="K1625">
        <v>18</v>
      </c>
    </row>
    <row r="1626" spans="1:11" ht="12.75">
      <c r="A1626" t="s">
        <v>1515</v>
      </c>
      <c r="B1626" t="s">
        <v>1516</v>
      </c>
      <c r="C1626" t="s">
        <v>1748</v>
      </c>
      <c r="D1626">
        <v>21.75</v>
      </c>
      <c r="E1626" s="172" t="s">
        <v>732</v>
      </c>
      <c r="F1626">
        <v>20</v>
      </c>
      <c r="G1626" s="173">
        <v>40.12</v>
      </c>
      <c r="H1626" s="174"/>
      <c r="I1626" s="174"/>
      <c r="J1626" s="31">
        <v>1.75</v>
      </c>
      <c r="K1626">
        <v>20</v>
      </c>
    </row>
    <row r="1627" spans="1:11" ht="12.75">
      <c r="A1627" t="s">
        <v>611</v>
      </c>
      <c r="B1627" t="s">
        <v>612</v>
      </c>
      <c r="C1627" t="s">
        <v>2297</v>
      </c>
      <c r="D1627">
        <v>16.27</v>
      </c>
      <c r="E1627" s="172" t="s">
        <v>732</v>
      </c>
      <c r="F1627">
        <v>18</v>
      </c>
      <c r="G1627" s="173">
        <v>-49.59</v>
      </c>
      <c r="H1627" s="174"/>
      <c r="I1627" s="174"/>
      <c r="J1627" s="31">
        <v>1.6</v>
      </c>
      <c r="K1627">
        <v>18</v>
      </c>
    </row>
    <row r="1628" spans="1:11" ht="12.75">
      <c r="A1628" t="s">
        <v>1503</v>
      </c>
      <c r="B1628" t="s">
        <v>615</v>
      </c>
      <c r="C1628" t="s">
        <v>1033</v>
      </c>
      <c r="D1628">
        <v>6.91</v>
      </c>
      <c r="E1628" s="172" t="s">
        <v>732</v>
      </c>
      <c r="F1628">
        <v>7</v>
      </c>
      <c r="G1628" s="173">
        <v>53.96</v>
      </c>
      <c r="H1628" s="174"/>
      <c r="I1628" s="174"/>
      <c r="J1628" s="31">
        <v>1.4</v>
      </c>
      <c r="K1628"/>
    </row>
    <row r="1629" spans="1:11" ht="12.75">
      <c r="A1629" t="s">
        <v>2564</v>
      </c>
      <c r="B1629" t="s">
        <v>2565</v>
      </c>
      <c r="C1629" t="s">
        <v>934</v>
      </c>
      <c r="D1629">
        <v>21.2</v>
      </c>
      <c r="E1629" s="172" t="s">
        <v>732</v>
      </c>
      <c r="F1629">
        <v>4</v>
      </c>
      <c r="G1629" s="173">
        <v>-7.1</v>
      </c>
      <c r="H1629" s="174"/>
      <c r="I1629" s="174">
        <v>-29.5</v>
      </c>
      <c r="J1629" s="31">
        <v>1.35</v>
      </c>
      <c r="K1629"/>
    </row>
    <row r="1630" spans="1:11" ht="12.75">
      <c r="A1630" t="s">
        <v>1519</v>
      </c>
      <c r="B1630" t="s">
        <v>616</v>
      </c>
      <c r="C1630" t="s">
        <v>897</v>
      </c>
      <c r="D1630">
        <v>25.03</v>
      </c>
      <c r="E1630" s="172" t="s">
        <v>732</v>
      </c>
      <c r="F1630">
        <v>6</v>
      </c>
      <c r="G1630" s="173">
        <v>8.55</v>
      </c>
      <c r="H1630" s="174">
        <v>-7</v>
      </c>
      <c r="I1630" s="174">
        <v>-7.5</v>
      </c>
      <c r="J1630" s="31">
        <v>1.6</v>
      </c>
      <c r="K1630"/>
    </row>
    <row r="1631" spans="4:11" ht="7.5" customHeight="1">
      <c r="D1631" s="52"/>
      <c r="E1631" s="142"/>
      <c r="F1631" s="30"/>
      <c r="G1631" s="30"/>
      <c r="H1631" s="143"/>
      <c r="I1631" s="143"/>
      <c r="J1631" s="52"/>
      <c r="K1631" s="30"/>
    </row>
    <row r="1632" spans="3:12" ht="12.75">
      <c r="C1632" s="3" t="s">
        <v>631</v>
      </c>
      <c r="D1632" s="32"/>
      <c r="F1632" s="32">
        <f aca="true" t="shared" si="18" ref="F1632:K1632">AVERAGE(F1531:F1631)</f>
        <v>16.404040404040405</v>
      </c>
      <c r="G1632" s="32">
        <f t="shared" si="18"/>
        <v>2.426304347826086</v>
      </c>
      <c r="H1632" s="32">
        <f t="shared" si="18"/>
        <v>17.695121951219512</v>
      </c>
      <c r="I1632" s="32">
        <f t="shared" si="18"/>
        <v>-4.351851851851852</v>
      </c>
      <c r="J1632" s="32">
        <f t="shared" si="18"/>
        <v>1.4494949494949492</v>
      </c>
      <c r="K1632" s="32">
        <f t="shared" si="18"/>
        <v>18.5625</v>
      </c>
      <c r="L1632" s="138"/>
    </row>
    <row r="1633" spans="3:12" ht="12.75">
      <c r="C1633" s="3" t="s">
        <v>715</v>
      </c>
      <c r="D1633" s="32"/>
      <c r="F1633" s="32">
        <f aca="true" t="shared" si="19" ref="F1633:K1633">STDEV(F1531:F1631)</f>
        <v>9.467365204570816</v>
      </c>
      <c r="G1633" s="32">
        <f t="shared" si="19"/>
        <v>30.297468422055918</v>
      </c>
      <c r="H1633" s="32">
        <f t="shared" si="19"/>
        <v>15.624451209874737</v>
      </c>
      <c r="I1633" s="32">
        <f t="shared" si="19"/>
        <v>11.491480803366077</v>
      </c>
      <c r="J1633" s="32">
        <f t="shared" si="19"/>
        <v>0.37022434935020715</v>
      </c>
      <c r="K1633" s="32">
        <f t="shared" si="19"/>
        <v>6.653910528137247</v>
      </c>
      <c r="L1633" s="32"/>
    </row>
    <row r="1634" spans="3:12" ht="12.75">
      <c r="C1634" s="3" t="s">
        <v>632</v>
      </c>
      <c r="D1634" s="32"/>
      <c r="F1634" s="32">
        <f aca="true" t="shared" si="20" ref="F1634:K1634">MEDIAN(F1531:F1631)</f>
        <v>17</v>
      </c>
      <c r="G1634" s="32">
        <f t="shared" si="20"/>
        <v>-0.5700000000000001</v>
      </c>
      <c r="H1634" s="32">
        <f t="shared" si="20"/>
        <v>15</v>
      </c>
      <c r="I1634" s="32">
        <f t="shared" si="20"/>
        <v>0.5</v>
      </c>
      <c r="J1634" s="32">
        <f t="shared" si="20"/>
        <v>1.4</v>
      </c>
      <c r="K1634" s="32">
        <f t="shared" si="20"/>
        <v>17</v>
      </c>
      <c r="L1634" s="32"/>
    </row>
    <row r="1635" spans="3:12" ht="12.75">
      <c r="C1635" s="3" t="s">
        <v>1775</v>
      </c>
      <c r="D1635" s="32"/>
      <c r="F1635" s="3">
        <f>COUNT(D1531:D1631)</f>
        <v>99</v>
      </c>
      <c r="K1635" s="3">
        <f>COUNT(K1531:K1631)</f>
        <v>80</v>
      </c>
      <c r="L1635" s="32"/>
    </row>
    <row r="1636" spans="3:12" ht="12.75">
      <c r="C1636" s="3" t="s">
        <v>1776</v>
      </c>
      <c r="D1636" s="32"/>
      <c r="F1636" s="32">
        <f>F1632+F1633*2</f>
        <v>35.33877081318204</v>
      </c>
      <c r="G1636" s="32">
        <v>8</v>
      </c>
      <c r="L1636" s="32"/>
    </row>
    <row r="1637" spans="3:12" ht="15.75">
      <c r="C1637" s="18" t="s">
        <v>1777</v>
      </c>
      <c r="D1637" s="32"/>
      <c r="F1637" s="75">
        <f>K1632</f>
        <v>18.5625</v>
      </c>
      <c r="G1637" s="24"/>
      <c r="H1637" s="141"/>
      <c r="I1637" s="141"/>
      <c r="J1637" s="32"/>
      <c r="L1637" s="32"/>
    </row>
    <row r="1638" spans="4:12" ht="12.75">
      <c r="D1638" s="32"/>
      <c r="H1638" s="141"/>
      <c r="I1638" s="141"/>
      <c r="J1638" s="32"/>
      <c r="L1638" s="32"/>
    </row>
    <row r="1639" spans="4:12" ht="12.75">
      <c r="D1639" s="32"/>
      <c r="H1639" s="141"/>
      <c r="I1639" s="141"/>
      <c r="J1639" s="32"/>
      <c r="L1639" s="32"/>
    </row>
    <row r="1640" spans="1:12" ht="12.75">
      <c r="A1640" t="s">
        <v>439</v>
      </c>
      <c r="B1640" t="s">
        <v>440</v>
      </c>
      <c r="C1640" t="s">
        <v>1030</v>
      </c>
      <c r="D1640">
        <v>10.1</v>
      </c>
      <c r="E1640" s="172" t="s">
        <v>327</v>
      </c>
      <c r="F1640">
        <v>14</v>
      </c>
      <c r="G1640" s="173">
        <v>-14.41</v>
      </c>
      <c r="H1640" s="174">
        <v>22</v>
      </c>
      <c r="I1640" s="174"/>
      <c r="J1640" s="31">
        <v>1.7</v>
      </c>
      <c r="K1640">
        <v>14</v>
      </c>
      <c r="L1640" s="32"/>
    </row>
    <row r="1641" spans="1:12" ht="12.75">
      <c r="A1641" t="s">
        <v>449</v>
      </c>
      <c r="B1641" t="s">
        <v>450</v>
      </c>
      <c r="C1641" t="s">
        <v>1279</v>
      </c>
      <c r="D1641">
        <v>10.42</v>
      </c>
      <c r="E1641" s="172" t="s">
        <v>327</v>
      </c>
      <c r="F1641">
        <v>10</v>
      </c>
      <c r="G1641" s="173">
        <v>-9.84</v>
      </c>
      <c r="H1641" s="174">
        <v>16.5</v>
      </c>
      <c r="I1641" s="174"/>
      <c r="J1641" s="31">
        <v>0.8</v>
      </c>
      <c r="K1641">
        <v>10</v>
      </c>
      <c r="L1641" s="32"/>
    </row>
    <row r="1642" spans="1:11" ht="12.75">
      <c r="A1642" t="s">
        <v>330</v>
      </c>
      <c r="B1642" t="s">
        <v>331</v>
      </c>
      <c r="C1642" t="s">
        <v>955</v>
      </c>
      <c r="D1642">
        <v>12.35</v>
      </c>
      <c r="E1642" s="172" t="s">
        <v>327</v>
      </c>
      <c r="F1642">
        <v>16</v>
      </c>
      <c r="G1642" s="173">
        <v>-24.06</v>
      </c>
      <c r="H1642" s="174"/>
      <c r="I1642" s="174"/>
      <c r="J1642" s="31">
        <v>2.2</v>
      </c>
      <c r="K1642">
        <v>16</v>
      </c>
    </row>
    <row r="1643" spans="1:11" ht="12.75">
      <c r="A1643" t="s">
        <v>455</v>
      </c>
      <c r="B1643" t="s">
        <v>456</v>
      </c>
      <c r="C1643" t="s">
        <v>925</v>
      </c>
      <c r="D1643">
        <v>6.81</v>
      </c>
      <c r="E1643" s="172" t="s">
        <v>327</v>
      </c>
      <c r="F1643">
        <v>22</v>
      </c>
      <c r="G1643" s="173">
        <v>25.7</v>
      </c>
      <c r="H1643" s="174">
        <v>6</v>
      </c>
      <c r="I1643" s="174"/>
      <c r="J1643" s="31">
        <v>1.7</v>
      </c>
      <c r="K1643">
        <v>22</v>
      </c>
    </row>
    <row r="1644" spans="1:11" ht="12.75">
      <c r="A1644" t="s">
        <v>334</v>
      </c>
      <c r="B1644" t="s">
        <v>335</v>
      </c>
      <c r="C1644" t="s">
        <v>1748</v>
      </c>
      <c r="D1644">
        <v>6.23</v>
      </c>
      <c r="E1644" s="172" t="s">
        <v>327</v>
      </c>
      <c r="F1644">
        <v>31</v>
      </c>
      <c r="G1644" s="173">
        <v>9.86</v>
      </c>
      <c r="H1644" s="174"/>
      <c r="I1644" s="174"/>
      <c r="J1644" s="31">
        <v>1.6</v>
      </c>
      <c r="K1644">
        <v>31</v>
      </c>
    </row>
    <row r="1645" spans="1:11" ht="12.75">
      <c r="A1645" t="s">
        <v>338</v>
      </c>
      <c r="B1645" t="s">
        <v>339</v>
      </c>
      <c r="C1645" t="s">
        <v>1008</v>
      </c>
      <c r="D1645">
        <v>18.72</v>
      </c>
      <c r="E1645" s="172" t="s">
        <v>327</v>
      </c>
      <c r="F1645">
        <v>10</v>
      </c>
      <c r="G1645" s="173">
        <v>5.5</v>
      </c>
      <c r="H1645" s="174">
        <v>18</v>
      </c>
      <c r="I1645" s="174"/>
      <c r="J1645" s="31">
        <v>1.95</v>
      </c>
      <c r="K1645">
        <v>10</v>
      </c>
    </row>
    <row r="1646" spans="1:11" ht="12.75">
      <c r="A1646" t="s">
        <v>342</v>
      </c>
      <c r="B1646" t="s">
        <v>343</v>
      </c>
      <c r="C1646" t="s">
        <v>907</v>
      </c>
      <c r="D1646">
        <v>18.15</v>
      </c>
      <c r="E1646" s="172" t="s">
        <v>327</v>
      </c>
      <c r="F1646">
        <v>2</v>
      </c>
      <c r="G1646" s="173">
        <v>-1.8</v>
      </c>
      <c r="H1646" s="174">
        <v>43.5</v>
      </c>
      <c r="I1646" s="174"/>
      <c r="J1646" s="31">
        <v>2.5</v>
      </c>
      <c r="K1646"/>
    </row>
    <row r="1647" spans="1:11" ht="12.75">
      <c r="A1647" t="s">
        <v>2075</v>
      </c>
      <c r="B1647" t="s">
        <v>2076</v>
      </c>
      <c r="C1647" t="s">
        <v>2077</v>
      </c>
      <c r="D1647">
        <v>2.37</v>
      </c>
      <c r="E1647" s="172" t="s">
        <v>327</v>
      </c>
      <c r="F1647">
        <v>44</v>
      </c>
      <c r="G1647" s="173">
        <v>-27.23</v>
      </c>
      <c r="H1647" s="174"/>
      <c r="I1647" s="174"/>
      <c r="J1647" s="31">
        <v>1.2</v>
      </c>
      <c r="K1647"/>
    </row>
    <row r="1648" spans="1:11" ht="12.75">
      <c r="A1648" t="s">
        <v>2663</v>
      </c>
      <c r="B1648" t="s">
        <v>2664</v>
      </c>
      <c r="C1648" t="s">
        <v>1055</v>
      </c>
      <c r="D1648">
        <v>7.66</v>
      </c>
      <c r="E1648" s="172" t="s">
        <v>327</v>
      </c>
      <c r="F1648">
        <v>12</v>
      </c>
      <c r="G1648" s="173">
        <v>-1.99</v>
      </c>
      <c r="H1648" s="174"/>
      <c r="I1648" s="174">
        <v>8</v>
      </c>
      <c r="J1648" s="31">
        <v>1.1</v>
      </c>
      <c r="K1648">
        <v>12</v>
      </c>
    </row>
    <row r="1649" spans="1:11" ht="12.75">
      <c r="A1649" t="s">
        <v>459</v>
      </c>
      <c r="B1649" t="s">
        <v>460</v>
      </c>
      <c r="C1649" t="s">
        <v>1033</v>
      </c>
      <c r="D1649">
        <v>8.87</v>
      </c>
      <c r="E1649" s="172" t="s">
        <v>327</v>
      </c>
      <c r="F1649">
        <v>2</v>
      </c>
      <c r="G1649" s="173">
        <v>63.62</v>
      </c>
      <c r="H1649" s="174">
        <v>5</v>
      </c>
      <c r="I1649" s="174"/>
      <c r="J1649" s="31">
        <v>1.65</v>
      </c>
      <c r="K1649"/>
    </row>
    <row r="1650" spans="1:11" ht="12.75">
      <c r="A1650" t="s">
        <v>344</v>
      </c>
      <c r="B1650" t="s">
        <v>345</v>
      </c>
      <c r="C1650" t="s">
        <v>1025</v>
      </c>
      <c r="D1650">
        <v>5.78</v>
      </c>
      <c r="E1650" s="172" t="s">
        <v>327</v>
      </c>
      <c r="F1650">
        <v>13</v>
      </c>
      <c r="G1650" s="173">
        <v>5.81</v>
      </c>
      <c r="H1650" s="174">
        <v>20</v>
      </c>
      <c r="I1650" s="174"/>
      <c r="J1650" s="31">
        <v>1.25</v>
      </c>
      <c r="K1650">
        <v>13</v>
      </c>
    </row>
    <row r="1651" spans="1:11" ht="12.75">
      <c r="A1651" t="s">
        <v>346</v>
      </c>
      <c r="B1651" t="s">
        <v>347</v>
      </c>
      <c r="C1651" t="s">
        <v>883</v>
      </c>
      <c r="D1651">
        <v>27.87</v>
      </c>
      <c r="E1651" s="172" t="s">
        <v>327</v>
      </c>
      <c r="F1651">
        <v>6</v>
      </c>
      <c r="G1651" s="173">
        <v>-6.09</v>
      </c>
      <c r="H1651" s="174"/>
      <c r="I1651" s="174"/>
      <c r="J1651" s="31">
        <v>1.8</v>
      </c>
      <c r="K1651"/>
    </row>
    <row r="1652" spans="1:11" ht="12.75">
      <c r="A1652" t="s">
        <v>348</v>
      </c>
      <c r="B1652" t="s">
        <v>349</v>
      </c>
      <c r="C1652" t="s">
        <v>2183</v>
      </c>
      <c r="D1652">
        <v>34.87</v>
      </c>
      <c r="E1652" s="172" t="s">
        <v>327</v>
      </c>
      <c r="F1652">
        <v>23</v>
      </c>
      <c r="G1652" s="173">
        <v>-5.79</v>
      </c>
      <c r="H1652" s="174">
        <v>23</v>
      </c>
      <c r="I1652" s="174">
        <v>10</v>
      </c>
      <c r="J1652" s="31">
        <v>1.2</v>
      </c>
      <c r="K1652">
        <v>23</v>
      </c>
    </row>
    <row r="1653" spans="1:11" ht="12.75">
      <c r="A1653" t="s">
        <v>350</v>
      </c>
      <c r="B1653" t="s">
        <v>351</v>
      </c>
      <c r="C1653" t="s">
        <v>1619</v>
      </c>
      <c r="D1653">
        <v>5.48</v>
      </c>
      <c r="E1653" s="172" t="s">
        <v>327</v>
      </c>
      <c r="F1653">
        <v>18</v>
      </c>
      <c r="G1653" s="173">
        <v>10.06</v>
      </c>
      <c r="H1653" s="174">
        <v>58.5</v>
      </c>
      <c r="I1653" s="174"/>
      <c r="J1653" s="31">
        <v>1.15</v>
      </c>
      <c r="K1653">
        <v>18</v>
      </c>
    </row>
    <row r="1654" spans="1:11" ht="12.75">
      <c r="A1654" t="s">
        <v>352</v>
      </c>
      <c r="B1654" t="s">
        <v>353</v>
      </c>
      <c r="C1654" t="s">
        <v>1758</v>
      </c>
      <c r="D1654">
        <v>6.96</v>
      </c>
      <c r="E1654" s="172" t="s">
        <v>327</v>
      </c>
      <c r="F1654">
        <v>15</v>
      </c>
      <c r="G1654" s="173">
        <v>-30.32</v>
      </c>
      <c r="H1654" s="174"/>
      <c r="I1654" s="174"/>
      <c r="J1654" s="31">
        <v>1.6</v>
      </c>
      <c r="K1654">
        <v>15</v>
      </c>
    </row>
    <row r="1655" spans="1:11" ht="12.75">
      <c r="A1655" t="s">
        <v>354</v>
      </c>
      <c r="B1655" t="s">
        <v>355</v>
      </c>
      <c r="C1655" t="s">
        <v>1678</v>
      </c>
      <c r="D1655">
        <v>26.55</v>
      </c>
      <c r="E1655" s="172" t="s">
        <v>327</v>
      </c>
      <c r="F1655">
        <v>3</v>
      </c>
      <c r="G1655" s="173"/>
      <c r="H1655" s="174"/>
      <c r="I1655" s="174"/>
      <c r="J1655" s="31">
        <v>1.45</v>
      </c>
      <c r="K1655"/>
    </row>
    <row r="1656" spans="1:11" ht="12.75">
      <c r="A1656" t="s">
        <v>356</v>
      </c>
      <c r="B1656" t="s">
        <v>357</v>
      </c>
      <c r="C1656" t="s">
        <v>1279</v>
      </c>
      <c r="D1656">
        <v>2.77</v>
      </c>
      <c r="E1656" s="172" t="s">
        <v>327</v>
      </c>
      <c r="F1656">
        <v>26</v>
      </c>
      <c r="G1656" s="173">
        <v>-2.24</v>
      </c>
      <c r="H1656" s="174">
        <v>11.5</v>
      </c>
      <c r="I1656" s="174"/>
      <c r="J1656" s="31">
        <v>1.1</v>
      </c>
      <c r="K1656">
        <v>26</v>
      </c>
    </row>
    <row r="1657" spans="1:11" ht="12.75">
      <c r="A1657" t="s">
        <v>358</v>
      </c>
      <c r="B1657" t="s">
        <v>359</v>
      </c>
      <c r="C1657" t="s">
        <v>907</v>
      </c>
      <c r="D1657">
        <v>9.84</v>
      </c>
      <c r="E1657" s="172" t="s">
        <v>327</v>
      </c>
      <c r="F1657">
        <v>18</v>
      </c>
      <c r="G1657" s="173">
        <v>-62.81</v>
      </c>
      <c r="H1657" s="174"/>
      <c r="I1657" s="174"/>
      <c r="J1657" s="31">
        <v>0.9</v>
      </c>
      <c r="K1657">
        <v>18</v>
      </c>
    </row>
    <row r="1658" spans="1:11" ht="12.75">
      <c r="A1658" t="s">
        <v>482</v>
      </c>
      <c r="B1658" t="s">
        <v>483</v>
      </c>
      <c r="C1658" t="s">
        <v>2097</v>
      </c>
      <c r="D1658">
        <v>21.34</v>
      </c>
      <c r="E1658" s="172" t="s">
        <v>327</v>
      </c>
      <c r="F1658">
        <v>20</v>
      </c>
      <c r="G1658" s="173">
        <v>135.42</v>
      </c>
      <c r="H1658" s="174">
        <v>36.5</v>
      </c>
      <c r="I1658" s="174">
        <v>7.5</v>
      </c>
      <c r="J1658" s="31">
        <v>1.45</v>
      </c>
      <c r="K1658">
        <v>20</v>
      </c>
    </row>
    <row r="1659" spans="1:11" ht="12.75">
      <c r="A1659" t="s">
        <v>299</v>
      </c>
      <c r="B1659" t="s">
        <v>300</v>
      </c>
      <c r="C1659" t="s">
        <v>1774</v>
      </c>
      <c r="D1659">
        <v>18.39</v>
      </c>
      <c r="E1659" s="172" t="s">
        <v>327</v>
      </c>
      <c r="F1659">
        <v>3</v>
      </c>
      <c r="G1659" s="173">
        <v>18</v>
      </c>
      <c r="H1659" s="174">
        <v>36.5</v>
      </c>
      <c r="I1659" s="174"/>
      <c r="J1659" s="31">
        <v>1.75</v>
      </c>
      <c r="K1659"/>
    </row>
    <row r="1660" spans="1:11" ht="12.75">
      <c r="A1660" t="s">
        <v>362</v>
      </c>
      <c r="B1660" t="s">
        <v>363</v>
      </c>
      <c r="C1660" t="s">
        <v>1022</v>
      </c>
      <c r="D1660">
        <v>18.6</v>
      </c>
      <c r="E1660" s="172" t="s">
        <v>327</v>
      </c>
      <c r="F1660">
        <v>7</v>
      </c>
      <c r="G1660" s="173">
        <v>-3.82</v>
      </c>
      <c r="H1660" s="174">
        <v>11</v>
      </c>
      <c r="I1660" s="174"/>
      <c r="J1660" s="31">
        <v>1.25</v>
      </c>
      <c r="K1660"/>
    </row>
    <row r="1661" spans="1:11" ht="12.75">
      <c r="A1661" t="s">
        <v>364</v>
      </c>
      <c r="B1661" t="s">
        <v>365</v>
      </c>
      <c r="C1661" t="s">
        <v>1048</v>
      </c>
      <c r="D1661">
        <v>5.61</v>
      </c>
      <c r="E1661" s="172" t="s">
        <v>327</v>
      </c>
      <c r="F1661">
        <v>5</v>
      </c>
      <c r="G1661" s="173">
        <v>-6.57</v>
      </c>
      <c r="H1661" s="174">
        <v>15.5</v>
      </c>
      <c r="I1661" s="174"/>
      <c r="J1661" s="31">
        <v>1.45</v>
      </c>
      <c r="K1661"/>
    </row>
    <row r="1662" spans="1:11" ht="12.75">
      <c r="A1662" t="s">
        <v>366</v>
      </c>
      <c r="B1662" t="s">
        <v>367</v>
      </c>
      <c r="C1662" t="s">
        <v>995</v>
      </c>
      <c r="D1662">
        <v>15.96</v>
      </c>
      <c r="E1662" s="172" t="s">
        <v>327</v>
      </c>
      <c r="F1662">
        <v>6</v>
      </c>
      <c r="G1662" s="173">
        <v>-34.61</v>
      </c>
      <c r="H1662" s="174"/>
      <c r="I1662" s="174"/>
      <c r="J1662" s="31">
        <v>1.7</v>
      </c>
      <c r="K1662"/>
    </row>
    <row r="1663" spans="1:11" ht="12.75">
      <c r="A1663" t="s">
        <v>2196</v>
      </c>
      <c r="B1663" t="s">
        <v>2197</v>
      </c>
      <c r="C1663" t="s">
        <v>934</v>
      </c>
      <c r="D1663">
        <v>22.75</v>
      </c>
      <c r="E1663" s="172" t="s">
        <v>327</v>
      </c>
      <c r="F1663">
        <v>13</v>
      </c>
      <c r="G1663" s="173">
        <v>3.51</v>
      </c>
      <c r="H1663" s="174">
        <v>24.5</v>
      </c>
      <c r="I1663" s="174">
        <v>4</v>
      </c>
      <c r="J1663" s="31">
        <v>1.35</v>
      </c>
      <c r="K1663">
        <v>13</v>
      </c>
    </row>
    <row r="1664" spans="1:11" ht="12.75">
      <c r="A1664" t="s">
        <v>1523</v>
      </c>
      <c r="B1664" t="s">
        <v>1524</v>
      </c>
      <c r="C1664" t="s">
        <v>2094</v>
      </c>
      <c r="D1664">
        <v>3.4</v>
      </c>
      <c r="E1664" s="172" t="s">
        <v>327</v>
      </c>
      <c r="F1664">
        <v>13</v>
      </c>
      <c r="G1664" s="173"/>
      <c r="H1664" s="174"/>
      <c r="I1664" s="174"/>
      <c r="J1664" s="31">
        <v>1.15</v>
      </c>
      <c r="K1664">
        <v>13</v>
      </c>
    </row>
    <row r="1665" spans="1:11" ht="12.75">
      <c r="A1665" t="s">
        <v>370</v>
      </c>
      <c r="B1665" t="s">
        <v>371</v>
      </c>
      <c r="C1665" t="s">
        <v>904</v>
      </c>
      <c r="D1665">
        <v>2.37</v>
      </c>
      <c r="E1665" s="172" t="s">
        <v>327</v>
      </c>
      <c r="F1665">
        <v>-4</v>
      </c>
      <c r="G1665" s="173">
        <v>-20.88</v>
      </c>
      <c r="H1665" s="174"/>
      <c r="I1665" s="174"/>
      <c r="J1665" s="31">
        <v>1.6</v>
      </c>
      <c r="K1665"/>
    </row>
    <row r="1666" spans="1:11" ht="12.75">
      <c r="A1666" t="s">
        <v>374</v>
      </c>
      <c r="B1666" t="s">
        <v>375</v>
      </c>
      <c r="C1666" t="s">
        <v>2077</v>
      </c>
      <c r="D1666">
        <v>1.38</v>
      </c>
      <c r="E1666" s="172" t="s">
        <v>327</v>
      </c>
      <c r="F1666">
        <v>61</v>
      </c>
      <c r="G1666" s="173">
        <v>-67.03</v>
      </c>
      <c r="H1666" s="174"/>
      <c r="I1666" s="174"/>
      <c r="J1666" s="31">
        <v>1.6</v>
      </c>
      <c r="K1666"/>
    </row>
    <row r="1667" spans="1:11" ht="12.75">
      <c r="A1667" t="s">
        <v>376</v>
      </c>
      <c r="B1667" t="s">
        <v>377</v>
      </c>
      <c r="C1667" t="s">
        <v>1025</v>
      </c>
      <c r="D1667">
        <v>3.37</v>
      </c>
      <c r="E1667" s="172" t="s">
        <v>327</v>
      </c>
      <c r="F1667">
        <v>33</v>
      </c>
      <c r="G1667" s="173">
        <v>0.15</v>
      </c>
      <c r="H1667" s="174">
        <v>48</v>
      </c>
      <c r="I1667" s="174"/>
      <c r="J1667" s="31">
        <v>1.15</v>
      </c>
      <c r="K1667">
        <v>33</v>
      </c>
    </row>
    <row r="1668" spans="1:11" ht="12.75">
      <c r="A1668" t="s">
        <v>506</v>
      </c>
      <c r="B1668" t="s">
        <v>507</v>
      </c>
      <c r="C1668" t="s">
        <v>2703</v>
      </c>
      <c r="D1668">
        <v>18.56</v>
      </c>
      <c r="E1668" s="172" t="s">
        <v>327</v>
      </c>
      <c r="F1668">
        <v>-5</v>
      </c>
      <c r="G1668" s="173">
        <v>-2.53</v>
      </c>
      <c r="H1668" s="174"/>
      <c r="I1668" s="174">
        <v>-8</v>
      </c>
      <c r="J1668" s="31">
        <v>1.6</v>
      </c>
      <c r="K1668"/>
    </row>
    <row r="1669" spans="1:11" ht="12.75">
      <c r="A1669" t="s">
        <v>378</v>
      </c>
      <c r="B1669" t="s">
        <v>379</v>
      </c>
      <c r="C1669" t="s">
        <v>978</v>
      </c>
      <c r="D1669">
        <v>6.11</v>
      </c>
      <c r="E1669" s="172" t="s">
        <v>327</v>
      </c>
      <c r="F1669">
        <v>20</v>
      </c>
      <c r="G1669" s="173">
        <v>-2.99</v>
      </c>
      <c r="H1669" s="174">
        <v>11.5</v>
      </c>
      <c r="I1669" s="174"/>
      <c r="J1669" s="31">
        <v>1.35</v>
      </c>
      <c r="K1669">
        <v>20</v>
      </c>
    </row>
    <row r="1670" spans="1:11" ht="12.75">
      <c r="A1670" t="s">
        <v>1531</v>
      </c>
      <c r="B1670" t="s">
        <v>1532</v>
      </c>
      <c r="C1670" t="s">
        <v>2077</v>
      </c>
      <c r="D1670">
        <v>3.75</v>
      </c>
      <c r="E1670" s="172" t="s">
        <v>327</v>
      </c>
      <c r="F1670">
        <v>1</v>
      </c>
      <c r="G1670" s="173"/>
      <c r="H1670" s="174"/>
      <c r="I1670" s="174"/>
      <c r="J1670" s="31"/>
      <c r="K1670"/>
    </row>
    <row r="1671" spans="1:11" ht="12.75">
      <c r="A1671" t="s">
        <v>384</v>
      </c>
      <c r="B1671" t="s">
        <v>385</v>
      </c>
      <c r="C1671" t="s">
        <v>1678</v>
      </c>
      <c r="D1671">
        <v>9.74</v>
      </c>
      <c r="E1671" s="172" t="s">
        <v>327</v>
      </c>
      <c r="F1671">
        <v>22</v>
      </c>
      <c r="G1671" s="173">
        <v>6.97</v>
      </c>
      <c r="H1671" s="174">
        <v>11.5</v>
      </c>
      <c r="I1671" s="174"/>
      <c r="J1671" s="31">
        <v>1.1</v>
      </c>
      <c r="K1671">
        <v>22</v>
      </c>
    </row>
    <row r="1672" spans="1:11" ht="12.75">
      <c r="A1672" t="s">
        <v>386</v>
      </c>
      <c r="B1672" t="s">
        <v>387</v>
      </c>
      <c r="C1672" t="s">
        <v>883</v>
      </c>
      <c r="D1672">
        <v>11.14</v>
      </c>
      <c r="E1672" s="172" t="s">
        <v>327</v>
      </c>
      <c r="F1672">
        <v>15</v>
      </c>
      <c r="G1672" s="173">
        <v>31.45</v>
      </c>
      <c r="H1672" s="174">
        <v>15</v>
      </c>
      <c r="I1672" s="174"/>
      <c r="J1672" s="31">
        <v>1.4</v>
      </c>
      <c r="K1672">
        <v>15</v>
      </c>
    </row>
    <row r="1673" spans="1:11" ht="12.75">
      <c r="A1673" t="s">
        <v>392</v>
      </c>
      <c r="B1673" t="s">
        <v>393</v>
      </c>
      <c r="C1673" t="s">
        <v>1790</v>
      </c>
      <c r="D1673">
        <v>27.62</v>
      </c>
      <c r="E1673" s="172" t="s">
        <v>327</v>
      </c>
      <c r="F1673">
        <v>27</v>
      </c>
      <c r="G1673" s="173">
        <v>-39.81</v>
      </c>
      <c r="H1673" s="174"/>
      <c r="I1673" s="174"/>
      <c r="J1673" s="31">
        <v>1.6</v>
      </c>
      <c r="K1673">
        <v>27</v>
      </c>
    </row>
    <row r="1674" spans="1:11" ht="12.75">
      <c r="A1674" t="s">
        <v>2283</v>
      </c>
      <c r="B1674" t="s">
        <v>2284</v>
      </c>
      <c r="C1674" t="s">
        <v>2094</v>
      </c>
      <c r="D1674">
        <v>2.64</v>
      </c>
      <c r="E1674" s="172" t="s">
        <v>327</v>
      </c>
      <c r="F1674">
        <v>28</v>
      </c>
      <c r="G1674" s="173">
        <v>-16.34</v>
      </c>
      <c r="H1674" s="174"/>
      <c r="I1674" s="174"/>
      <c r="J1674" s="31">
        <v>1.85</v>
      </c>
      <c r="K1674">
        <v>28</v>
      </c>
    </row>
    <row r="1675" spans="1:11" ht="12.75">
      <c r="A1675" t="s">
        <v>2307</v>
      </c>
      <c r="B1675" t="s">
        <v>2308</v>
      </c>
      <c r="C1675" t="s">
        <v>931</v>
      </c>
      <c r="D1675">
        <v>13.5</v>
      </c>
      <c r="E1675" s="172" t="s">
        <v>327</v>
      </c>
      <c r="F1675">
        <v>-4</v>
      </c>
      <c r="G1675" s="173">
        <v>-21.94</v>
      </c>
      <c r="H1675" s="174">
        <v>21.5</v>
      </c>
      <c r="I1675" s="174"/>
      <c r="J1675" s="31">
        <v>2.25</v>
      </c>
      <c r="K1675"/>
    </row>
    <row r="1676" spans="1:11" ht="12.75">
      <c r="A1676" t="s">
        <v>514</v>
      </c>
      <c r="B1676" t="s">
        <v>515</v>
      </c>
      <c r="C1676" t="s">
        <v>1086</v>
      </c>
      <c r="D1676">
        <v>5.88</v>
      </c>
      <c r="E1676" s="172" t="s">
        <v>327</v>
      </c>
      <c r="F1676">
        <v>12</v>
      </c>
      <c r="G1676" s="173">
        <v>14.76</v>
      </c>
      <c r="H1676" s="174">
        <v>7.5</v>
      </c>
      <c r="I1676" s="174"/>
      <c r="J1676" s="31">
        <v>1.7</v>
      </c>
      <c r="K1676">
        <v>12</v>
      </c>
    </row>
    <row r="1677" spans="1:11" ht="12.75">
      <c r="A1677" t="s">
        <v>394</v>
      </c>
      <c r="B1677" t="s">
        <v>395</v>
      </c>
      <c r="C1677" t="s">
        <v>925</v>
      </c>
      <c r="D1677">
        <v>9.1</v>
      </c>
      <c r="E1677" s="172" t="s">
        <v>327</v>
      </c>
      <c r="F1677">
        <v>19</v>
      </c>
      <c r="G1677" s="173">
        <v>44.07</v>
      </c>
      <c r="H1677" s="174">
        <v>31</v>
      </c>
      <c r="I1677" s="174"/>
      <c r="J1677" s="31">
        <v>1.7</v>
      </c>
      <c r="K1677">
        <v>19</v>
      </c>
    </row>
    <row r="1678" spans="1:11" ht="12.75">
      <c r="A1678" t="s">
        <v>530</v>
      </c>
      <c r="B1678" t="s">
        <v>531</v>
      </c>
      <c r="C1678" t="s">
        <v>1665</v>
      </c>
      <c r="D1678">
        <v>5.57</v>
      </c>
      <c r="E1678" s="172" t="s">
        <v>327</v>
      </c>
      <c r="F1678">
        <v>24</v>
      </c>
      <c r="G1678" s="173">
        <v>-63.27</v>
      </c>
      <c r="H1678" s="174"/>
      <c r="I1678" s="174"/>
      <c r="J1678" s="31">
        <v>1.6</v>
      </c>
      <c r="K1678">
        <v>24</v>
      </c>
    </row>
    <row r="1679" spans="1:11" ht="12.75">
      <c r="A1679" t="s">
        <v>396</v>
      </c>
      <c r="B1679" t="s">
        <v>397</v>
      </c>
      <c r="C1679" t="s">
        <v>2183</v>
      </c>
      <c r="D1679">
        <v>3.52</v>
      </c>
      <c r="E1679" s="172" t="s">
        <v>327</v>
      </c>
      <c r="F1679">
        <v>45</v>
      </c>
      <c r="G1679" s="173">
        <v>29.75</v>
      </c>
      <c r="H1679" s="174"/>
      <c r="I1679" s="174"/>
      <c r="J1679" s="31">
        <v>1.55</v>
      </c>
      <c r="K1679"/>
    </row>
    <row r="1680" spans="1:11" ht="12.75">
      <c r="A1680" t="s">
        <v>2339</v>
      </c>
      <c r="B1680" t="s">
        <v>2340</v>
      </c>
      <c r="C1680" t="s">
        <v>2266</v>
      </c>
      <c r="D1680">
        <v>10.34</v>
      </c>
      <c r="E1680" s="172" t="s">
        <v>327</v>
      </c>
      <c r="F1680">
        <v>6</v>
      </c>
      <c r="G1680" s="173">
        <v>-2.11</v>
      </c>
      <c r="H1680" s="174"/>
      <c r="I1680" s="174"/>
      <c r="J1680" s="31">
        <v>1.9</v>
      </c>
      <c r="K1680"/>
    </row>
    <row r="1681" spans="1:11" ht="12.75">
      <c r="A1681" t="s">
        <v>18</v>
      </c>
      <c r="B1681" t="s">
        <v>19</v>
      </c>
      <c r="C1681" t="s">
        <v>888</v>
      </c>
      <c r="D1681">
        <v>22.79</v>
      </c>
      <c r="E1681" s="172" t="s">
        <v>327</v>
      </c>
      <c r="F1681">
        <v>6</v>
      </c>
      <c r="G1681" s="173">
        <v>0.95</v>
      </c>
      <c r="H1681" s="174">
        <v>7.5</v>
      </c>
      <c r="I1681" s="174">
        <v>14.5</v>
      </c>
      <c r="J1681" s="31">
        <v>2</v>
      </c>
      <c r="K1681"/>
    </row>
    <row r="1682" spans="1:11" ht="12.75">
      <c r="A1682" t="s">
        <v>2359</v>
      </c>
      <c r="B1682" t="s">
        <v>2360</v>
      </c>
      <c r="C1682" t="s">
        <v>1086</v>
      </c>
      <c r="D1682">
        <v>6.73</v>
      </c>
      <c r="E1682" s="172" t="s">
        <v>327</v>
      </c>
      <c r="F1682">
        <v>22</v>
      </c>
      <c r="G1682" s="173">
        <v>-13.81</v>
      </c>
      <c r="H1682" s="174"/>
      <c r="I1682" s="174"/>
      <c r="J1682" s="31">
        <v>1.85</v>
      </c>
      <c r="K1682">
        <v>22</v>
      </c>
    </row>
    <row r="1683" spans="1:11" ht="12.75">
      <c r="A1683" t="s">
        <v>1525</v>
      </c>
      <c r="B1683" t="s">
        <v>1526</v>
      </c>
      <c r="C1683" t="s">
        <v>955</v>
      </c>
      <c r="D1683">
        <v>16.91</v>
      </c>
      <c r="E1683" s="172" t="s">
        <v>327</v>
      </c>
      <c r="F1683">
        <v>18</v>
      </c>
      <c r="G1683" s="173">
        <v>-2.33</v>
      </c>
      <c r="H1683" s="174">
        <v>61</v>
      </c>
      <c r="I1683" s="174"/>
      <c r="J1683" s="31">
        <v>2.15</v>
      </c>
      <c r="K1683">
        <v>18</v>
      </c>
    </row>
    <row r="1684" spans="1:11" ht="12.75">
      <c r="A1684" t="s">
        <v>1527</v>
      </c>
      <c r="B1684" t="s">
        <v>1528</v>
      </c>
      <c r="C1684" t="s">
        <v>911</v>
      </c>
      <c r="D1684">
        <v>9.17</v>
      </c>
      <c r="E1684" s="172" t="s">
        <v>327</v>
      </c>
      <c r="F1684"/>
      <c r="G1684" s="173"/>
      <c r="H1684" s="174"/>
      <c r="I1684" s="174"/>
      <c r="J1684" s="31">
        <v>2.3</v>
      </c>
      <c r="K1684"/>
    </row>
    <row r="1685" spans="1:11" ht="12.75">
      <c r="A1685" t="s">
        <v>2384</v>
      </c>
      <c r="B1685" t="s">
        <v>2385</v>
      </c>
      <c r="C1685" t="s">
        <v>907</v>
      </c>
      <c r="D1685">
        <v>3.11</v>
      </c>
      <c r="E1685" s="172" t="s">
        <v>327</v>
      </c>
      <c r="F1685">
        <v>26</v>
      </c>
      <c r="G1685" s="173">
        <v>-31.87</v>
      </c>
      <c r="H1685" s="174"/>
      <c r="I1685" s="174"/>
      <c r="J1685" s="31">
        <v>1.6</v>
      </c>
      <c r="K1685">
        <v>26</v>
      </c>
    </row>
    <row r="1686" spans="1:11" ht="12.75">
      <c r="A1686" t="s">
        <v>400</v>
      </c>
      <c r="B1686" t="s">
        <v>401</v>
      </c>
      <c r="C1686" t="s">
        <v>939</v>
      </c>
      <c r="D1686">
        <v>9.78</v>
      </c>
      <c r="E1686" s="172" t="s">
        <v>327</v>
      </c>
      <c r="F1686">
        <v>35</v>
      </c>
      <c r="G1686" s="173"/>
      <c r="H1686" s="174"/>
      <c r="I1686" s="174"/>
      <c r="J1686" s="31">
        <v>1.05</v>
      </c>
      <c r="K1686">
        <v>35</v>
      </c>
    </row>
    <row r="1687" spans="1:11" ht="12.75">
      <c r="A1687" t="s">
        <v>402</v>
      </c>
      <c r="B1687" t="s">
        <v>403</v>
      </c>
      <c r="C1687" t="s">
        <v>907</v>
      </c>
      <c r="D1687">
        <v>7</v>
      </c>
      <c r="E1687" s="172" t="s">
        <v>327</v>
      </c>
      <c r="F1687">
        <v>4</v>
      </c>
      <c r="G1687" s="173">
        <v>-6.48</v>
      </c>
      <c r="H1687" s="174">
        <v>40</v>
      </c>
      <c r="I1687" s="174"/>
      <c r="J1687" s="31">
        <v>1.5</v>
      </c>
      <c r="K1687"/>
    </row>
    <row r="1688" spans="1:11" ht="12.75">
      <c r="A1688" t="s">
        <v>404</v>
      </c>
      <c r="B1688" t="s">
        <v>405</v>
      </c>
      <c r="C1688" t="s">
        <v>1584</v>
      </c>
      <c r="D1688">
        <v>18.93</v>
      </c>
      <c r="E1688" s="172" t="s">
        <v>327</v>
      </c>
      <c r="F1688">
        <v>2</v>
      </c>
      <c r="G1688" s="173">
        <v>18.66</v>
      </c>
      <c r="H1688" s="174"/>
      <c r="I1688" s="174"/>
      <c r="J1688" s="31">
        <v>1.45</v>
      </c>
      <c r="K1688"/>
    </row>
    <row r="1689" spans="1:11" ht="12.75">
      <c r="A1689" t="s">
        <v>406</v>
      </c>
      <c r="B1689" t="s">
        <v>407</v>
      </c>
      <c r="C1689" t="s">
        <v>1790</v>
      </c>
      <c r="D1689">
        <v>9.45</v>
      </c>
      <c r="E1689" s="172" t="s">
        <v>327</v>
      </c>
      <c r="F1689">
        <v>11</v>
      </c>
      <c r="G1689" s="173">
        <v>20.24</v>
      </c>
      <c r="H1689" s="174"/>
      <c r="I1689" s="174"/>
      <c r="J1689" s="31">
        <v>0.8</v>
      </c>
      <c r="K1689">
        <v>11</v>
      </c>
    </row>
    <row r="1690" spans="1:11" ht="12.75">
      <c r="A1690" t="s">
        <v>410</v>
      </c>
      <c r="B1690" t="s">
        <v>411</v>
      </c>
      <c r="C1690" t="s">
        <v>925</v>
      </c>
      <c r="D1690">
        <v>8.75</v>
      </c>
      <c r="E1690" s="172" t="s">
        <v>327</v>
      </c>
      <c r="F1690">
        <v>16</v>
      </c>
      <c r="G1690" s="173">
        <v>4.67</v>
      </c>
      <c r="H1690" s="174"/>
      <c r="I1690" s="174"/>
      <c r="J1690" s="31">
        <v>1.85</v>
      </c>
      <c r="K1690">
        <v>16</v>
      </c>
    </row>
    <row r="1691" spans="1:11" ht="12.75">
      <c r="A1691" t="s">
        <v>312</v>
      </c>
      <c r="B1691" t="s">
        <v>313</v>
      </c>
      <c r="C1691" t="s">
        <v>1025</v>
      </c>
      <c r="D1691">
        <v>2.75</v>
      </c>
      <c r="E1691" s="172" t="s">
        <v>327</v>
      </c>
      <c r="F1691">
        <v>21</v>
      </c>
      <c r="G1691" s="173">
        <v>-18.22</v>
      </c>
      <c r="H1691" s="174"/>
      <c r="I1691" s="174"/>
      <c r="J1691" s="31">
        <v>1.75</v>
      </c>
      <c r="K1691">
        <v>21</v>
      </c>
    </row>
    <row r="1692" spans="1:11" ht="12.75">
      <c r="A1692" t="s">
        <v>418</v>
      </c>
      <c r="B1692" t="s">
        <v>419</v>
      </c>
      <c r="C1692" t="s">
        <v>1793</v>
      </c>
      <c r="D1692">
        <v>6.83</v>
      </c>
      <c r="E1692" s="172" t="s">
        <v>327</v>
      </c>
      <c r="F1692"/>
      <c r="G1692" s="173">
        <v>-25.37</v>
      </c>
      <c r="H1692" s="174">
        <v>5</v>
      </c>
      <c r="I1692" s="174"/>
      <c r="J1692" s="31">
        <v>1</v>
      </c>
      <c r="K1692"/>
    </row>
    <row r="1693" spans="1:11" ht="12.75">
      <c r="A1693" t="s">
        <v>314</v>
      </c>
      <c r="B1693" t="s">
        <v>315</v>
      </c>
      <c r="C1693" t="s">
        <v>966</v>
      </c>
      <c r="D1693">
        <v>2.86</v>
      </c>
      <c r="E1693" s="172" t="s">
        <v>327</v>
      </c>
      <c r="F1693">
        <v>17</v>
      </c>
      <c r="G1693" s="173">
        <v>48.13</v>
      </c>
      <c r="H1693" s="174">
        <v>25.5</v>
      </c>
      <c r="I1693" s="174"/>
      <c r="J1693" s="31">
        <v>1.2</v>
      </c>
      <c r="K1693">
        <v>17</v>
      </c>
    </row>
    <row r="1694" spans="1:11" ht="12.75">
      <c r="A1694" t="s">
        <v>1520</v>
      </c>
      <c r="B1694" t="s">
        <v>1521</v>
      </c>
      <c r="C1694" t="s">
        <v>2097</v>
      </c>
      <c r="D1694">
        <v>14.3</v>
      </c>
      <c r="E1694" s="172" t="s">
        <v>327</v>
      </c>
      <c r="F1694">
        <v>14</v>
      </c>
      <c r="G1694" s="173">
        <v>-38.8</v>
      </c>
      <c r="H1694" s="174">
        <v>8.5</v>
      </c>
      <c r="I1694" s="174">
        <v>-16</v>
      </c>
      <c r="J1694" s="31">
        <v>0.95</v>
      </c>
      <c r="K1694">
        <v>14</v>
      </c>
    </row>
    <row r="1695" spans="1:11" ht="12.75">
      <c r="A1695" t="s">
        <v>318</v>
      </c>
      <c r="B1695" t="s">
        <v>1522</v>
      </c>
      <c r="C1695" t="s">
        <v>1548</v>
      </c>
      <c r="D1695">
        <v>11</v>
      </c>
      <c r="E1695" s="172" t="s">
        <v>327</v>
      </c>
      <c r="F1695">
        <v>35</v>
      </c>
      <c r="G1695" s="173">
        <v>16.16</v>
      </c>
      <c r="H1695" s="174">
        <v>36.5</v>
      </c>
      <c r="I1695" s="174"/>
      <c r="J1695" s="31">
        <v>1.7</v>
      </c>
      <c r="K1695">
        <v>35</v>
      </c>
    </row>
    <row r="1696" spans="1:11" ht="12.75">
      <c r="A1696" t="s">
        <v>3211</v>
      </c>
      <c r="B1696" t="s">
        <v>3212</v>
      </c>
      <c r="C1696" t="s">
        <v>888</v>
      </c>
      <c r="D1696">
        <v>54.24</v>
      </c>
      <c r="E1696" s="172" t="s">
        <v>327</v>
      </c>
      <c r="F1696"/>
      <c r="G1696" s="173">
        <v>37.99</v>
      </c>
      <c r="H1696" s="174"/>
      <c r="I1696" s="174"/>
      <c r="J1696" s="31">
        <v>1.15</v>
      </c>
      <c r="K1696"/>
    </row>
    <row r="1697" spans="1:11" ht="12.75">
      <c r="A1697" t="s">
        <v>2486</v>
      </c>
      <c r="B1697" t="s">
        <v>2487</v>
      </c>
      <c r="C1697" t="s">
        <v>1086</v>
      </c>
      <c r="D1697">
        <v>9.95</v>
      </c>
      <c r="E1697" s="172" t="s">
        <v>327</v>
      </c>
      <c r="F1697">
        <v>13</v>
      </c>
      <c r="G1697" s="173">
        <v>4.92</v>
      </c>
      <c r="H1697" s="174"/>
      <c r="I1697" s="174"/>
      <c r="J1697" s="31">
        <v>1.35</v>
      </c>
      <c r="K1697">
        <v>13</v>
      </c>
    </row>
    <row r="1698" spans="1:11" ht="12.75">
      <c r="A1698" t="s">
        <v>420</v>
      </c>
      <c r="B1698" t="s">
        <v>421</v>
      </c>
      <c r="C1698" t="s">
        <v>1790</v>
      </c>
      <c r="D1698">
        <v>6.37</v>
      </c>
      <c r="E1698" s="172" t="s">
        <v>327</v>
      </c>
      <c r="F1698">
        <v>25</v>
      </c>
      <c r="G1698" s="173">
        <v>-33.14</v>
      </c>
      <c r="H1698" s="174"/>
      <c r="I1698" s="174"/>
      <c r="J1698" s="31">
        <v>0.95</v>
      </c>
      <c r="K1698">
        <v>25</v>
      </c>
    </row>
    <row r="1699" spans="1:11" ht="12.75">
      <c r="A1699" t="s">
        <v>588</v>
      </c>
      <c r="B1699" t="s">
        <v>589</v>
      </c>
      <c r="C1699" t="s">
        <v>1008</v>
      </c>
      <c r="D1699">
        <v>14.37</v>
      </c>
      <c r="E1699" s="172" t="s">
        <v>327</v>
      </c>
      <c r="F1699">
        <v>19</v>
      </c>
      <c r="G1699" s="173">
        <v>9.46</v>
      </c>
      <c r="H1699" s="174">
        <v>5</v>
      </c>
      <c r="I1699" s="174">
        <v>-12.5</v>
      </c>
      <c r="J1699" s="31">
        <v>1.85</v>
      </c>
      <c r="K1699">
        <v>19</v>
      </c>
    </row>
    <row r="1700" spans="1:11" ht="12.75">
      <c r="A1700" t="s">
        <v>2521</v>
      </c>
      <c r="B1700" t="s">
        <v>2522</v>
      </c>
      <c r="C1700" t="s">
        <v>934</v>
      </c>
      <c r="D1700">
        <v>2.47</v>
      </c>
      <c r="E1700" s="172" t="s">
        <v>327</v>
      </c>
      <c r="F1700">
        <v>7</v>
      </c>
      <c r="G1700" s="173">
        <v>-75.92</v>
      </c>
      <c r="H1700" s="174"/>
      <c r="I1700" s="174">
        <v>-28</v>
      </c>
      <c r="J1700" s="31">
        <v>1.2</v>
      </c>
      <c r="K1700"/>
    </row>
    <row r="1701" spans="1:11" ht="12.75">
      <c r="A1701" t="s">
        <v>604</v>
      </c>
      <c r="B1701" t="s">
        <v>605</v>
      </c>
      <c r="C1701" t="s">
        <v>888</v>
      </c>
      <c r="D1701">
        <v>10.19</v>
      </c>
      <c r="E1701" s="172" t="s">
        <v>327</v>
      </c>
      <c r="F1701">
        <v>32</v>
      </c>
      <c r="G1701" s="173">
        <v>-19.8</v>
      </c>
      <c r="H1701" s="174"/>
      <c r="I1701" s="174"/>
      <c r="J1701" s="31">
        <v>1.5</v>
      </c>
      <c r="K1701">
        <v>32</v>
      </c>
    </row>
    <row r="1702" spans="1:11" ht="12.75">
      <c r="A1702" t="s">
        <v>426</v>
      </c>
      <c r="B1702" t="s">
        <v>427</v>
      </c>
      <c r="C1702" t="s">
        <v>1665</v>
      </c>
      <c r="D1702">
        <v>17.48</v>
      </c>
      <c r="E1702" s="172" t="s">
        <v>327</v>
      </c>
      <c r="F1702">
        <v>18</v>
      </c>
      <c r="G1702" s="173">
        <v>4.1</v>
      </c>
      <c r="H1702" s="174"/>
      <c r="I1702" s="174"/>
      <c r="J1702" s="31">
        <v>1.35</v>
      </c>
      <c r="K1702">
        <v>18</v>
      </c>
    </row>
    <row r="1703" spans="1:11" ht="12.75">
      <c r="A1703" t="s">
        <v>321</v>
      </c>
      <c r="B1703" t="s">
        <v>322</v>
      </c>
      <c r="C1703" t="s">
        <v>1025</v>
      </c>
      <c r="D1703">
        <v>30.83</v>
      </c>
      <c r="E1703" s="172" t="s">
        <v>327</v>
      </c>
      <c r="F1703">
        <v>8</v>
      </c>
      <c r="G1703" s="173">
        <v>-16.95</v>
      </c>
      <c r="H1703" s="174">
        <v>17.5</v>
      </c>
      <c r="I1703" s="174"/>
      <c r="J1703" s="31">
        <v>1.85</v>
      </c>
      <c r="K1703"/>
    </row>
    <row r="1704" spans="1:11" ht="12.75">
      <c r="A1704" t="s">
        <v>1529</v>
      </c>
      <c r="B1704" t="s">
        <v>1530</v>
      </c>
      <c r="C1704" t="s">
        <v>1748</v>
      </c>
      <c r="D1704">
        <v>8.45</v>
      </c>
      <c r="E1704" s="172" t="s">
        <v>327</v>
      </c>
      <c r="F1704">
        <v>31</v>
      </c>
      <c r="G1704" s="173">
        <v>57.74</v>
      </c>
      <c r="H1704" s="174"/>
      <c r="I1704" s="174"/>
      <c r="J1704" s="31">
        <v>1.75</v>
      </c>
      <c r="K1704">
        <v>31</v>
      </c>
    </row>
    <row r="1705" spans="1:11" ht="12.75">
      <c r="A1705" t="s">
        <v>430</v>
      </c>
      <c r="B1705" t="s">
        <v>431</v>
      </c>
      <c r="C1705" t="s">
        <v>1678</v>
      </c>
      <c r="D1705">
        <v>2.83</v>
      </c>
      <c r="E1705" s="172" t="s">
        <v>327</v>
      </c>
      <c r="F1705">
        <v>6</v>
      </c>
      <c r="G1705" s="173">
        <v>-27.03</v>
      </c>
      <c r="H1705" s="174"/>
      <c r="I1705" s="174"/>
      <c r="J1705" s="31">
        <v>1.65</v>
      </c>
      <c r="K1705"/>
    </row>
    <row r="1706" spans="1:11" ht="12.75">
      <c r="A1706" t="s">
        <v>1770</v>
      </c>
      <c r="B1706" t="s">
        <v>1771</v>
      </c>
      <c r="C1706" t="s">
        <v>934</v>
      </c>
      <c r="D1706">
        <v>4.51</v>
      </c>
      <c r="E1706" s="172" t="s">
        <v>327</v>
      </c>
      <c r="F1706">
        <v>33</v>
      </c>
      <c r="G1706" s="173">
        <v>-2.27</v>
      </c>
      <c r="H1706" s="174">
        <v>3.5</v>
      </c>
      <c r="I1706" s="174">
        <v>-15</v>
      </c>
      <c r="J1706" s="31">
        <v>1.05</v>
      </c>
      <c r="K1706">
        <v>33</v>
      </c>
    </row>
    <row r="1707" spans="1:11" ht="12.75">
      <c r="A1707" t="s">
        <v>3380</v>
      </c>
      <c r="B1707" t="s">
        <v>3381</v>
      </c>
      <c r="C1707" t="s">
        <v>907</v>
      </c>
      <c r="D1707">
        <v>4.25</v>
      </c>
      <c r="E1707" s="172" t="s">
        <v>327</v>
      </c>
      <c r="F1707">
        <v>25</v>
      </c>
      <c r="G1707" s="173">
        <v>-31.09</v>
      </c>
      <c r="H1707" s="174"/>
      <c r="I1707" s="174"/>
      <c r="J1707" s="31">
        <v>1.4</v>
      </c>
      <c r="K1707">
        <v>25</v>
      </c>
    </row>
    <row r="1708" spans="4:11" ht="7.5" customHeight="1">
      <c r="D1708" s="52"/>
      <c r="E1708" s="142"/>
      <c r="F1708" s="30"/>
      <c r="G1708" s="30"/>
      <c r="H1708" s="143"/>
      <c r="I1708" s="143"/>
      <c r="J1708" s="52"/>
      <c r="K1708" s="30"/>
    </row>
    <row r="1709" spans="3:11" ht="12.75">
      <c r="C1709" s="3" t="s">
        <v>631</v>
      </c>
      <c r="D1709" s="32"/>
      <c r="F1709" s="32">
        <f aca="true" t="shared" si="21" ref="F1709:K1709">AVERAGE(F1639:F1708)</f>
        <v>16.861538461538462</v>
      </c>
      <c r="G1709" s="32">
        <f t="shared" si="21"/>
        <v>-2.9192063492063496</v>
      </c>
      <c r="H1709" s="32">
        <f t="shared" si="21"/>
        <v>22</v>
      </c>
      <c r="I1709" s="32">
        <f t="shared" si="21"/>
        <v>-3.55</v>
      </c>
      <c r="J1709" s="32">
        <f t="shared" si="21"/>
        <v>1.5089552238805972</v>
      </c>
      <c r="K1709" s="32">
        <f t="shared" si="21"/>
        <v>20.58139534883721</v>
      </c>
    </row>
    <row r="1710" spans="3:11" ht="12.75">
      <c r="C1710" s="3" t="s">
        <v>715</v>
      </c>
      <c r="D1710" s="32"/>
      <c r="F1710" s="32">
        <f aca="true" t="shared" si="22" ref="F1710:K1710">STDEV(F1639:F1708)</f>
        <v>12.565922323735487</v>
      </c>
      <c r="G1710" s="32">
        <f t="shared" si="22"/>
        <v>33.00746134131901</v>
      </c>
      <c r="H1710" s="32">
        <f t="shared" si="22"/>
        <v>15.789441143147</v>
      </c>
      <c r="I1710" s="32">
        <f t="shared" si="22"/>
        <v>14.164607693512416</v>
      </c>
      <c r="J1710" s="32">
        <f t="shared" si="22"/>
        <v>0.37243317207479193</v>
      </c>
      <c r="K1710" s="32">
        <f t="shared" si="22"/>
        <v>7.267778065312981</v>
      </c>
    </row>
    <row r="1711" spans="3:11" ht="12.75">
      <c r="C1711" s="3" t="s">
        <v>632</v>
      </c>
      <c r="D1711" s="32"/>
      <c r="F1711" s="32">
        <f aca="true" t="shared" si="23" ref="F1711:K1711">MEDIAN(F1639:F1708)</f>
        <v>16</v>
      </c>
      <c r="G1711" s="32">
        <f t="shared" si="23"/>
        <v>-2.33</v>
      </c>
      <c r="H1711" s="32">
        <f t="shared" si="23"/>
        <v>17.75</v>
      </c>
      <c r="I1711" s="32">
        <f t="shared" si="23"/>
        <v>-2</v>
      </c>
      <c r="J1711" s="32">
        <f t="shared" si="23"/>
        <v>1.55</v>
      </c>
      <c r="K1711" s="32">
        <f t="shared" si="23"/>
        <v>19</v>
      </c>
    </row>
    <row r="1712" spans="3:11" ht="12.75">
      <c r="C1712" s="3" t="s">
        <v>1775</v>
      </c>
      <c r="D1712" s="32"/>
      <c r="F1712" s="3">
        <f>COUNT(D1639:D1708)</f>
        <v>68</v>
      </c>
      <c r="K1712" s="3">
        <f>COUNT(K1639:K1708)</f>
        <v>43</v>
      </c>
    </row>
    <row r="1713" spans="3:7" ht="12.75">
      <c r="C1713" s="3" t="s">
        <v>1776</v>
      </c>
      <c r="D1713" s="32"/>
      <c r="F1713" s="32">
        <f>F1709+F1710*2</f>
        <v>41.993383109009436</v>
      </c>
      <c r="G1713" s="32">
        <v>10</v>
      </c>
    </row>
    <row r="1714" spans="3:10" ht="15.75">
      <c r="C1714" s="18" t="s">
        <v>1777</v>
      </c>
      <c r="D1714" s="32"/>
      <c r="F1714" s="75">
        <f>K1709</f>
        <v>20.58139534883721</v>
      </c>
      <c r="G1714" s="24"/>
      <c r="H1714" s="141"/>
      <c r="I1714" s="141"/>
      <c r="J1714" s="32"/>
    </row>
    <row r="1715" spans="4:10" ht="12.75">
      <c r="D1715" s="32"/>
      <c r="H1715" s="141"/>
      <c r="I1715" s="141"/>
      <c r="J1715" s="32"/>
    </row>
    <row r="1716" spans="4:10" ht="12.75">
      <c r="D1716" s="32"/>
      <c r="H1716" s="141"/>
      <c r="I1716" s="141"/>
      <c r="J1716" s="32"/>
    </row>
    <row r="1717" spans="1:11" ht="12.75">
      <c r="A1717" t="s">
        <v>289</v>
      </c>
      <c r="B1717" t="s">
        <v>290</v>
      </c>
      <c r="C1717" t="s">
        <v>1748</v>
      </c>
      <c r="D1717">
        <v>7.41</v>
      </c>
      <c r="E1717" s="172" t="s">
        <v>734</v>
      </c>
      <c r="F1717">
        <v>8</v>
      </c>
      <c r="G1717" s="173">
        <v>26.82</v>
      </c>
      <c r="H1717" s="174">
        <v>46</v>
      </c>
      <c r="I1717" s="174"/>
      <c r="J1717" s="31">
        <v>1.25</v>
      </c>
      <c r="K1717"/>
    </row>
    <row r="1718" spans="1:11" ht="12.75">
      <c r="A1718" t="s">
        <v>2624</v>
      </c>
      <c r="B1718" t="s">
        <v>2625</v>
      </c>
      <c r="C1718" t="s">
        <v>2058</v>
      </c>
      <c r="D1718">
        <v>10.26</v>
      </c>
      <c r="E1718" s="172" t="s">
        <v>734</v>
      </c>
      <c r="F1718">
        <v>26</v>
      </c>
      <c r="G1718" s="173">
        <v>-39.07</v>
      </c>
      <c r="H1718" s="174">
        <v>21.5</v>
      </c>
      <c r="I1718" s="174">
        <v>-4.5</v>
      </c>
      <c r="J1718" s="31">
        <v>2.45</v>
      </c>
      <c r="K1718">
        <v>26</v>
      </c>
    </row>
    <row r="1719" spans="1:11" ht="12.75">
      <c r="A1719" t="s">
        <v>291</v>
      </c>
      <c r="B1719" t="s">
        <v>292</v>
      </c>
      <c r="C1719" t="s">
        <v>911</v>
      </c>
      <c r="D1719">
        <v>34.98</v>
      </c>
      <c r="E1719" s="172" t="s">
        <v>734</v>
      </c>
      <c r="F1719">
        <v>-100</v>
      </c>
      <c r="G1719" s="173"/>
      <c r="H1719" s="174"/>
      <c r="I1719" s="174"/>
      <c r="J1719" s="31">
        <v>1.7</v>
      </c>
      <c r="K1719"/>
    </row>
    <row r="1720" spans="1:11" ht="12.75">
      <c r="A1720" t="s">
        <v>1533</v>
      </c>
      <c r="B1720" t="s">
        <v>1534</v>
      </c>
      <c r="C1720" t="s">
        <v>1637</v>
      </c>
      <c r="D1720">
        <v>4.51</v>
      </c>
      <c r="E1720" s="172" t="s">
        <v>734</v>
      </c>
      <c r="F1720">
        <v>11</v>
      </c>
      <c r="G1720" s="173">
        <v>-7.53</v>
      </c>
      <c r="H1720" s="174"/>
      <c r="I1720" s="174"/>
      <c r="J1720" s="31">
        <v>2.45</v>
      </c>
      <c r="K1720">
        <v>11</v>
      </c>
    </row>
    <row r="1721" spans="1:11" ht="12.75">
      <c r="A1721" t="s">
        <v>295</v>
      </c>
      <c r="B1721" t="s">
        <v>296</v>
      </c>
      <c r="C1721" t="s">
        <v>1069</v>
      </c>
      <c r="D1721">
        <v>3.69</v>
      </c>
      <c r="E1721" s="172" t="s">
        <v>734</v>
      </c>
      <c r="F1721">
        <v>22</v>
      </c>
      <c r="G1721" s="173"/>
      <c r="H1721" s="174"/>
      <c r="I1721" s="174"/>
      <c r="J1721" s="31">
        <v>1.35</v>
      </c>
      <c r="K1721">
        <v>22</v>
      </c>
    </row>
    <row r="1722" spans="1:11" ht="12.75">
      <c r="A1722" t="s">
        <v>2104</v>
      </c>
      <c r="B1722" t="s">
        <v>2105</v>
      </c>
      <c r="C1722" t="s">
        <v>2058</v>
      </c>
      <c r="D1722">
        <v>2.84</v>
      </c>
      <c r="E1722" s="172" t="s">
        <v>734</v>
      </c>
      <c r="F1722">
        <v>74</v>
      </c>
      <c r="G1722" s="173"/>
      <c r="H1722" s="174"/>
      <c r="I1722" s="174">
        <v>7</v>
      </c>
      <c r="J1722" s="31">
        <v>1.95</v>
      </c>
      <c r="K1722">
        <v>74</v>
      </c>
    </row>
    <row r="1723" spans="1:11" ht="12.75">
      <c r="A1723" t="s">
        <v>475</v>
      </c>
      <c r="B1723" t="s">
        <v>1221</v>
      </c>
      <c r="C1723" t="s">
        <v>1793</v>
      </c>
      <c r="D1723">
        <v>5.9</v>
      </c>
      <c r="E1723" s="172" t="s">
        <v>734</v>
      </c>
      <c r="F1723">
        <v>44</v>
      </c>
      <c r="G1723" s="173">
        <v>-4.18</v>
      </c>
      <c r="H1723" s="174"/>
      <c r="I1723" s="174"/>
      <c r="J1723" s="31">
        <v>1.4</v>
      </c>
      <c r="K1723">
        <v>44</v>
      </c>
    </row>
    <row r="1724" spans="1:11" ht="12.75">
      <c r="A1724" t="s">
        <v>372</v>
      </c>
      <c r="B1724" t="s">
        <v>373</v>
      </c>
      <c r="C1724" t="s">
        <v>2077</v>
      </c>
      <c r="D1724">
        <v>2.08</v>
      </c>
      <c r="E1724" s="172" t="s">
        <v>734</v>
      </c>
      <c r="F1724">
        <v>15</v>
      </c>
      <c r="G1724" s="173">
        <v>-32.47</v>
      </c>
      <c r="H1724" s="174"/>
      <c r="I1724" s="174"/>
      <c r="J1724" s="31">
        <v>1.5</v>
      </c>
      <c r="K1724">
        <v>15</v>
      </c>
    </row>
    <row r="1725" spans="1:11" ht="12.75">
      <c r="A1725" t="s">
        <v>2223</v>
      </c>
      <c r="B1725" t="s">
        <v>2224</v>
      </c>
      <c r="C1725" t="s">
        <v>1675</v>
      </c>
      <c r="D1725">
        <v>6.26</v>
      </c>
      <c r="E1725" s="172" t="s">
        <v>734</v>
      </c>
      <c r="F1725">
        <v>22</v>
      </c>
      <c r="G1725" s="173"/>
      <c r="H1725" s="174"/>
      <c r="I1725" s="174"/>
      <c r="J1725" s="31">
        <v>2.15</v>
      </c>
      <c r="K1725">
        <v>22</v>
      </c>
    </row>
    <row r="1726" spans="1:11" ht="12.75">
      <c r="A1726" t="s">
        <v>302</v>
      </c>
      <c r="B1726" t="s">
        <v>303</v>
      </c>
      <c r="C1726" t="s">
        <v>925</v>
      </c>
      <c r="D1726">
        <v>4.36</v>
      </c>
      <c r="E1726" s="172" t="s">
        <v>734</v>
      </c>
      <c r="F1726">
        <v>30</v>
      </c>
      <c r="G1726" s="173">
        <v>15.72</v>
      </c>
      <c r="H1726" s="174"/>
      <c r="I1726" s="174"/>
      <c r="J1726" s="31">
        <v>1.4</v>
      </c>
      <c r="K1726">
        <v>30</v>
      </c>
    </row>
    <row r="1727" spans="1:11" ht="12.75">
      <c r="A1727" t="s">
        <v>1535</v>
      </c>
      <c r="B1727" t="s">
        <v>1536</v>
      </c>
      <c r="C1727" t="s">
        <v>983</v>
      </c>
      <c r="D1727">
        <v>36.4</v>
      </c>
      <c r="E1727" s="172" t="s">
        <v>734</v>
      </c>
      <c r="F1727">
        <v>-4</v>
      </c>
      <c r="G1727" s="173">
        <v>9.59</v>
      </c>
      <c r="H1727" s="174"/>
      <c r="I1727" s="174"/>
      <c r="J1727" s="31">
        <v>2.05</v>
      </c>
      <c r="K1727"/>
    </row>
    <row r="1728" spans="1:11" ht="12.75">
      <c r="A1728" t="s">
        <v>304</v>
      </c>
      <c r="B1728" t="s">
        <v>305</v>
      </c>
      <c r="C1728" t="s">
        <v>2097</v>
      </c>
      <c r="D1728">
        <v>2.19</v>
      </c>
      <c r="E1728" s="172" t="s">
        <v>734</v>
      </c>
      <c r="F1728">
        <v>20</v>
      </c>
      <c r="G1728" s="173">
        <v>-16.63</v>
      </c>
      <c r="H1728" s="174"/>
      <c r="I1728" s="174"/>
      <c r="J1728" s="31">
        <v>1.6</v>
      </c>
      <c r="K1728">
        <v>20</v>
      </c>
    </row>
    <row r="1729" spans="1:11" ht="12.75">
      <c r="A1729" t="s">
        <v>390</v>
      </c>
      <c r="B1729" t="s">
        <v>391</v>
      </c>
      <c r="C1729" t="s">
        <v>1637</v>
      </c>
      <c r="D1729">
        <v>3.3</v>
      </c>
      <c r="E1729" s="172" t="s">
        <v>734</v>
      </c>
      <c r="F1729">
        <v>32</v>
      </c>
      <c r="G1729" s="173">
        <v>1.7</v>
      </c>
      <c r="H1729" s="174"/>
      <c r="I1729" s="174"/>
      <c r="J1729" s="31">
        <v>2.15</v>
      </c>
      <c r="K1729">
        <v>32</v>
      </c>
    </row>
    <row r="1730" spans="1:11" ht="12.75">
      <c r="A1730" t="s">
        <v>306</v>
      </c>
      <c r="B1730" t="s">
        <v>307</v>
      </c>
      <c r="C1730" t="s">
        <v>1790</v>
      </c>
      <c r="D1730">
        <v>16.45</v>
      </c>
      <c r="E1730" s="172" t="s">
        <v>734</v>
      </c>
      <c r="F1730">
        <v>32</v>
      </c>
      <c r="G1730" s="173">
        <v>35.92</v>
      </c>
      <c r="H1730" s="174"/>
      <c r="I1730" s="174"/>
      <c r="J1730" s="31">
        <v>1.3</v>
      </c>
      <c r="K1730">
        <v>32</v>
      </c>
    </row>
    <row r="1731" spans="1:11" ht="12.75">
      <c r="A1731" t="s">
        <v>524</v>
      </c>
      <c r="B1731" t="s">
        <v>525</v>
      </c>
      <c r="C1731" t="s">
        <v>1793</v>
      </c>
      <c r="D1731">
        <v>15.69</v>
      </c>
      <c r="E1731" s="172" t="s">
        <v>734</v>
      </c>
      <c r="F1731">
        <v>38</v>
      </c>
      <c r="G1731" s="173">
        <v>-27.22</v>
      </c>
      <c r="H1731" s="174"/>
      <c r="I1731" s="174"/>
      <c r="J1731" s="31">
        <v>1.3</v>
      </c>
      <c r="K1731">
        <v>38</v>
      </c>
    </row>
    <row r="1732" spans="1:11" ht="12.75">
      <c r="A1732" t="s">
        <v>534</v>
      </c>
      <c r="B1732" t="s">
        <v>535</v>
      </c>
      <c r="C1732" t="s">
        <v>1086</v>
      </c>
      <c r="D1732">
        <v>3.5</v>
      </c>
      <c r="E1732" s="172" t="s">
        <v>734</v>
      </c>
      <c r="F1732">
        <v>24</v>
      </c>
      <c r="G1732" s="173">
        <v>22.1</v>
      </c>
      <c r="H1732" s="174">
        <v>5.5</v>
      </c>
      <c r="I1732" s="174"/>
      <c r="J1732" s="31">
        <v>2.15</v>
      </c>
      <c r="K1732">
        <v>24</v>
      </c>
    </row>
    <row r="1733" spans="1:11" ht="12.75">
      <c r="A1733" t="s">
        <v>3080</v>
      </c>
      <c r="B1733" t="s">
        <v>3081</v>
      </c>
      <c r="C1733" t="s">
        <v>2297</v>
      </c>
      <c r="D1733">
        <v>12.52</v>
      </c>
      <c r="E1733" s="172" t="s">
        <v>734</v>
      </c>
      <c r="F1733">
        <v>3</v>
      </c>
      <c r="G1733" s="173"/>
      <c r="H1733" s="174">
        <v>-17</v>
      </c>
      <c r="I1733" s="174"/>
      <c r="J1733" s="31">
        <v>1.6</v>
      </c>
      <c r="K1733"/>
    </row>
    <row r="1734" spans="1:11" ht="12.75">
      <c r="A1734" t="s">
        <v>2408</v>
      </c>
      <c r="B1734" t="s">
        <v>2409</v>
      </c>
      <c r="C1734" t="s">
        <v>1030</v>
      </c>
      <c r="D1734">
        <v>4.36</v>
      </c>
      <c r="E1734" s="172" t="s">
        <v>734</v>
      </c>
      <c r="F1734">
        <v>10</v>
      </c>
      <c r="G1734" s="173">
        <v>-4.97</v>
      </c>
      <c r="H1734" s="174"/>
      <c r="I1734" s="174"/>
      <c r="J1734" s="31">
        <v>2.05</v>
      </c>
      <c r="K1734">
        <v>10</v>
      </c>
    </row>
    <row r="1735" spans="1:11" ht="12.75">
      <c r="A1735" t="s">
        <v>3154</v>
      </c>
      <c r="B1735" t="s">
        <v>3155</v>
      </c>
      <c r="C1735" t="s">
        <v>886</v>
      </c>
      <c r="D1735">
        <v>2.67</v>
      </c>
      <c r="E1735" s="172" t="s">
        <v>734</v>
      </c>
      <c r="F1735">
        <v>11</v>
      </c>
      <c r="G1735" s="173">
        <v>-14.87</v>
      </c>
      <c r="H1735" s="174"/>
      <c r="I1735" s="174"/>
      <c r="J1735" s="31">
        <v>2.05</v>
      </c>
      <c r="K1735">
        <v>11</v>
      </c>
    </row>
    <row r="1736" spans="1:11" ht="12.75">
      <c r="A1736" t="s">
        <v>414</v>
      </c>
      <c r="B1736" t="s">
        <v>415</v>
      </c>
      <c r="C1736" t="s">
        <v>897</v>
      </c>
      <c r="D1736">
        <v>2.62</v>
      </c>
      <c r="E1736" s="172" t="s">
        <v>734</v>
      </c>
      <c r="F1736">
        <v>37</v>
      </c>
      <c r="G1736" s="173">
        <v>-89.94</v>
      </c>
      <c r="H1736" s="174"/>
      <c r="I1736" s="174">
        <v>-9</v>
      </c>
      <c r="J1736" s="31">
        <v>2.7</v>
      </c>
      <c r="K1736">
        <v>37</v>
      </c>
    </row>
    <row r="1737" spans="1:11" ht="12.75">
      <c r="A1737" t="s">
        <v>310</v>
      </c>
      <c r="B1737" t="s">
        <v>311</v>
      </c>
      <c r="C1737" t="s">
        <v>1887</v>
      </c>
      <c r="D1737">
        <v>4.6</v>
      </c>
      <c r="E1737" s="172" t="s">
        <v>734</v>
      </c>
      <c r="F1737">
        <v>12</v>
      </c>
      <c r="G1737" s="173"/>
      <c r="H1737" s="174"/>
      <c r="I1737" s="174"/>
      <c r="J1737" s="31">
        <v>1.05</v>
      </c>
      <c r="K1737">
        <v>12</v>
      </c>
    </row>
    <row r="1738" spans="1:11" ht="12.75">
      <c r="A1738" t="s">
        <v>2460</v>
      </c>
      <c r="B1738" t="s">
        <v>2461</v>
      </c>
      <c r="C1738" t="s">
        <v>907</v>
      </c>
      <c r="D1738">
        <v>4.42</v>
      </c>
      <c r="E1738" s="172" t="s">
        <v>734</v>
      </c>
      <c r="F1738">
        <v>20</v>
      </c>
      <c r="G1738" s="173">
        <v>-1.88</v>
      </c>
      <c r="H1738" s="174">
        <v>47.5</v>
      </c>
      <c r="I1738" s="174"/>
      <c r="J1738" s="31">
        <v>1.9</v>
      </c>
      <c r="K1738">
        <v>20</v>
      </c>
    </row>
    <row r="1739" spans="1:11" ht="12.75">
      <c r="A1739" t="s">
        <v>316</v>
      </c>
      <c r="B1739" t="s">
        <v>317</v>
      </c>
      <c r="C1739" t="s">
        <v>1019</v>
      </c>
      <c r="D1739">
        <v>1.07</v>
      </c>
      <c r="E1739" s="172" t="s">
        <v>734</v>
      </c>
      <c r="F1739">
        <v>9</v>
      </c>
      <c r="G1739" s="173">
        <v>28.23</v>
      </c>
      <c r="H1739" s="174"/>
      <c r="I1739" s="174"/>
      <c r="J1739" s="31">
        <v>1.35</v>
      </c>
      <c r="K1739"/>
    </row>
    <row r="1740" spans="1:11" ht="12.75">
      <c r="A1740" t="s">
        <v>574</v>
      </c>
      <c r="B1740" t="s">
        <v>575</v>
      </c>
      <c r="C1740" t="s">
        <v>1055</v>
      </c>
      <c r="D1740">
        <v>2.49</v>
      </c>
      <c r="E1740" s="172" t="s">
        <v>734</v>
      </c>
      <c r="F1740">
        <v>21</v>
      </c>
      <c r="G1740" s="173">
        <v>-28.13</v>
      </c>
      <c r="H1740" s="174">
        <v>15.5</v>
      </c>
      <c r="I1740" s="174"/>
      <c r="J1740" s="31">
        <v>1.6</v>
      </c>
      <c r="K1740">
        <v>21</v>
      </c>
    </row>
    <row r="1741" spans="1:11" ht="12.75">
      <c r="A1741" t="s">
        <v>1537</v>
      </c>
      <c r="B1741" t="s">
        <v>1538</v>
      </c>
      <c r="C1741" t="s">
        <v>1637</v>
      </c>
      <c r="D1741">
        <v>3.65</v>
      </c>
      <c r="E1741" s="172" t="s">
        <v>734</v>
      </c>
      <c r="F1741">
        <v>10</v>
      </c>
      <c r="G1741" s="173">
        <v>-1.88</v>
      </c>
      <c r="H1741" s="174"/>
      <c r="I1741" s="174"/>
      <c r="J1741" s="31">
        <v>1.8</v>
      </c>
      <c r="K1741">
        <v>10</v>
      </c>
    </row>
    <row r="1742" spans="1:11" ht="12.75">
      <c r="A1742" t="s">
        <v>1539</v>
      </c>
      <c r="B1742" t="s">
        <v>1540</v>
      </c>
      <c r="C1742" t="s">
        <v>883</v>
      </c>
      <c r="D1742">
        <v>10.2</v>
      </c>
      <c r="E1742" s="172" t="s">
        <v>734</v>
      </c>
      <c r="F1742">
        <v>5</v>
      </c>
      <c r="G1742" s="173"/>
      <c r="H1742" s="174"/>
      <c r="I1742" s="174"/>
      <c r="J1742" s="31">
        <v>2.75</v>
      </c>
      <c r="K1742"/>
    </row>
    <row r="1743" spans="1:11" ht="12.75">
      <c r="A1743" t="s">
        <v>319</v>
      </c>
      <c r="B1743" t="s">
        <v>320</v>
      </c>
      <c r="C1743" t="s">
        <v>883</v>
      </c>
      <c r="D1743">
        <v>7.58</v>
      </c>
      <c r="E1743" s="172" t="s">
        <v>734</v>
      </c>
      <c r="F1743">
        <v>12</v>
      </c>
      <c r="G1743" s="173">
        <v>10.61</v>
      </c>
      <c r="H1743" s="174">
        <v>37</v>
      </c>
      <c r="I1743" s="174"/>
      <c r="J1743" s="31">
        <v>1.1</v>
      </c>
      <c r="K1743">
        <v>12</v>
      </c>
    </row>
    <row r="1744" spans="1:11" ht="12.75">
      <c r="A1744" t="s">
        <v>428</v>
      </c>
      <c r="B1744" t="s">
        <v>429</v>
      </c>
      <c r="C1744" t="s">
        <v>888</v>
      </c>
      <c r="D1744">
        <v>34.09</v>
      </c>
      <c r="E1744" s="172" t="s">
        <v>734</v>
      </c>
      <c r="F1744">
        <v>2</v>
      </c>
      <c r="G1744" s="173"/>
      <c r="H1744" s="174">
        <v>21</v>
      </c>
      <c r="I1744" s="174"/>
      <c r="J1744" s="31">
        <v>1.6</v>
      </c>
      <c r="K1744"/>
    </row>
    <row r="1745" spans="1:11" ht="12.75">
      <c r="A1745" t="s">
        <v>323</v>
      </c>
      <c r="B1745" t="s">
        <v>324</v>
      </c>
      <c r="C1745" t="s">
        <v>907</v>
      </c>
      <c r="D1745">
        <v>5.42</v>
      </c>
      <c r="E1745" s="172" t="s">
        <v>734</v>
      </c>
      <c r="F1745">
        <v>-5</v>
      </c>
      <c r="G1745" s="173">
        <v>-47.56</v>
      </c>
      <c r="H1745" s="174"/>
      <c r="I1745" s="174"/>
      <c r="J1745" s="31">
        <v>1.2</v>
      </c>
      <c r="K1745"/>
    </row>
    <row r="1746" spans="1:11" ht="12.75">
      <c r="A1746" t="s">
        <v>325</v>
      </c>
      <c r="B1746" t="s">
        <v>326</v>
      </c>
      <c r="C1746" t="s">
        <v>1793</v>
      </c>
      <c r="D1746">
        <v>4.74</v>
      </c>
      <c r="E1746" s="172" t="s">
        <v>734</v>
      </c>
      <c r="F1746">
        <v>15</v>
      </c>
      <c r="G1746" s="173">
        <v>-36.01</v>
      </c>
      <c r="H1746" s="174"/>
      <c r="I1746" s="174"/>
      <c r="J1746" s="31">
        <v>1.05</v>
      </c>
      <c r="K1746">
        <v>15</v>
      </c>
    </row>
    <row r="1747" spans="1:11" ht="12.75">
      <c r="A1747" t="s">
        <v>617</v>
      </c>
      <c r="B1747" t="s">
        <v>618</v>
      </c>
      <c r="C1747" t="s">
        <v>2787</v>
      </c>
      <c r="D1747">
        <v>1.77</v>
      </c>
      <c r="E1747" s="172" t="s">
        <v>734</v>
      </c>
      <c r="F1747">
        <v>89</v>
      </c>
      <c r="G1747" s="173">
        <v>198.9</v>
      </c>
      <c r="H1747" s="174"/>
      <c r="I1747" s="174"/>
      <c r="J1747" s="31">
        <v>2.35</v>
      </c>
      <c r="K1747"/>
    </row>
    <row r="1748" spans="4:11" ht="7.5" customHeight="1">
      <c r="D1748" s="52"/>
      <c r="E1748" s="142"/>
      <c r="F1748" s="30"/>
      <c r="G1748" s="30"/>
      <c r="H1748" s="143"/>
      <c r="I1748" s="143"/>
      <c r="J1748" s="52"/>
      <c r="K1748" s="30"/>
    </row>
    <row r="1749" spans="3:11" ht="12.75">
      <c r="C1749" s="3" t="s">
        <v>631</v>
      </c>
      <c r="D1749" s="32"/>
      <c r="F1749" s="32">
        <f aca="true" t="shared" si="24" ref="F1749:K1749">AVERAGE(F1716:F1748)</f>
        <v>17.580645161290324</v>
      </c>
      <c r="G1749" s="32">
        <f t="shared" si="24"/>
        <v>-0.11956521739130312</v>
      </c>
      <c r="H1749" s="32">
        <f t="shared" si="24"/>
        <v>22.125</v>
      </c>
      <c r="I1749" s="32">
        <f t="shared" si="24"/>
        <v>-2.1666666666666665</v>
      </c>
      <c r="J1749" s="32">
        <f t="shared" si="24"/>
        <v>1.7516129032258065</v>
      </c>
      <c r="K1749" s="32">
        <f t="shared" si="24"/>
        <v>24.454545454545453</v>
      </c>
    </row>
    <row r="1750" spans="3:11" ht="12.75">
      <c r="C1750" s="3" t="s">
        <v>715</v>
      </c>
      <c r="D1750" s="32"/>
      <c r="F1750" s="32">
        <f aca="true" t="shared" si="25" ref="F1750:K1750">STDEV(F1716:F1748)</f>
        <v>29.65217720342346</v>
      </c>
      <c r="G1750" s="32">
        <f t="shared" si="25"/>
        <v>52.081586650026225</v>
      </c>
      <c r="H1750" s="32">
        <f t="shared" si="25"/>
        <v>21.67248090485786</v>
      </c>
      <c r="I1750" s="32">
        <f t="shared" si="25"/>
        <v>8.251262529657708</v>
      </c>
      <c r="J1750" s="32">
        <f t="shared" si="25"/>
        <v>0.48776426529074907</v>
      </c>
      <c r="K1750" s="32">
        <f t="shared" si="25"/>
        <v>14.892399060713817</v>
      </c>
    </row>
    <row r="1751" spans="3:11" ht="12.75">
      <c r="C1751" s="3" t="s">
        <v>632</v>
      </c>
      <c r="D1751" s="32"/>
      <c r="F1751" s="32">
        <f aca="true" t="shared" si="26" ref="F1751:K1751">MEDIAN(F1716:F1748)</f>
        <v>15</v>
      </c>
      <c r="G1751" s="32">
        <f t="shared" si="26"/>
        <v>-4.18</v>
      </c>
      <c r="H1751" s="32">
        <f t="shared" si="26"/>
        <v>21.25</v>
      </c>
      <c r="I1751" s="32">
        <f t="shared" si="26"/>
        <v>-4.5</v>
      </c>
      <c r="J1751" s="32">
        <f t="shared" si="26"/>
        <v>1.6</v>
      </c>
      <c r="K1751" s="32">
        <f t="shared" si="26"/>
        <v>21.5</v>
      </c>
    </row>
    <row r="1752" spans="3:11" ht="12.75">
      <c r="C1752" s="3" t="s">
        <v>1775</v>
      </c>
      <c r="D1752" s="32"/>
      <c r="F1752" s="3">
        <f>COUNT(D1716:D1748)</f>
        <v>31</v>
      </c>
      <c r="K1752" s="3">
        <f>COUNT(K1716:K1748)</f>
        <v>22</v>
      </c>
    </row>
    <row r="1753" spans="3:7" ht="12.75">
      <c r="C1753" s="3" t="s">
        <v>1776</v>
      </c>
      <c r="D1753" s="32"/>
      <c r="F1753" s="32">
        <f>F1749+F1750*2</f>
        <v>76.88499956813725</v>
      </c>
      <c r="G1753" s="32">
        <v>10</v>
      </c>
    </row>
    <row r="1754" spans="3:10" ht="15.75">
      <c r="C1754" s="18" t="s">
        <v>1777</v>
      </c>
      <c r="D1754" s="32"/>
      <c r="F1754" s="75">
        <f>K1749:K1749</f>
        <v>24.454545454545453</v>
      </c>
      <c r="G1754" s="24"/>
      <c r="H1754" s="141"/>
      <c r="I1754" s="141"/>
      <c r="J1754" s="32"/>
    </row>
    <row r="1755" spans="4:10" ht="12.75">
      <c r="D1755" s="32"/>
      <c r="H1755" s="141"/>
      <c r="I1755" s="141"/>
      <c r="J1755" s="32"/>
    </row>
    <row r="1756" spans="4:10" ht="12.75">
      <c r="D1756" s="32"/>
      <c r="H1756" s="141"/>
      <c r="I1756" s="141"/>
      <c r="J1756" s="32"/>
    </row>
    <row r="1757" spans="1:10" ht="12.75">
      <c r="A1757" s="3" t="s">
        <v>1541</v>
      </c>
      <c r="D1757" s="32"/>
      <c r="H1757" s="141"/>
      <c r="I1757" s="141"/>
      <c r="J1757" s="32"/>
    </row>
    <row r="1758" spans="1:10" ht="12.75">
      <c r="A1758" s="3" t="s">
        <v>1542</v>
      </c>
      <c r="D1758" s="32"/>
      <c r="H1758" s="141"/>
      <c r="I1758" s="141"/>
      <c r="J1758" s="32"/>
    </row>
    <row r="1759" spans="4:10" ht="12.75">
      <c r="D1759" s="32"/>
      <c r="H1759" s="141"/>
      <c r="I1759" s="141"/>
      <c r="J1759" s="32"/>
    </row>
    <row r="1760" spans="4:11" ht="51">
      <c r="D1760" s="32"/>
      <c r="F1760" s="138" t="s">
        <v>631</v>
      </c>
      <c r="G1760" s="140" t="s">
        <v>632</v>
      </c>
      <c r="H1760" s="140" t="s">
        <v>619</v>
      </c>
      <c r="I1760" s="139" t="s">
        <v>620</v>
      </c>
      <c r="J1760" s="88" t="s">
        <v>1543</v>
      </c>
      <c r="K1760" s="88" t="s">
        <v>621</v>
      </c>
    </row>
    <row r="1761" spans="1:11" ht="12.75">
      <c r="A1761" s="3" t="s">
        <v>622</v>
      </c>
      <c r="D1761" s="32"/>
      <c r="E1761" s="39" t="s">
        <v>726</v>
      </c>
      <c r="F1761" s="32">
        <f>F62</f>
        <v>13.818181818181818</v>
      </c>
      <c r="G1761" s="32">
        <f>F64</f>
        <v>13</v>
      </c>
      <c r="H1761" s="32">
        <f>+K62</f>
        <v>14.4</v>
      </c>
      <c r="I1761" s="32">
        <f>+K64</f>
        <v>14</v>
      </c>
      <c r="J1761" s="32">
        <f>+G62</f>
        <v>25.01648148148147</v>
      </c>
      <c r="K1761" s="3">
        <f>K65</f>
        <v>50</v>
      </c>
    </row>
    <row r="1762" spans="4:11" ht="12.75">
      <c r="D1762" s="32"/>
      <c r="E1762" s="39" t="s">
        <v>727</v>
      </c>
      <c r="F1762" s="32">
        <f>F141</f>
        <v>12.128571428571428</v>
      </c>
      <c r="G1762" s="32">
        <f>F143</f>
        <v>12</v>
      </c>
      <c r="H1762" s="32">
        <f>K141</f>
        <v>12.868852459016393</v>
      </c>
      <c r="I1762" s="32">
        <f>K143</f>
        <v>12</v>
      </c>
      <c r="J1762" s="32">
        <f>G141</f>
        <v>19.906999999999996</v>
      </c>
      <c r="K1762" s="3">
        <f>K144</f>
        <v>61</v>
      </c>
    </row>
    <row r="1763" spans="4:11" ht="12.75">
      <c r="D1763" s="32"/>
      <c r="E1763" s="39" t="s">
        <v>728</v>
      </c>
      <c r="F1763" s="32">
        <f>F375</f>
        <v>11.36036036036036</v>
      </c>
      <c r="G1763" s="32">
        <f>F377</f>
        <v>11</v>
      </c>
      <c r="H1763" s="32">
        <f>K375</f>
        <v>13.25</v>
      </c>
      <c r="I1763" s="32">
        <f>K377</f>
        <v>12.5</v>
      </c>
      <c r="J1763" s="32">
        <f>G375</f>
        <v>16.930407239818997</v>
      </c>
      <c r="K1763" s="3">
        <f>K378</f>
        <v>164</v>
      </c>
    </row>
    <row r="1764" spans="4:11" ht="12.75">
      <c r="D1764" s="32"/>
      <c r="E1764" s="39" t="s">
        <v>729</v>
      </c>
      <c r="F1764" s="32">
        <f>F740</f>
        <v>11.020114942528735</v>
      </c>
      <c r="G1764" s="32">
        <f>F1191</f>
        <v>12</v>
      </c>
      <c r="H1764" s="32">
        <f>K740</f>
        <v>13.409638554216867</v>
      </c>
      <c r="I1764" s="32">
        <f>K742</f>
        <v>13</v>
      </c>
      <c r="J1764" s="32">
        <f>G740</f>
        <v>15.118815028901729</v>
      </c>
      <c r="K1764" s="3">
        <f>K743</f>
        <v>249</v>
      </c>
    </row>
    <row r="1765" spans="4:11" ht="12.75">
      <c r="D1765" s="32"/>
      <c r="E1765" s="39" t="s">
        <v>800</v>
      </c>
      <c r="F1765" s="32">
        <f>F1189</f>
        <v>12.696055684454757</v>
      </c>
      <c r="G1765" s="32">
        <f>F1191</f>
        <v>12</v>
      </c>
      <c r="H1765" s="32">
        <f>K1189</f>
        <v>14.46177370030581</v>
      </c>
      <c r="I1765" s="32">
        <f>K1191</f>
        <v>14</v>
      </c>
      <c r="J1765" s="32">
        <f>G1189</f>
        <v>10.465841121495322</v>
      </c>
      <c r="K1765" s="3">
        <f>K1192</f>
        <v>327</v>
      </c>
    </row>
    <row r="1766" spans="4:11" ht="12.75">
      <c r="D1766" s="32"/>
      <c r="E1766" s="39" t="s">
        <v>731</v>
      </c>
      <c r="F1766" s="32">
        <f>F1524</f>
        <v>13.993788819875776</v>
      </c>
      <c r="G1766" s="32">
        <f>F1526</f>
        <v>13</v>
      </c>
      <c r="H1766" s="32">
        <f>K1524</f>
        <v>15.987551867219917</v>
      </c>
      <c r="I1766" s="32">
        <f>K1526</f>
        <v>15</v>
      </c>
      <c r="J1766" s="32">
        <f>G1524</f>
        <v>8.042302839116722</v>
      </c>
      <c r="K1766" s="3">
        <f>K1527</f>
        <v>241</v>
      </c>
    </row>
    <row r="1767" spans="4:11" ht="12.75">
      <c r="D1767" s="32"/>
      <c r="E1767" s="39" t="s">
        <v>732</v>
      </c>
      <c r="F1767" s="32">
        <f>F1632</f>
        <v>16.404040404040405</v>
      </c>
      <c r="G1767" s="32">
        <f>F1634</f>
        <v>17</v>
      </c>
      <c r="H1767" s="32">
        <f>K1632</f>
        <v>18.5625</v>
      </c>
      <c r="I1767" s="32">
        <f>K1634</f>
        <v>17</v>
      </c>
      <c r="J1767" s="32">
        <f>G1632</f>
        <v>2.426304347826086</v>
      </c>
      <c r="K1767" s="3">
        <f>K1635</f>
        <v>80</v>
      </c>
    </row>
    <row r="1768" spans="4:11" ht="12.75">
      <c r="D1768" s="32"/>
      <c r="E1768" s="39" t="s">
        <v>327</v>
      </c>
      <c r="F1768" s="32">
        <f>F1709</f>
        <v>16.861538461538462</v>
      </c>
      <c r="G1768" s="32">
        <f>F1711</f>
        <v>16</v>
      </c>
      <c r="H1768" s="32">
        <f>K1709</f>
        <v>20.58139534883721</v>
      </c>
      <c r="I1768" s="32">
        <f>K1711</f>
        <v>19</v>
      </c>
      <c r="J1768" s="32">
        <f>G1709</f>
        <v>-2.9192063492063496</v>
      </c>
      <c r="K1768" s="3">
        <f>K1712</f>
        <v>43</v>
      </c>
    </row>
    <row r="1769" spans="4:11" ht="12.75">
      <c r="D1769" s="32"/>
      <c r="E1769" s="39" t="s">
        <v>734</v>
      </c>
      <c r="F1769" s="32">
        <f>F1749</f>
        <v>17.580645161290324</v>
      </c>
      <c r="G1769" s="32">
        <f>F1751</f>
        <v>15</v>
      </c>
      <c r="H1769" s="32">
        <f>K1749</f>
        <v>24.454545454545453</v>
      </c>
      <c r="I1769" s="32">
        <f>K1751</f>
        <v>21.5</v>
      </c>
      <c r="J1769" s="32">
        <f>G1749</f>
        <v>-0.11956521739130312</v>
      </c>
      <c r="K1769" s="3">
        <f>K1752</f>
        <v>22</v>
      </c>
    </row>
    <row r="1770" spans="4:11" ht="12.75">
      <c r="D1770" s="32"/>
      <c r="G1770" s="141"/>
      <c r="H1770" s="141"/>
      <c r="I1770" s="32"/>
      <c r="K1770" s="3">
        <f>SUM(K1761:K1769)</f>
        <v>1237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C41" sqref="C41"/>
    </sheetView>
  </sheetViews>
  <sheetFormatPr defaultColWidth="9.33203125" defaultRowHeight="12.75"/>
  <cols>
    <col min="2" max="2" width="11.33203125" style="0" customWidth="1"/>
    <col min="3" max="9" width="9.33203125" style="31" customWidth="1"/>
    <col min="10" max="10" width="10.5" style="31" customWidth="1"/>
    <col min="11" max="11" width="9.33203125" style="31" customWidth="1"/>
  </cols>
  <sheetData>
    <row r="2" ht="12.75">
      <c r="C2" s="31" t="s">
        <v>3727</v>
      </c>
    </row>
    <row r="4" spans="3:11" ht="12.75">
      <c r="C4" s="31" t="s">
        <v>3728</v>
      </c>
      <c r="D4" s="31" t="s">
        <v>799</v>
      </c>
      <c r="E4" s="31" t="s">
        <v>3729</v>
      </c>
      <c r="F4" s="31" t="s">
        <v>1112</v>
      </c>
      <c r="G4" s="31" t="s">
        <v>3730</v>
      </c>
      <c r="H4" s="31" t="s">
        <v>3731</v>
      </c>
      <c r="I4" s="31" t="s">
        <v>3732</v>
      </c>
      <c r="J4" s="31" t="s">
        <v>3733</v>
      </c>
      <c r="K4" s="31" t="s">
        <v>3734</v>
      </c>
    </row>
    <row r="5" spans="1:11" ht="12.75">
      <c r="A5">
        <v>1</v>
      </c>
      <c r="B5" s="196">
        <v>40658</v>
      </c>
      <c r="C5" s="31">
        <v>38.87</v>
      </c>
      <c r="D5" s="31">
        <v>49.41</v>
      </c>
      <c r="E5" s="31">
        <v>38.37</v>
      </c>
      <c r="F5" s="31">
        <v>68.65</v>
      </c>
      <c r="G5" s="31">
        <v>45.37</v>
      </c>
      <c r="H5" s="31">
        <v>39.64</v>
      </c>
      <c r="I5" s="31">
        <v>38.53</v>
      </c>
      <c r="J5" s="31">
        <v>30.17</v>
      </c>
      <c r="K5" s="31">
        <v>24.06</v>
      </c>
    </row>
    <row r="6" spans="1:11" ht="12.75">
      <c r="A6">
        <v>2</v>
      </c>
      <c r="B6" s="196">
        <v>40654</v>
      </c>
      <c r="C6" s="31">
        <v>38.64</v>
      </c>
      <c r="D6" s="31">
        <v>49.47</v>
      </c>
      <c r="E6" s="31">
        <v>38.62</v>
      </c>
      <c r="F6" s="31">
        <v>68.06</v>
      </c>
      <c r="G6" s="31">
        <v>45.18</v>
      </c>
      <c r="H6" s="31">
        <v>39.56</v>
      </c>
      <c r="I6" s="31">
        <v>38.56</v>
      </c>
      <c r="J6" s="31">
        <v>30</v>
      </c>
      <c r="K6" s="31">
        <v>24.05</v>
      </c>
    </row>
    <row r="7" spans="1:11" ht="12.75">
      <c r="A7">
        <v>3</v>
      </c>
      <c r="B7" s="196">
        <v>40653</v>
      </c>
      <c r="C7" s="31">
        <v>38.47</v>
      </c>
      <c r="D7" s="31">
        <v>49.4</v>
      </c>
      <c r="E7" s="31">
        <v>38.74</v>
      </c>
      <c r="F7" s="31">
        <v>67.7</v>
      </c>
      <c r="G7" s="31">
        <v>45.13</v>
      </c>
      <c r="H7" s="31">
        <v>39.62</v>
      </c>
      <c r="I7" s="31">
        <v>38.49</v>
      </c>
      <c r="J7" s="31">
        <v>29.81</v>
      </c>
      <c r="K7" s="31">
        <v>24.04</v>
      </c>
    </row>
    <row r="8" spans="1:11" ht="12.75">
      <c r="A8">
        <v>4</v>
      </c>
      <c r="B8" s="196">
        <v>40652</v>
      </c>
      <c r="C8" s="31">
        <v>38.11</v>
      </c>
      <c r="D8" s="31">
        <v>48.7</v>
      </c>
      <c r="E8" s="31">
        <v>38.18</v>
      </c>
      <c r="F8" s="31">
        <v>67.13</v>
      </c>
      <c r="G8" s="31">
        <v>44.74</v>
      </c>
      <c r="H8" s="31">
        <v>39.08</v>
      </c>
      <c r="I8" s="31">
        <v>38.19</v>
      </c>
      <c r="J8" s="31">
        <v>29.7</v>
      </c>
      <c r="K8" s="31">
        <v>23.85</v>
      </c>
    </row>
    <row r="9" spans="1:11" ht="12.75">
      <c r="A9">
        <v>5</v>
      </c>
      <c r="B9" s="196">
        <v>40651</v>
      </c>
      <c r="C9" s="31">
        <v>38.2</v>
      </c>
      <c r="D9" s="31">
        <v>48.8</v>
      </c>
      <c r="E9" s="31">
        <v>38.18</v>
      </c>
      <c r="F9" s="31">
        <v>65.97</v>
      </c>
      <c r="G9" s="31">
        <v>44.65</v>
      </c>
      <c r="H9" s="31">
        <v>38.86</v>
      </c>
      <c r="I9" s="31">
        <v>38.28</v>
      </c>
      <c r="J9" s="31">
        <v>29.62</v>
      </c>
      <c r="K9" s="31">
        <v>23.96</v>
      </c>
    </row>
    <row r="10" spans="1:11" ht="12.75">
      <c r="A10">
        <v>6</v>
      </c>
      <c r="B10" s="196">
        <v>40648</v>
      </c>
      <c r="C10" s="31">
        <v>38.83</v>
      </c>
      <c r="D10" s="31">
        <v>49.34</v>
      </c>
      <c r="E10" s="31">
        <v>38.72</v>
      </c>
      <c r="F10" s="31">
        <v>66.52</v>
      </c>
      <c r="G10" s="31">
        <v>44.86</v>
      </c>
      <c r="H10" s="31">
        <v>39.2</v>
      </c>
      <c r="I10" s="31">
        <v>38.33</v>
      </c>
      <c r="J10" s="31">
        <v>29.9</v>
      </c>
      <c r="K10" s="31">
        <v>24.12</v>
      </c>
    </row>
    <row r="11" spans="1:11" ht="12.75">
      <c r="A11">
        <v>7</v>
      </c>
      <c r="B11" s="196">
        <v>40647</v>
      </c>
      <c r="C11" s="31">
        <v>38.29</v>
      </c>
      <c r="D11" s="31">
        <v>48.37</v>
      </c>
      <c r="E11" s="31">
        <v>38.2</v>
      </c>
      <c r="F11" s="31">
        <v>65.76</v>
      </c>
      <c r="G11" s="31">
        <v>44.06</v>
      </c>
      <c r="H11" s="31">
        <v>38.98</v>
      </c>
      <c r="I11" s="31">
        <v>37.84</v>
      </c>
      <c r="J11" s="31">
        <v>29.67</v>
      </c>
      <c r="K11" s="31">
        <v>23.74</v>
      </c>
    </row>
    <row r="12" spans="1:11" ht="12.75">
      <c r="A12">
        <v>8</v>
      </c>
      <c r="B12" s="196">
        <v>40646</v>
      </c>
      <c r="C12" s="31">
        <v>38.21</v>
      </c>
      <c r="D12" s="31">
        <v>48.48</v>
      </c>
      <c r="E12" s="31">
        <v>38.17</v>
      </c>
      <c r="F12" s="31">
        <v>65.53</v>
      </c>
      <c r="G12" s="31">
        <v>43.86</v>
      </c>
      <c r="H12" s="31">
        <v>38.88</v>
      </c>
      <c r="I12" s="31">
        <v>37.58</v>
      </c>
      <c r="J12" s="31">
        <v>29.63</v>
      </c>
      <c r="K12" s="31">
        <v>23.58</v>
      </c>
    </row>
    <row r="13" spans="1:11" ht="12.75">
      <c r="A13">
        <v>9</v>
      </c>
      <c r="B13" s="196">
        <v>40645</v>
      </c>
      <c r="C13" s="31">
        <v>38.2</v>
      </c>
      <c r="D13" s="31">
        <v>48.35</v>
      </c>
      <c r="E13" s="31">
        <v>37.92</v>
      </c>
      <c r="F13" s="31">
        <v>65.36</v>
      </c>
      <c r="G13" s="31">
        <v>43.74</v>
      </c>
      <c r="H13" s="31">
        <v>38.62</v>
      </c>
      <c r="I13" s="31">
        <v>37.48</v>
      </c>
      <c r="J13" s="31">
        <v>29.6</v>
      </c>
      <c r="K13" s="31">
        <v>23.47</v>
      </c>
    </row>
    <row r="14" spans="1:11" ht="12.75">
      <c r="A14">
        <v>10</v>
      </c>
      <c r="B14" s="196">
        <v>40644</v>
      </c>
      <c r="C14" s="31">
        <v>38.79</v>
      </c>
      <c r="D14" s="31">
        <v>48.73</v>
      </c>
      <c r="E14" s="31">
        <v>36.79</v>
      </c>
      <c r="F14" s="31">
        <v>65.44</v>
      </c>
      <c r="G14" s="31">
        <v>44.06</v>
      </c>
      <c r="H14" s="31">
        <v>38.94</v>
      </c>
      <c r="I14" s="31">
        <v>37.78</v>
      </c>
      <c r="J14" s="31">
        <v>29.73</v>
      </c>
      <c r="K14" s="31">
        <v>23.58</v>
      </c>
    </row>
    <row r="15" spans="1:11" ht="12.75">
      <c r="A15">
        <v>11</v>
      </c>
      <c r="B15" s="196">
        <v>40641</v>
      </c>
      <c r="C15" s="31">
        <v>39.61</v>
      </c>
      <c r="D15" s="31">
        <v>49.21</v>
      </c>
      <c r="E15" s="31">
        <v>37.27</v>
      </c>
      <c r="F15" s="31">
        <v>66.3</v>
      </c>
      <c r="G15" s="31">
        <v>44.74</v>
      </c>
      <c r="H15" s="31">
        <v>39.22</v>
      </c>
      <c r="I15" s="31">
        <v>38.4</v>
      </c>
      <c r="J15" s="31">
        <v>30.08</v>
      </c>
      <c r="K15" s="31">
        <v>23.47</v>
      </c>
    </row>
    <row r="16" spans="1:11" ht="12.75">
      <c r="A16">
        <v>12</v>
      </c>
      <c r="B16" s="196">
        <v>40640</v>
      </c>
      <c r="C16" s="31">
        <v>39.58</v>
      </c>
      <c r="D16" s="31">
        <v>49.5</v>
      </c>
      <c r="E16" s="31">
        <v>36.92</v>
      </c>
      <c r="F16" s="31">
        <v>66.65</v>
      </c>
      <c r="G16" s="31">
        <v>44.83</v>
      </c>
      <c r="H16" s="31">
        <v>39.47</v>
      </c>
      <c r="I16" s="31">
        <v>38.71</v>
      </c>
      <c r="J16" s="31">
        <v>30.24</v>
      </c>
      <c r="K16" s="31">
        <v>23.51</v>
      </c>
    </row>
    <row r="17" spans="1:11" ht="12.75">
      <c r="A17">
        <v>13</v>
      </c>
      <c r="B17" s="196">
        <v>40639</v>
      </c>
      <c r="C17" s="31">
        <v>39.66</v>
      </c>
      <c r="D17" s="31">
        <v>49.64</v>
      </c>
      <c r="E17" s="31">
        <v>37.08</v>
      </c>
      <c r="F17" s="31">
        <v>67.22</v>
      </c>
      <c r="G17" s="31">
        <v>45.07</v>
      </c>
      <c r="H17" s="31">
        <v>39.72</v>
      </c>
      <c r="I17" s="31">
        <v>38.67</v>
      </c>
      <c r="J17" s="31">
        <v>30.48</v>
      </c>
      <c r="K17" s="31">
        <v>23.89</v>
      </c>
    </row>
    <row r="18" spans="1:11" ht="12.75">
      <c r="A18">
        <v>14</v>
      </c>
      <c r="B18" s="196">
        <v>40638</v>
      </c>
      <c r="C18" s="31">
        <v>39.28</v>
      </c>
      <c r="D18" s="31">
        <v>49.49</v>
      </c>
      <c r="E18" s="31">
        <v>36.93</v>
      </c>
      <c r="F18" s="31">
        <v>66.74</v>
      </c>
      <c r="G18" s="31">
        <v>44.48</v>
      </c>
      <c r="H18" s="31">
        <v>39.5</v>
      </c>
      <c r="I18" s="31">
        <v>38.26</v>
      </c>
      <c r="J18" s="31">
        <v>30.53</v>
      </c>
      <c r="K18" s="31">
        <v>24.01</v>
      </c>
    </row>
    <row r="19" spans="1:11" ht="12.75">
      <c r="A19">
        <v>15</v>
      </c>
      <c r="B19" s="196">
        <v>40637</v>
      </c>
      <c r="C19" s="31">
        <v>39.49</v>
      </c>
      <c r="D19" s="31">
        <v>49.37</v>
      </c>
      <c r="E19" s="31">
        <v>36.89</v>
      </c>
      <c r="F19" s="31">
        <v>67.34</v>
      </c>
      <c r="G19" s="31">
        <v>44.49</v>
      </c>
      <c r="H19" s="31">
        <v>39.68</v>
      </c>
      <c r="I19" s="31">
        <v>38.31</v>
      </c>
      <c r="J19" s="31">
        <v>30.67</v>
      </c>
      <c r="K19" s="31">
        <v>24.2</v>
      </c>
    </row>
    <row r="20" spans="1:11" ht="12.75">
      <c r="A20">
        <v>16</v>
      </c>
      <c r="B20" s="196">
        <v>40634</v>
      </c>
      <c r="C20" s="31">
        <v>39.27</v>
      </c>
      <c r="D20" s="31">
        <v>49.36</v>
      </c>
      <c r="E20" s="31">
        <v>37.05</v>
      </c>
      <c r="F20" s="31">
        <v>67.64</v>
      </c>
      <c r="G20" s="31">
        <v>44.5</v>
      </c>
      <c r="H20" s="31">
        <v>39.69</v>
      </c>
      <c r="I20" s="31">
        <v>38.31</v>
      </c>
      <c r="J20" s="31">
        <v>30.77</v>
      </c>
      <c r="K20" s="31">
        <v>24.06</v>
      </c>
    </row>
    <row r="21" spans="1:11" ht="12.75">
      <c r="A21">
        <v>17</v>
      </c>
      <c r="B21" s="196">
        <v>40633</v>
      </c>
      <c r="C21" s="31">
        <v>38.93</v>
      </c>
      <c r="D21" s="31">
        <v>48.96</v>
      </c>
      <c r="E21" s="31">
        <v>36.59</v>
      </c>
      <c r="F21" s="31">
        <v>67.21</v>
      </c>
      <c r="G21" s="31">
        <v>44.18</v>
      </c>
      <c r="H21" s="31">
        <v>39.37</v>
      </c>
      <c r="I21" s="31">
        <v>38.11</v>
      </c>
      <c r="J21" s="31">
        <v>30.5</v>
      </c>
      <c r="K21" s="31">
        <v>24.17</v>
      </c>
    </row>
    <row r="22" spans="1:11" ht="12.75">
      <c r="A22">
        <v>18</v>
      </c>
      <c r="B22" s="196">
        <v>40632</v>
      </c>
      <c r="C22" s="31">
        <v>39.47</v>
      </c>
      <c r="D22" s="31">
        <v>48.99</v>
      </c>
      <c r="E22" s="31">
        <v>36.61</v>
      </c>
      <c r="F22" s="31">
        <v>68</v>
      </c>
      <c r="G22" s="31">
        <v>43.99</v>
      </c>
      <c r="H22" s="31">
        <v>39.37</v>
      </c>
      <c r="I22" s="31">
        <v>38.12</v>
      </c>
      <c r="J22" s="31">
        <v>30.5</v>
      </c>
      <c r="K22" s="31">
        <v>24.08</v>
      </c>
    </row>
    <row r="23" spans="1:11" ht="12.75">
      <c r="A23">
        <v>19</v>
      </c>
      <c r="B23" s="196">
        <v>40631</v>
      </c>
      <c r="C23" s="31">
        <v>38.95</v>
      </c>
      <c r="D23" s="31">
        <v>48.1</v>
      </c>
      <c r="E23" s="31">
        <v>36.4</v>
      </c>
      <c r="F23" s="31">
        <v>67.33</v>
      </c>
      <c r="G23" s="31">
        <v>43.56</v>
      </c>
      <c r="H23" s="31">
        <v>39.1</v>
      </c>
      <c r="I23" s="31">
        <v>37.7</v>
      </c>
      <c r="J23" s="31">
        <v>30.11</v>
      </c>
      <c r="K23" s="31">
        <v>23.89</v>
      </c>
    </row>
    <row r="24" spans="1:11" ht="12.75">
      <c r="A24">
        <v>20</v>
      </c>
      <c r="B24" s="196">
        <v>40630</v>
      </c>
      <c r="C24" s="31">
        <v>38.76</v>
      </c>
      <c r="D24" s="31">
        <v>47.51</v>
      </c>
      <c r="E24" s="31">
        <v>35.82</v>
      </c>
      <c r="F24" s="31">
        <v>66.6</v>
      </c>
      <c r="G24" s="31">
        <v>43.43</v>
      </c>
      <c r="H24" s="31">
        <v>38.91</v>
      </c>
      <c r="I24" s="31">
        <v>37.55</v>
      </c>
      <c r="J24" s="31">
        <v>29.78</v>
      </c>
      <c r="K24" s="31">
        <v>23.93</v>
      </c>
    </row>
    <row r="25" spans="1:11" ht="12.75">
      <c r="A25">
        <v>21</v>
      </c>
      <c r="B25" s="196">
        <v>40627</v>
      </c>
      <c r="C25" s="31">
        <v>38.88</v>
      </c>
      <c r="D25" s="31">
        <v>47.78</v>
      </c>
      <c r="E25" s="31">
        <v>36.3</v>
      </c>
      <c r="F25" s="31">
        <v>66.61</v>
      </c>
      <c r="G25" s="31">
        <v>43.44</v>
      </c>
      <c r="H25" s="31">
        <v>39.06</v>
      </c>
      <c r="I25" s="31">
        <v>37.58</v>
      </c>
      <c r="J25" s="31">
        <v>29.96</v>
      </c>
      <c r="K25" s="31">
        <v>23.63</v>
      </c>
    </row>
    <row r="26" spans="1:11" ht="12.75">
      <c r="A26">
        <v>22</v>
      </c>
      <c r="B26" s="196">
        <v>40626</v>
      </c>
      <c r="C26" s="31">
        <v>38.74</v>
      </c>
      <c r="D26" s="31">
        <v>47.69</v>
      </c>
      <c r="E26" s="31">
        <v>36.42</v>
      </c>
      <c r="F26" s="31">
        <v>67</v>
      </c>
      <c r="G26" s="31">
        <v>43.22</v>
      </c>
      <c r="H26" s="31">
        <v>39.05</v>
      </c>
      <c r="I26" s="31">
        <v>37.54</v>
      </c>
      <c r="J26" s="31">
        <v>30</v>
      </c>
      <c r="K26" s="31">
        <v>23.41</v>
      </c>
    </row>
    <row r="27" spans="1:11" ht="12.75">
      <c r="A27">
        <v>23</v>
      </c>
      <c r="B27" s="196">
        <v>40625</v>
      </c>
      <c r="C27" s="31">
        <v>38.67</v>
      </c>
      <c r="D27" s="31">
        <v>47.47</v>
      </c>
      <c r="E27" s="31">
        <v>36.21</v>
      </c>
      <c r="F27" s="31">
        <v>66.94</v>
      </c>
      <c r="G27" s="31">
        <v>43.15</v>
      </c>
      <c r="H27" s="31">
        <v>38.9</v>
      </c>
      <c r="I27" s="31">
        <v>37.49</v>
      </c>
      <c r="J27" s="31">
        <v>29.98</v>
      </c>
      <c r="K27" s="31">
        <v>23.5</v>
      </c>
    </row>
    <row r="28" spans="1:11" ht="12.75">
      <c r="A28">
        <v>24</v>
      </c>
      <c r="B28" s="196">
        <v>40624</v>
      </c>
      <c r="C28" s="31">
        <v>38.85</v>
      </c>
      <c r="D28" s="31">
        <v>47.52</v>
      </c>
      <c r="E28" s="31">
        <v>36.2</v>
      </c>
      <c r="F28" s="31">
        <v>66.9</v>
      </c>
      <c r="G28" s="31">
        <v>43.31</v>
      </c>
      <c r="H28" s="31">
        <v>39.01</v>
      </c>
      <c r="I28" s="31">
        <v>37.39</v>
      </c>
      <c r="J28" s="31">
        <v>30.08</v>
      </c>
      <c r="K28" s="31">
        <v>23.47</v>
      </c>
    </row>
    <row r="29" spans="1:11" ht="12.75">
      <c r="A29">
        <v>25</v>
      </c>
      <c r="B29" s="196">
        <v>40623</v>
      </c>
      <c r="C29" s="31">
        <v>38.89</v>
      </c>
      <c r="D29" s="31">
        <v>47.7</v>
      </c>
      <c r="E29" s="31">
        <v>36.08</v>
      </c>
      <c r="F29" s="31">
        <v>65.69</v>
      </c>
      <c r="G29" s="31">
        <v>43.3</v>
      </c>
      <c r="H29" s="31">
        <v>39</v>
      </c>
      <c r="I29" s="31">
        <v>37.42</v>
      </c>
      <c r="J29" s="31">
        <v>30.07</v>
      </c>
      <c r="K29" s="31">
        <v>23.4</v>
      </c>
    </row>
    <row r="30" spans="1:11" ht="12.75">
      <c r="A30">
        <v>26</v>
      </c>
      <c r="B30" s="196">
        <v>40620</v>
      </c>
      <c r="C30" s="31">
        <v>38.44</v>
      </c>
      <c r="D30" s="31">
        <v>47.03</v>
      </c>
      <c r="E30" s="31">
        <v>35.39</v>
      </c>
      <c r="F30" s="31">
        <v>65.64</v>
      </c>
      <c r="G30" s="31">
        <v>42.64</v>
      </c>
      <c r="H30" s="31">
        <v>38.5</v>
      </c>
      <c r="I30" s="31">
        <v>37</v>
      </c>
      <c r="J30" s="31">
        <v>29.61</v>
      </c>
      <c r="K30" s="31">
        <v>23.45</v>
      </c>
    </row>
    <row r="31" spans="1:11" ht="12.75">
      <c r="A31">
        <v>27</v>
      </c>
      <c r="B31" s="196">
        <v>40619</v>
      </c>
      <c r="C31" s="31">
        <v>38.48</v>
      </c>
      <c r="D31" s="31">
        <v>47.25</v>
      </c>
      <c r="E31" s="31">
        <v>35.29</v>
      </c>
      <c r="F31" s="31">
        <v>65.47</v>
      </c>
      <c r="G31" s="31">
        <v>42.27</v>
      </c>
      <c r="H31" s="31">
        <v>38.28</v>
      </c>
      <c r="I31" s="31">
        <v>36.87</v>
      </c>
      <c r="J31" s="31">
        <v>29.45</v>
      </c>
      <c r="K31" s="31">
        <v>23.44</v>
      </c>
    </row>
    <row r="32" spans="1:11" ht="12.75">
      <c r="A32">
        <v>28</v>
      </c>
      <c r="B32" s="196">
        <v>40618</v>
      </c>
      <c r="C32" s="31">
        <v>38.15</v>
      </c>
      <c r="D32" s="31">
        <v>47.11</v>
      </c>
      <c r="E32" s="31">
        <v>35.18</v>
      </c>
      <c r="F32" s="31">
        <v>66.65</v>
      </c>
      <c r="G32" s="31">
        <v>42.03</v>
      </c>
      <c r="H32" s="31">
        <v>38.08</v>
      </c>
      <c r="I32" s="31">
        <v>36.8</v>
      </c>
      <c r="J32" s="31">
        <v>29.17</v>
      </c>
      <c r="K32" s="31">
        <v>23.2</v>
      </c>
    </row>
    <row r="33" spans="1:11" ht="12.75">
      <c r="A33">
        <v>29</v>
      </c>
      <c r="B33" s="196">
        <v>40617</v>
      </c>
      <c r="C33" s="31">
        <v>38.43</v>
      </c>
      <c r="D33" s="31">
        <v>47.61</v>
      </c>
      <c r="E33" s="31">
        <v>35.49</v>
      </c>
      <c r="F33" s="31">
        <v>68.49</v>
      </c>
      <c r="G33" s="31">
        <v>42.55</v>
      </c>
      <c r="H33" s="31">
        <v>38.73</v>
      </c>
      <c r="I33" s="31">
        <v>37.01</v>
      </c>
      <c r="J33" s="31">
        <v>29.37</v>
      </c>
      <c r="K33" s="31">
        <v>23.28</v>
      </c>
    </row>
    <row r="34" spans="1:13" ht="12.75">
      <c r="A34">
        <v>30</v>
      </c>
      <c r="B34" s="196">
        <v>40616</v>
      </c>
      <c r="C34" s="31">
        <v>39.21</v>
      </c>
      <c r="D34" s="31">
        <v>47.9</v>
      </c>
      <c r="E34" s="31">
        <v>36.45</v>
      </c>
      <c r="F34" s="31">
        <v>70.09</v>
      </c>
      <c r="G34" s="31">
        <v>43.95</v>
      </c>
      <c r="H34" s="31">
        <v>39.04</v>
      </c>
      <c r="I34" s="31">
        <v>37.65</v>
      </c>
      <c r="J34" s="31">
        <v>29.77</v>
      </c>
      <c r="K34" s="31">
        <v>23.73</v>
      </c>
      <c r="M34" s="31">
        <f>AVERAGE(C34:K34)</f>
        <v>40.86555555555556</v>
      </c>
    </row>
    <row r="36" spans="2:14" ht="12.75">
      <c r="B36" t="s">
        <v>631</v>
      </c>
      <c r="C36" s="31">
        <f>AVERAGE(C5:C34)</f>
        <v>38.811666666666675</v>
      </c>
      <c r="D36" s="31">
        <f aca="true" t="shared" si="0" ref="D36:K36">AVERAGE(D5:D34)</f>
        <v>48.47466666666667</v>
      </c>
      <c r="E36" s="31">
        <f t="shared" si="0"/>
        <v>36.94866666666667</v>
      </c>
      <c r="F36" s="31">
        <f t="shared" si="0"/>
        <v>66.88766666666668</v>
      </c>
      <c r="G36" s="31">
        <f t="shared" si="0"/>
        <v>43.95933333333333</v>
      </c>
      <c r="H36" s="31">
        <f t="shared" si="0"/>
        <v>39.102</v>
      </c>
      <c r="I36" s="31">
        <f t="shared" si="0"/>
        <v>37.865</v>
      </c>
      <c r="J36" s="31">
        <f t="shared" si="0"/>
        <v>29.96500000000001</v>
      </c>
      <c r="K36" s="31">
        <f t="shared" si="0"/>
        <v>23.739000000000008</v>
      </c>
      <c r="L36" s="31"/>
      <c r="M36" s="31">
        <f>AVERAGE(C36:K36)</f>
        <v>40.63922222222223</v>
      </c>
      <c r="N36" s="31"/>
    </row>
    <row r="37" spans="2:14" ht="12.75">
      <c r="B37" t="s">
        <v>715</v>
      </c>
      <c r="C37" s="31">
        <f>STDEV(C5:C34)</f>
        <v>0.4682696197506736</v>
      </c>
      <c r="D37" s="31">
        <f aca="true" t="shared" si="1" ref="D37:K37">STDEV(D5:D34)</f>
        <v>0.8510347994555273</v>
      </c>
      <c r="E37" s="31">
        <f t="shared" si="1"/>
        <v>1.0734788221522604</v>
      </c>
      <c r="F37" s="31">
        <f t="shared" si="1"/>
        <v>1.092563209986096</v>
      </c>
      <c r="G37" s="31">
        <f t="shared" si="1"/>
        <v>0.8981319054240023</v>
      </c>
      <c r="H37" s="31">
        <f t="shared" si="1"/>
        <v>0.41513936172689286</v>
      </c>
      <c r="I37" s="31">
        <f t="shared" si="1"/>
        <v>0.5539808909934749</v>
      </c>
      <c r="J37" s="31">
        <f t="shared" si="1"/>
        <v>0.3954722188241676</v>
      </c>
      <c r="K37" s="31">
        <f t="shared" si="1"/>
        <v>0.2968960110524244</v>
      </c>
      <c r="L37" s="31"/>
      <c r="M37" s="31"/>
      <c r="N37" s="31"/>
    </row>
    <row r="38" spans="2:14" ht="12.75">
      <c r="B38" t="s">
        <v>632</v>
      </c>
      <c r="C38" s="31">
        <f>MEDIAN(C5:C34)</f>
        <v>38.81</v>
      </c>
      <c r="D38" s="31">
        <f aca="true" t="shared" si="2" ref="D38:K38">MEDIAN(D5:D34)</f>
        <v>48.59</v>
      </c>
      <c r="E38" s="31">
        <f t="shared" si="2"/>
        <v>36.84</v>
      </c>
      <c r="F38" s="31">
        <f t="shared" si="2"/>
        <v>66.82</v>
      </c>
      <c r="G38" s="31">
        <f t="shared" si="2"/>
        <v>44.025000000000006</v>
      </c>
      <c r="H38" s="31">
        <f t="shared" si="2"/>
        <v>39.055</v>
      </c>
      <c r="I38" s="31">
        <f t="shared" si="2"/>
        <v>37.81</v>
      </c>
      <c r="J38" s="31">
        <f t="shared" si="2"/>
        <v>29.97</v>
      </c>
      <c r="K38" s="31">
        <f t="shared" si="2"/>
        <v>23.735</v>
      </c>
      <c r="L38" s="31"/>
      <c r="M38" s="31"/>
      <c r="N38" s="31"/>
    </row>
    <row r="39" spans="2:14" ht="12.75">
      <c r="B39" t="s">
        <v>2115</v>
      </c>
      <c r="C39" s="1">
        <f>C37/C36</f>
        <v>0.012065176787495345</v>
      </c>
      <c r="D39" s="1">
        <f aca="true" t="shared" si="3" ref="D39:K39">D37/D36</f>
        <v>0.01755627955747732</v>
      </c>
      <c r="E39" s="1">
        <f t="shared" si="3"/>
        <v>0.029053249250823497</v>
      </c>
      <c r="F39" s="1">
        <f t="shared" si="3"/>
        <v>0.016334299945472197</v>
      </c>
      <c r="G39" s="1">
        <f t="shared" si="3"/>
        <v>0.020430971930663244</v>
      </c>
      <c r="H39" s="1">
        <f t="shared" si="3"/>
        <v>0.010616831919771185</v>
      </c>
      <c r="I39" s="1">
        <f t="shared" si="3"/>
        <v>0.014630420995470088</v>
      </c>
      <c r="J39" s="1">
        <f t="shared" si="3"/>
        <v>0.013197804732994076</v>
      </c>
      <c r="K39" s="1">
        <f t="shared" si="3"/>
        <v>0.012506677242193197</v>
      </c>
      <c r="L39" s="1"/>
      <c r="M39" s="1"/>
      <c r="N39" s="1"/>
    </row>
    <row r="41" ht="12.75">
      <c r="C41" s="31" t="s">
        <v>3771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4.5" style="0" customWidth="1"/>
    <col min="2" max="2" width="25.66015625" style="0" customWidth="1"/>
    <col min="5" max="5" width="8.66015625" style="0" customWidth="1"/>
    <col min="6" max="6" width="10.33203125" style="0" customWidth="1"/>
    <col min="7" max="7" width="7" style="0" customWidth="1"/>
    <col min="8" max="8" width="13.66015625" style="0" customWidth="1"/>
    <col min="9" max="39" width="9.33203125" style="3" customWidth="1"/>
  </cols>
  <sheetData>
    <row r="1" spans="1:9" ht="12.75">
      <c r="A1" s="3"/>
      <c r="B1" s="3"/>
      <c r="C1" s="3"/>
      <c r="D1" s="3"/>
      <c r="E1" s="3"/>
      <c r="F1" s="3"/>
      <c r="G1" s="3"/>
      <c r="H1" s="4"/>
      <c r="I1" s="32"/>
    </row>
    <row r="2" spans="1:9" ht="12.75">
      <c r="A2" s="3"/>
      <c r="B2" s="3"/>
      <c r="C2" s="3"/>
      <c r="D2" s="3"/>
      <c r="E2" s="3"/>
      <c r="F2" s="3"/>
      <c r="G2" s="3"/>
      <c r="H2" s="4"/>
      <c r="I2" s="32"/>
    </row>
    <row r="3" spans="1:9" ht="18.75">
      <c r="A3" s="60" t="str">
        <f>'Ex 4.4'!A3</f>
        <v>PacifiCorp</v>
      </c>
      <c r="B3" s="7"/>
      <c r="C3" s="7"/>
      <c r="D3" s="7"/>
      <c r="E3" s="7"/>
      <c r="F3" s="7"/>
      <c r="G3" s="7"/>
      <c r="H3" s="6"/>
      <c r="I3" s="32"/>
    </row>
    <row r="4" spans="1:9" ht="15.75">
      <c r="A4" s="14" t="s">
        <v>634</v>
      </c>
      <c r="B4" s="7"/>
      <c r="C4" s="7"/>
      <c r="D4" s="7"/>
      <c r="E4" s="7"/>
      <c r="F4" s="7"/>
      <c r="G4" s="7"/>
      <c r="H4" s="6"/>
      <c r="I4" s="32"/>
    </row>
    <row r="5" spans="1:9" ht="15.75">
      <c r="A5" s="15">
        <f>'Ex 4.4'!A5</f>
        <v>40674</v>
      </c>
      <c r="B5" s="7"/>
      <c r="C5" s="7"/>
      <c r="D5" s="7"/>
      <c r="E5" s="7"/>
      <c r="F5" s="7"/>
      <c r="G5" s="7"/>
      <c r="H5" s="6"/>
      <c r="I5" s="32"/>
    </row>
    <row r="6" spans="1:9" ht="12.75">
      <c r="A6" s="7"/>
      <c r="B6" s="7"/>
      <c r="C6" s="7"/>
      <c r="D6" s="7"/>
      <c r="E6" s="7"/>
      <c r="F6" s="7"/>
      <c r="G6" s="7"/>
      <c r="H6" s="6"/>
      <c r="I6" s="32"/>
    </row>
    <row r="7" spans="1:9" ht="12.75">
      <c r="A7" s="32"/>
      <c r="B7" s="32"/>
      <c r="C7" s="32"/>
      <c r="D7" s="32"/>
      <c r="E7" s="32"/>
      <c r="F7" s="32"/>
      <c r="G7" s="32"/>
      <c r="H7" s="16" t="s">
        <v>635</v>
      </c>
      <c r="I7" s="32"/>
    </row>
    <row r="8" spans="1:9" ht="12.75">
      <c r="A8" s="32"/>
      <c r="B8" s="32"/>
      <c r="C8" s="32"/>
      <c r="D8" s="32"/>
      <c r="E8" s="32"/>
      <c r="F8" s="32"/>
      <c r="G8" s="32"/>
      <c r="H8" s="17" t="s">
        <v>636</v>
      </c>
      <c r="I8" s="32"/>
    </row>
    <row r="9" spans="1:9" ht="12.75">
      <c r="A9" s="33" t="s">
        <v>638</v>
      </c>
      <c r="B9" s="32"/>
      <c r="C9" s="32"/>
      <c r="D9" s="32"/>
      <c r="E9" s="32"/>
      <c r="F9" s="32"/>
      <c r="G9" s="32"/>
      <c r="H9" s="17" t="s">
        <v>3750</v>
      </c>
      <c r="I9" s="32"/>
    </row>
    <row r="10" spans="1:9" ht="7.5" customHeight="1">
      <c r="A10" s="32"/>
      <c r="B10" s="32"/>
      <c r="C10" s="32"/>
      <c r="D10" s="32"/>
      <c r="E10" s="32"/>
      <c r="F10" s="32"/>
      <c r="G10" s="32"/>
      <c r="H10" s="10"/>
      <c r="I10" s="32"/>
    </row>
    <row r="11" spans="1:9" ht="12.75">
      <c r="A11" s="32"/>
      <c r="B11" s="68" t="s">
        <v>639</v>
      </c>
      <c r="C11" s="32"/>
      <c r="D11" s="32"/>
      <c r="E11" s="32"/>
      <c r="F11" s="32"/>
      <c r="G11" s="32"/>
      <c r="H11" s="27"/>
      <c r="I11" s="32"/>
    </row>
    <row r="12" spans="1:14" ht="12.75">
      <c r="A12" s="32"/>
      <c r="B12" s="32" t="s">
        <v>640</v>
      </c>
      <c r="C12" s="32"/>
      <c r="D12" s="32"/>
      <c r="E12" s="32"/>
      <c r="F12" s="32"/>
      <c r="G12" s="32"/>
      <c r="H12" s="4">
        <f>'Ex 4.6'!H23</f>
        <v>0.10061814427035702</v>
      </c>
      <c r="I12" s="32"/>
      <c r="N12" s="4"/>
    </row>
    <row r="13" spans="1:14" ht="12.75">
      <c r="A13" s="32"/>
      <c r="B13" s="72" t="s">
        <v>641</v>
      </c>
      <c r="C13" s="32"/>
      <c r="D13" s="32"/>
      <c r="E13" s="32"/>
      <c r="F13" s="32"/>
      <c r="G13" s="32"/>
      <c r="H13" s="4">
        <f>'Ex 4.7'!H22</f>
        <v>0.10091171874542804</v>
      </c>
      <c r="I13" s="32"/>
      <c r="N13" s="4"/>
    </row>
    <row r="14" spans="1:14" ht="12.75">
      <c r="A14" s="32"/>
      <c r="B14" s="72" t="s">
        <v>642</v>
      </c>
      <c r="C14" s="32"/>
      <c r="D14" s="32"/>
      <c r="E14" s="32"/>
      <c r="F14" s="32"/>
      <c r="G14" s="57"/>
      <c r="H14" s="4">
        <f>'Ex 4.8'!H47</f>
        <v>0.08611118317238223</v>
      </c>
      <c r="I14" s="32"/>
      <c r="N14" s="4"/>
    </row>
    <row r="15" spans="1:14" ht="12.75">
      <c r="A15" s="32"/>
      <c r="B15" s="32"/>
      <c r="C15" s="32"/>
      <c r="D15" s="32"/>
      <c r="E15" s="32"/>
      <c r="F15" s="32"/>
      <c r="G15" s="57" t="s">
        <v>643</v>
      </c>
      <c r="H15" s="10">
        <f>AVERAGE(H12:H14)</f>
        <v>0.09588034872938911</v>
      </c>
      <c r="I15" s="32"/>
      <c r="N15" s="4"/>
    </row>
    <row r="16" spans="1:14" ht="12.75">
      <c r="A16" s="32"/>
      <c r="B16" s="32"/>
      <c r="C16" s="32"/>
      <c r="D16" s="32"/>
      <c r="E16" s="32"/>
      <c r="F16" s="32"/>
      <c r="G16" s="57"/>
      <c r="H16" s="4"/>
      <c r="I16" s="32"/>
      <c r="N16" s="4"/>
    </row>
    <row r="17" spans="1:14" ht="12.75">
      <c r="A17" s="32"/>
      <c r="B17" s="67" t="s">
        <v>644</v>
      </c>
      <c r="C17" s="32"/>
      <c r="D17" s="32"/>
      <c r="E17" s="32"/>
      <c r="F17" s="32"/>
      <c r="G17" s="57"/>
      <c r="H17" s="27"/>
      <c r="I17" s="32"/>
      <c r="N17" s="4"/>
    </row>
    <row r="18" spans="1:14" ht="12.75">
      <c r="A18" s="32"/>
      <c r="B18" s="32" t="s">
        <v>640</v>
      </c>
      <c r="C18" s="32"/>
      <c r="D18" s="32"/>
      <c r="E18" s="32"/>
      <c r="F18" s="32"/>
      <c r="G18" s="57"/>
      <c r="H18" s="4">
        <f>'Ex 4.6'!I23</f>
        <v>0.10154472193262103</v>
      </c>
      <c r="I18" s="32"/>
      <c r="N18" s="4"/>
    </row>
    <row r="19" spans="1:14" ht="12.75">
      <c r="A19" s="32"/>
      <c r="B19" s="72" t="s">
        <v>641</v>
      </c>
      <c r="C19" s="32"/>
      <c r="D19" s="32"/>
      <c r="E19" s="32"/>
      <c r="F19" s="32"/>
      <c r="G19" s="57"/>
      <c r="H19" s="4">
        <f>'Ex 4.7'!I22</f>
        <v>0.10087224551825626</v>
      </c>
      <c r="I19" s="32"/>
      <c r="N19" s="4"/>
    </row>
    <row r="20" spans="1:14" ht="12.75">
      <c r="A20" s="32"/>
      <c r="B20" s="72" t="s">
        <v>642</v>
      </c>
      <c r="C20" s="32"/>
      <c r="D20" s="32"/>
      <c r="E20" s="32"/>
      <c r="F20" s="32"/>
      <c r="G20" s="57"/>
      <c r="H20" s="4">
        <f>'Ex 4.8'!I47</f>
        <v>0.08836528401937624</v>
      </c>
      <c r="I20" s="32"/>
      <c r="N20" s="4"/>
    </row>
    <row r="21" spans="1:14" ht="12.75">
      <c r="A21" s="32"/>
      <c r="B21" s="32"/>
      <c r="C21" s="32"/>
      <c r="D21" s="32"/>
      <c r="E21" s="32"/>
      <c r="F21" s="32"/>
      <c r="G21" s="57" t="s">
        <v>643</v>
      </c>
      <c r="H21" s="10">
        <f>AVERAGE(H18:H20)</f>
        <v>0.09692741715675117</v>
      </c>
      <c r="I21" s="32"/>
      <c r="N21" s="4"/>
    </row>
    <row r="22" spans="1:14" ht="12.75">
      <c r="A22" s="32"/>
      <c r="B22" s="32"/>
      <c r="C22" s="32"/>
      <c r="D22" s="32"/>
      <c r="E22" s="32"/>
      <c r="F22" s="32"/>
      <c r="G22" s="57"/>
      <c r="H22" s="4"/>
      <c r="I22" s="32"/>
      <c r="N22" s="4"/>
    </row>
    <row r="23" spans="1:14" ht="12.75">
      <c r="A23" s="32"/>
      <c r="B23" s="68" t="s">
        <v>645</v>
      </c>
      <c r="C23" s="32"/>
      <c r="D23" s="32"/>
      <c r="E23" s="32"/>
      <c r="F23" s="32"/>
      <c r="G23" s="57"/>
      <c r="H23" s="27"/>
      <c r="I23" s="32"/>
      <c r="N23" s="4"/>
    </row>
    <row r="24" spans="1:14" ht="12.75">
      <c r="A24" s="32"/>
      <c r="B24" s="32" t="s">
        <v>640</v>
      </c>
      <c r="C24" s="32"/>
      <c r="D24" s="32"/>
      <c r="E24" s="32"/>
      <c r="F24" s="32"/>
      <c r="G24" s="57"/>
      <c r="H24" s="4">
        <f>'Ex 4.6'!J23</f>
        <v>0.09847203315924591</v>
      </c>
      <c r="I24" s="32"/>
      <c r="N24" s="4"/>
    </row>
    <row r="25" spans="1:14" ht="12.75">
      <c r="A25" s="32"/>
      <c r="B25" s="72" t="s">
        <v>641</v>
      </c>
      <c r="C25" s="32"/>
      <c r="D25" s="32"/>
      <c r="E25" s="32"/>
      <c r="F25" s="32"/>
      <c r="G25" s="57"/>
      <c r="H25" s="4">
        <f>'Ex 4.7'!J22</f>
        <v>0.09917717655278452</v>
      </c>
      <c r="I25" s="32"/>
      <c r="N25" s="4"/>
    </row>
    <row r="26" spans="1:14" ht="12.75">
      <c r="A26" s="32"/>
      <c r="B26" s="72" t="s">
        <v>642</v>
      </c>
      <c r="C26" s="32"/>
      <c r="D26" s="32"/>
      <c r="E26" s="32"/>
      <c r="F26" s="32"/>
      <c r="G26" s="57"/>
      <c r="H26" s="4">
        <f>'Ex 4.8'!J47</f>
        <v>0.06812313756717976</v>
      </c>
      <c r="I26" s="32"/>
      <c r="N26" s="4"/>
    </row>
    <row r="27" spans="1:14" ht="12.75">
      <c r="A27" s="32"/>
      <c r="B27" s="32"/>
      <c r="C27" s="32"/>
      <c r="D27" s="32"/>
      <c r="E27" s="32"/>
      <c r="F27" s="32"/>
      <c r="G27" s="57" t="s">
        <v>643</v>
      </c>
      <c r="H27" s="10">
        <f>AVERAGE(H24:H26)</f>
        <v>0.08859078242640339</v>
      </c>
      <c r="I27" s="32"/>
      <c r="N27" s="4"/>
    </row>
    <row r="28" spans="1:14" ht="12.75">
      <c r="A28" s="32"/>
      <c r="B28" s="32"/>
      <c r="C28" s="32"/>
      <c r="D28" s="32"/>
      <c r="E28" s="32"/>
      <c r="F28" s="32"/>
      <c r="G28" s="57"/>
      <c r="H28" s="4"/>
      <c r="I28" s="32"/>
      <c r="N28" s="4"/>
    </row>
    <row r="29" spans="1:14" ht="12.75">
      <c r="A29" s="32"/>
      <c r="B29" s="32"/>
      <c r="C29" s="32"/>
      <c r="D29" s="32"/>
      <c r="E29" s="32"/>
      <c r="F29" s="32"/>
      <c r="G29" s="57"/>
      <c r="H29" s="4"/>
      <c r="I29" s="32"/>
      <c r="N29" s="4"/>
    </row>
    <row r="30" spans="1:14" ht="12.75">
      <c r="A30" s="33" t="s">
        <v>646</v>
      </c>
      <c r="B30" s="32"/>
      <c r="C30" s="32"/>
      <c r="D30" s="32"/>
      <c r="E30" s="32"/>
      <c r="F30" s="32"/>
      <c r="G30" s="57"/>
      <c r="H30" s="4"/>
      <c r="I30" s="32"/>
      <c r="N30" s="4"/>
    </row>
    <row r="31" spans="1:14" ht="7.5" customHeight="1">
      <c r="A31" s="32"/>
      <c r="B31" s="32"/>
      <c r="C31" s="32"/>
      <c r="D31" s="32"/>
      <c r="E31" s="32"/>
      <c r="F31" s="32"/>
      <c r="G31" s="57"/>
      <c r="H31" s="4"/>
      <c r="I31" s="32"/>
      <c r="N31" s="4"/>
    </row>
    <row r="32" spans="1:14" ht="12.75">
      <c r="A32" s="32"/>
      <c r="B32" s="110" t="str">
        <f>'Ex 4.9'!A10</f>
        <v>Forecast Dividend Growth Rates, Then  Forecast GDP Growth:</v>
      </c>
      <c r="C32" s="32"/>
      <c r="D32" s="32"/>
      <c r="E32" s="32"/>
      <c r="F32" s="32"/>
      <c r="G32" s="57"/>
      <c r="H32" s="4">
        <f>'Ex 4.9'!B30</f>
        <v>0.09341666666666665</v>
      </c>
      <c r="I32" s="32"/>
      <c r="N32" s="4"/>
    </row>
    <row r="33" spans="1:14" ht="12.75">
      <c r="A33" s="32"/>
      <c r="B33" s="110" t="str">
        <f>'Ex 4.9'!A35</f>
        <v>Dividend 25% and Earnings 75% Weighted Growth Rates, Then Forecast GDP:</v>
      </c>
      <c r="C33" s="32"/>
      <c r="D33" s="32"/>
      <c r="E33" s="32"/>
      <c r="F33" s="32"/>
      <c r="G33" s="57"/>
      <c r="H33" s="4">
        <f>'Ex 4.9'!B55</f>
        <v>0.09258888888888889</v>
      </c>
      <c r="I33" s="32"/>
      <c r="N33" s="4"/>
    </row>
    <row r="34" spans="1:14" ht="12.75">
      <c r="A34" s="32"/>
      <c r="B34" s="110" t="str">
        <f>'Ex 4.9'!A60</f>
        <v>Earnings Growth Rates, Then Forecast GDP Growth Rate:</v>
      </c>
      <c r="C34" s="32"/>
      <c r="D34" s="32"/>
      <c r="E34" s="32"/>
      <c r="F34" s="32"/>
      <c r="G34" s="57"/>
      <c r="H34" s="4">
        <f>'Ex 4.9'!B80</f>
        <v>0.09239666666666667</v>
      </c>
      <c r="I34" s="32"/>
      <c r="N34" s="4"/>
    </row>
    <row r="35" spans="1:14" ht="12.75">
      <c r="A35" s="32"/>
      <c r="B35" s="110" t="str">
        <f>'Ex 4.9'!A85</f>
        <v>Dividend  Growth Rates, Then (Adjusted) Earnings Growth Rates</v>
      </c>
      <c r="C35" s="32"/>
      <c r="D35" s="32"/>
      <c r="E35" s="32"/>
      <c r="F35" s="32"/>
      <c r="G35" s="57"/>
      <c r="H35" s="4">
        <f>'Ex 4.9'!B105</f>
        <v>0.1003388888888889</v>
      </c>
      <c r="I35" s="32"/>
      <c r="N35" s="4"/>
    </row>
    <row r="36" spans="1:14" ht="12.75">
      <c r="A36" s="32"/>
      <c r="B36" s="110"/>
      <c r="C36" s="32"/>
      <c r="D36" s="32"/>
      <c r="E36" s="32"/>
      <c r="F36" s="32"/>
      <c r="G36" s="57" t="s">
        <v>643</v>
      </c>
      <c r="H36" s="10">
        <f>AVERAGE(H32:H35)</f>
        <v>0.09468527777777777</v>
      </c>
      <c r="I36" s="32"/>
      <c r="N36" s="4"/>
    </row>
    <row r="37" spans="1:14" ht="12.75">
      <c r="A37" s="32"/>
      <c r="B37" s="32"/>
      <c r="C37" s="32"/>
      <c r="D37" s="32"/>
      <c r="E37" s="32"/>
      <c r="F37" s="32"/>
      <c r="G37" s="57"/>
      <c r="H37" s="27"/>
      <c r="I37" s="32"/>
      <c r="N37" s="4"/>
    </row>
    <row r="38" spans="7:14" ht="12.75">
      <c r="G38" s="200"/>
      <c r="I38" s="32"/>
      <c r="N38" s="4"/>
    </row>
    <row r="39" spans="1:14" ht="12.75">
      <c r="A39" s="80" t="s">
        <v>647</v>
      </c>
      <c r="B39" s="32"/>
      <c r="C39" s="79"/>
      <c r="D39" s="79"/>
      <c r="E39" s="79"/>
      <c r="F39" s="79"/>
      <c r="G39" s="202"/>
      <c r="H39" s="28" t="s">
        <v>648</v>
      </c>
      <c r="I39" s="32"/>
      <c r="N39" s="4"/>
    </row>
    <row r="40" spans="1:14" ht="7.5" customHeight="1">
      <c r="A40" s="79"/>
      <c r="B40" s="79"/>
      <c r="C40" s="79"/>
      <c r="D40" s="79"/>
      <c r="E40" s="79"/>
      <c r="F40" s="79"/>
      <c r="G40" s="202"/>
      <c r="H40" s="10"/>
      <c r="I40" s="32"/>
      <c r="N40" s="4"/>
    </row>
    <row r="41" spans="1:14" ht="12.75">
      <c r="A41" s="79"/>
      <c r="B41" s="79" t="str">
        <f>'Ex 4.11'!A9</f>
        <v>Historical Risk Premium Period: 30 Years</v>
      </c>
      <c r="C41" s="79"/>
      <c r="D41" s="79"/>
      <c r="E41" s="79"/>
      <c r="F41" s="79"/>
      <c r="G41" s="202"/>
      <c r="H41" s="27">
        <f>'Ex 4.11'!H28</f>
        <v>0.07590000000000001</v>
      </c>
      <c r="I41" s="32"/>
      <c r="N41" s="4"/>
    </row>
    <row r="42" spans="1:14" ht="12.75">
      <c r="A42" s="79"/>
      <c r="B42" s="81" t="str">
        <f>'Ex 4.11'!A32</f>
        <v>Historical Risk Premium Period: 50 Years</v>
      </c>
      <c r="C42" s="79"/>
      <c r="D42" s="79"/>
      <c r="E42" s="79"/>
      <c r="F42" s="79"/>
      <c r="G42" s="202"/>
      <c r="H42" s="4">
        <f>'Ex 4.11'!H51</f>
        <v>0.07196666666666668</v>
      </c>
      <c r="I42" s="32"/>
      <c r="N42" s="4"/>
    </row>
    <row r="43" spans="1:14" ht="12.75">
      <c r="A43" s="79"/>
      <c r="B43" s="82" t="str">
        <f>'Ex 4.11'!A55</f>
        <v>Historical Risk Premium Period: Since 1926</v>
      </c>
      <c r="C43" s="79"/>
      <c r="D43" s="79"/>
      <c r="E43" s="79"/>
      <c r="F43" s="79"/>
      <c r="G43" s="202"/>
      <c r="H43" s="4">
        <f>'Ex 4.11'!H74</f>
        <v>0.08729999999999999</v>
      </c>
      <c r="I43" s="4"/>
      <c r="N43" s="4"/>
    </row>
    <row r="44" spans="1:14" ht="12.75">
      <c r="A44" s="79"/>
      <c r="B44" s="82" t="str">
        <f>'Ex 4.11'!A78</f>
        <v>Historical Risk Premium Period: Since 1926, Geometric Growth Rates</v>
      </c>
      <c r="C44" s="79"/>
      <c r="D44" s="79"/>
      <c r="E44" s="79"/>
      <c r="F44" s="79"/>
      <c r="G44" s="202"/>
      <c r="H44" s="27">
        <f>'Ex 4.11'!H97</f>
        <v>0.0719</v>
      </c>
      <c r="I44" s="32"/>
      <c r="N44" s="4"/>
    </row>
    <row r="45" spans="1:14" ht="12.75">
      <c r="A45" s="79"/>
      <c r="B45" s="82" t="str">
        <f>'Ex 4.11'!A101</f>
        <v>Historical Risk Premium Period: Since 1926, Non-Value Line Betas</v>
      </c>
      <c r="C45" s="79"/>
      <c r="D45" s="79"/>
      <c r="E45" s="79"/>
      <c r="F45" s="79"/>
      <c r="G45" s="202"/>
      <c r="H45" s="4">
        <f>'Ex 4.11'!H120</f>
        <v>0.07627422222222222</v>
      </c>
      <c r="I45" s="32"/>
      <c r="N45" s="4"/>
    </row>
    <row r="46" spans="1:16" ht="12.75">
      <c r="A46" s="79"/>
      <c r="B46" s="79"/>
      <c r="C46" s="79"/>
      <c r="D46" s="79"/>
      <c r="E46" s="79"/>
      <c r="F46" s="79"/>
      <c r="G46" s="202" t="s">
        <v>643</v>
      </c>
      <c r="H46" s="10">
        <f>AVERAGE(H40:H45)</f>
        <v>0.07666817777777779</v>
      </c>
      <c r="I46" s="4"/>
      <c r="N46" s="4"/>
      <c r="P46" s="4"/>
    </row>
    <row r="47" spans="1:9" ht="12.75">
      <c r="A47" s="79"/>
      <c r="B47" s="79"/>
      <c r="C47" s="79"/>
      <c r="D47" s="79"/>
      <c r="E47" s="79"/>
      <c r="F47" s="79"/>
      <c r="G47" s="202"/>
      <c r="H47" s="27"/>
      <c r="I47" s="4"/>
    </row>
    <row r="48" spans="1:9" ht="12.75">
      <c r="A48" s="79"/>
      <c r="B48" s="79"/>
      <c r="C48" s="79"/>
      <c r="D48" s="79"/>
      <c r="E48" s="79"/>
      <c r="F48" s="79"/>
      <c r="G48" s="202"/>
      <c r="H48" s="4"/>
      <c r="I48" s="32"/>
    </row>
    <row r="49" spans="1:9" ht="12.75">
      <c r="A49" s="19" t="s">
        <v>649</v>
      </c>
      <c r="B49" s="32"/>
      <c r="C49" s="83"/>
      <c r="D49" s="83"/>
      <c r="E49" s="79"/>
      <c r="F49" s="32"/>
      <c r="G49" s="57"/>
      <c r="H49" s="28" t="s">
        <v>648</v>
      </c>
      <c r="I49" s="32"/>
    </row>
    <row r="50" spans="1:9" ht="7.5" customHeight="1">
      <c r="A50" s="32"/>
      <c r="B50" s="79"/>
      <c r="C50" s="79"/>
      <c r="D50" s="79"/>
      <c r="E50" s="79"/>
      <c r="F50" s="32"/>
      <c r="G50" s="57"/>
      <c r="H50" s="52"/>
      <c r="I50" s="32"/>
    </row>
    <row r="51" spans="1:9" ht="12.75">
      <c r="A51" s="32"/>
      <c r="B51" s="82" t="s">
        <v>650</v>
      </c>
      <c r="C51" s="27"/>
      <c r="D51" s="32"/>
      <c r="E51" s="79"/>
      <c r="F51" s="32"/>
      <c r="G51" s="57"/>
      <c r="H51" s="27">
        <f>'Ex. 4.12'!F35</f>
        <v>0.08404010079766923</v>
      </c>
      <c r="I51" s="32"/>
    </row>
    <row r="52" spans="1:9" ht="12.75">
      <c r="A52" s="32"/>
      <c r="B52" s="82" t="s">
        <v>651</v>
      </c>
      <c r="C52" s="82"/>
      <c r="D52" s="79"/>
      <c r="E52" s="79"/>
      <c r="F52" s="32"/>
      <c r="G52" s="57"/>
      <c r="H52" s="27">
        <f>'Ex. 4.12'!H35</f>
        <v>0.07868549394339008</v>
      </c>
      <c r="I52" s="32"/>
    </row>
    <row r="53" spans="1:9" ht="12.75">
      <c r="A53" s="32"/>
      <c r="B53" s="82" t="s">
        <v>652</v>
      </c>
      <c r="C53" s="82"/>
      <c r="D53" s="79"/>
      <c r="E53" s="79"/>
      <c r="F53" s="32"/>
      <c r="G53" s="57"/>
      <c r="H53" s="27">
        <f>'Ex. 4.12'!J35</f>
        <v>0.09955938507024097</v>
      </c>
      <c r="I53" s="32"/>
    </row>
    <row r="54" spans="1:9" ht="12.75">
      <c r="A54" s="79"/>
      <c r="B54" s="82"/>
      <c r="C54" s="79"/>
      <c r="D54" s="79"/>
      <c r="E54" s="79"/>
      <c r="F54" s="79"/>
      <c r="G54" s="202" t="s">
        <v>643</v>
      </c>
      <c r="H54" s="10">
        <f>AVERAGE(H50:H53)</f>
        <v>0.08742832660376676</v>
      </c>
      <c r="I54" s="32"/>
    </row>
    <row r="55" spans="1:9" ht="12.75">
      <c r="A55" s="79"/>
      <c r="B55" s="82"/>
      <c r="C55" s="79"/>
      <c r="D55" s="79"/>
      <c r="E55" s="79"/>
      <c r="F55" s="79"/>
      <c r="G55" s="202"/>
      <c r="H55" s="27"/>
      <c r="I55" s="32"/>
    </row>
    <row r="56" ht="12.75">
      <c r="G56" s="200"/>
    </row>
    <row r="57" ht="12.75">
      <c r="G57" s="200"/>
    </row>
  </sheetData>
  <sheetProtection/>
  <printOptions horizontalCentered="1"/>
  <pageMargins left="0.75" right="0.75" top="1" bottom="1" header="0.5" footer="0.5"/>
  <pageSetup fitToHeight="2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16.33203125" style="0" customWidth="1"/>
    <col min="2" max="2" width="7.66015625" style="0" customWidth="1"/>
    <col min="5" max="5" width="8.66015625" style="0" customWidth="1"/>
    <col min="6" max="6" width="7.33203125" style="0" customWidth="1"/>
    <col min="7" max="7" width="18.16015625" style="0" customWidth="1"/>
    <col min="8" max="8" width="11.83203125" style="0" customWidth="1"/>
    <col min="9" max="9" width="13.66015625" style="0" customWidth="1"/>
    <col min="10" max="10" width="9.83203125" style="3" customWidth="1"/>
    <col min="11" max="11" width="9.33203125" style="3" customWidth="1"/>
    <col min="12" max="26" width="9.33203125" style="4" customWidth="1"/>
    <col min="27" max="56" width="9.33203125" style="3" customWidth="1"/>
  </cols>
  <sheetData>
    <row r="1" spans="1:11" ht="12.75">
      <c r="A1" s="3"/>
      <c r="B1" s="3"/>
      <c r="C1" s="3"/>
      <c r="D1" s="3"/>
      <c r="E1" s="3"/>
      <c r="F1" s="3"/>
      <c r="G1" s="3"/>
      <c r="H1" s="197" t="s">
        <v>3773</v>
      </c>
      <c r="I1" s="4"/>
      <c r="K1" s="32"/>
    </row>
    <row r="2" spans="1:11" ht="12.75">
      <c r="A2" s="3"/>
      <c r="B2" s="3"/>
      <c r="C2" s="3"/>
      <c r="D2" s="3"/>
      <c r="E2" s="3"/>
      <c r="F2" s="3"/>
      <c r="G2" s="3"/>
      <c r="H2" s="4"/>
      <c r="I2" s="4"/>
      <c r="J2" s="4"/>
      <c r="K2" s="32"/>
    </row>
    <row r="3" spans="1:11" ht="18.75">
      <c r="A3" s="60" t="str">
        <f>'Ex 4.4'!A3</f>
        <v>PacifiCorp</v>
      </c>
      <c r="B3" s="7"/>
      <c r="C3" s="7"/>
      <c r="D3" s="7"/>
      <c r="E3" s="7"/>
      <c r="F3" s="7"/>
      <c r="G3" s="7"/>
      <c r="H3" s="6"/>
      <c r="I3" s="144"/>
      <c r="J3" s="144"/>
      <c r="K3" s="32"/>
    </row>
    <row r="4" spans="1:11" ht="15.75">
      <c r="A4" s="14" t="s">
        <v>856</v>
      </c>
      <c r="B4" s="7"/>
      <c r="C4" s="7"/>
      <c r="D4" s="7"/>
      <c r="E4" s="7"/>
      <c r="F4" s="7"/>
      <c r="G4" s="7"/>
      <c r="H4" s="6"/>
      <c r="I4" s="144"/>
      <c r="J4" s="144"/>
      <c r="K4" s="32"/>
    </row>
    <row r="5" spans="1:11" ht="15.75">
      <c r="A5" s="15">
        <f>'Ex 4.4'!A5</f>
        <v>40674</v>
      </c>
      <c r="B5" s="7"/>
      <c r="C5" s="7"/>
      <c r="D5" s="7"/>
      <c r="E5" s="7"/>
      <c r="F5" s="7"/>
      <c r="G5" s="7"/>
      <c r="H5" s="6"/>
      <c r="I5" s="144"/>
      <c r="J5" s="144"/>
      <c r="K5" s="32"/>
    </row>
    <row r="6" spans="1:11" ht="12.75">
      <c r="A6" s="7"/>
      <c r="B6" s="7"/>
      <c r="C6" s="7"/>
      <c r="D6" s="7"/>
      <c r="E6" s="7"/>
      <c r="F6" s="7"/>
      <c r="G6" s="7"/>
      <c r="H6" s="6"/>
      <c r="I6" s="6"/>
      <c r="J6" s="6"/>
      <c r="K6" s="32"/>
    </row>
    <row r="7" spans="1:11" ht="12.75">
      <c r="A7" s="79"/>
      <c r="B7" s="82"/>
      <c r="C7" s="79"/>
      <c r="D7" s="79"/>
      <c r="E7" s="79"/>
      <c r="F7" s="79"/>
      <c r="G7" s="79"/>
      <c r="H7" s="27"/>
      <c r="I7" s="27"/>
      <c r="J7" s="27"/>
      <c r="K7" s="32"/>
    </row>
    <row r="8" spans="1:11" ht="12.75">
      <c r="A8" s="79"/>
      <c r="B8" s="79"/>
      <c r="C8" s="79"/>
      <c r="D8" s="79"/>
      <c r="E8" s="79"/>
      <c r="F8" s="79"/>
      <c r="G8" s="79"/>
      <c r="H8" s="20"/>
      <c r="I8" s="80"/>
      <c r="J8" s="12"/>
      <c r="K8" s="32"/>
    </row>
    <row r="9" spans="1:11" ht="15.75">
      <c r="A9" s="84" t="s">
        <v>653</v>
      </c>
      <c r="B9" s="79"/>
      <c r="C9" s="79"/>
      <c r="D9" s="79"/>
      <c r="E9" s="79"/>
      <c r="F9" s="79"/>
      <c r="G9" s="79"/>
      <c r="H9" s="85" t="s">
        <v>654</v>
      </c>
      <c r="I9" s="86"/>
      <c r="J9" s="21"/>
      <c r="K9" s="32"/>
    </row>
    <row r="10" spans="1:11" ht="7.5" customHeight="1">
      <c r="A10" s="79"/>
      <c r="B10" s="79"/>
      <c r="C10" s="79"/>
      <c r="D10" s="79"/>
      <c r="E10" s="79"/>
      <c r="F10" s="79"/>
      <c r="G10" s="79"/>
      <c r="H10" s="22"/>
      <c r="I10" s="21"/>
      <c r="J10" s="27"/>
      <c r="K10" s="32"/>
    </row>
    <row r="11" spans="1:11" ht="12.75" customHeight="1">
      <c r="A11" s="149" t="s">
        <v>1222</v>
      </c>
      <c r="B11" s="79"/>
      <c r="C11" s="79"/>
      <c r="D11" s="79"/>
      <c r="E11" s="79"/>
      <c r="F11" s="79"/>
      <c r="G11" s="79"/>
      <c r="H11" s="21"/>
      <c r="I11" s="21"/>
      <c r="J11" s="27"/>
      <c r="K11" s="32"/>
    </row>
    <row r="12" spans="1:11" ht="12.75" customHeight="1">
      <c r="A12" s="148" t="str">
        <f>'Models summary detail'!B11</f>
        <v>Weighted Average Growth (75% EPS / 25% Divd) </v>
      </c>
      <c r="B12" s="79"/>
      <c r="C12" s="79"/>
      <c r="D12" s="79"/>
      <c r="E12" s="79"/>
      <c r="F12" s="79"/>
      <c r="G12" s="79"/>
      <c r="H12" s="21"/>
      <c r="I12" s="21"/>
      <c r="J12" s="27"/>
      <c r="K12" s="32"/>
    </row>
    <row r="13" spans="1:11" ht="12.75">
      <c r="A13" s="72" t="str">
        <f>'Models summary detail'!B18</f>
        <v>Forecast Growth Rates</v>
      </c>
      <c r="B13" s="79"/>
      <c r="C13" s="79"/>
      <c r="D13" s="79"/>
      <c r="E13" s="79"/>
      <c r="F13" s="79"/>
      <c r="G13" s="79"/>
      <c r="H13" s="29">
        <f>'Models summary detail'!H12</f>
        <v>0.10061814427035702</v>
      </c>
      <c r="I13" s="29"/>
      <c r="J13" s="27"/>
      <c r="K13" s="32"/>
    </row>
    <row r="14" spans="1:16" ht="12.75">
      <c r="A14" s="72" t="str">
        <f>'Models summary detail'!B19</f>
        <v>Forecast Growth Rates-Adjusted</v>
      </c>
      <c r="B14" s="32"/>
      <c r="C14" s="32"/>
      <c r="D14" s="32"/>
      <c r="E14" s="32"/>
      <c r="F14" s="32"/>
      <c r="G14" s="32"/>
      <c r="H14" s="29">
        <f>'Models summary detail'!H13</f>
        <v>0.10091171874542804</v>
      </c>
      <c r="I14" s="28"/>
      <c r="J14" s="11"/>
      <c r="K14" s="32"/>
      <c r="M14" s="4">
        <f>AVERAGE(H13:H14)</f>
        <v>0.10076493150789254</v>
      </c>
      <c r="O14" s="4">
        <v>0.3</v>
      </c>
      <c r="P14" s="4">
        <f>M14*O14</f>
        <v>0.030229479452367758</v>
      </c>
    </row>
    <row r="15" spans="1:11" ht="12.75">
      <c r="A15" s="68" t="str">
        <f>'Models summary detail'!B17</f>
        <v>EPS Growth Rate Only</v>
      </c>
      <c r="B15" s="32"/>
      <c r="C15" s="32"/>
      <c r="D15" s="32"/>
      <c r="E15" s="32"/>
      <c r="F15" s="32"/>
      <c r="G15" s="32"/>
      <c r="H15" s="28"/>
      <c r="I15" s="28"/>
      <c r="J15" s="11"/>
      <c r="K15" s="32"/>
    </row>
    <row r="16" spans="1:11" ht="12.75">
      <c r="A16" s="72" t="str">
        <f>'Models summary detail'!B18</f>
        <v>Forecast Growth Rates</v>
      </c>
      <c r="B16" s="32"/>
      <c r="C16" s="32"/>
      <c r="D16" s="32"/>
      <c r="E16" s="32"/>
      <c r="F16" s="32"/>
      <c r="G16" s="32"/>
      <c r="H16" s="28">
        <f>'Models summary detail'!H18</f>
        <v>0.10154472193262103</v>
      </c>
      <c r="I16" s="28"/>
      <c r="J16" s="11"/>
      <c r="K16" s="32"/>
    </row>
    <row r="17" spans="1:16" ht="12.75">
      <c r="A17" s="72" t="str">
        <f>'Models summary detail'!B19</f>
        <v>Forecast Growth Rates-Adjusted</v>
      </c>
      <c r="B17" s="32"/>
      <c r="C17" s="32"/>
      <c r="D17" s="32"/>
      <c r="E17" s="32"/>
      <c r="F17" s="32"/>
      <c r="G17" s="32"/>
      <c r="H17" s="28">
        <f>'Models summary detail'!H19</f>
        <v>0.10087224551825626</v>
      </c>
      <c r="I17" s="28"/>
      <c r="J17" s="11"/>
      <c r="K17" s="32"/>
      <c r="M17" s="4">
        <f>AVERAGE(H16:H17)</f>
        <v>0.10120848372543864</v>
      </c>
      <c r="O17" s="4">
        <v>0.3</v>
      </c>
      <c r="P17" s="4">
        <f>M17*O17</f>
        <v>0.03036254511763159</v>
      </c>
    </row>
    <row r="18" spans="1:11" ht="12.75">
      <c r="A18" s="68" t="str">
        <f>'Models summary detail'!B23</f>
        <v>Dividend  Growth Rate Only</v>
      </c>
      <c r="B18" s="32"/>
      <c r="C18" s="32"/>
      <c r="D18" s="32"/>
      <c r="E18" s="32"/>
      <c r="F18" s="32"/>
      <c r="G18" s="32"/>
      <c r="H18" s="28"/>
      <c r="I18" s="28"/>
      <c r="J18" s="11"/>
      <c r="K18" s="32"/>
    </row>
    <row r="19" spans="1:11" ht="12.75">
      <c r="A19" s="72" t="str">
        <f>'Models summary detail'!B24</f>
        <v>Forecast Growth Rates</v>
      </c>
      <c r="B19" s="32"/>
      <c r="C19" s="32"/>
      <c r="D19" s="32"/>
      <c r="E19" s="32"/>
      <c r="F19" s="32"/>
      <c r="G19" s="32"/>
      <c r="H19" s="28">
        <f>'Models summary detail'!H24</f>
        <v>0.09847203315924591</v>
      </c>
      <c r="I19" s="28"/>
      <c r="J19" s="11"/>
      <c r="K19" s="32"/>
    </row>
    <row r="20" spans="1:16" ht="12.75">
      <c r="A20" s="72" t="str">
        <f>'Models summary detail'!B25</f>
        <v>Forecast Growth Rates-Adjusted</v>
      </c>
      <c r="B20" s="32"/>
      <c r="C20" s="32"/>
      <c r="D20" s="32"/>
      <c r="E20" s="32"/>
      <c r="F20" s="32"/>
      <c r="G20" s="32"/>
      <c r="H20" s="28">
        <f>'Models summary detail'!H25</f>
        <v>0.09917717655278452</v>
      </c>
      <c r="I20" s="28"/>
      <c r="J20" s="11"/>
      <c r="K20" s="32"/>
      <c r="M20" s="4">
        <f>AVERAGE(H19:H20)</f>
        <v>0.09882460485601521</v>
      </c>
      <c r="O20" s="4">
        <v>0.1</v>
      </c>
      <c r="P20" s="4">
        <f>M20*O20</f>
        <v>0.009882460485601522</v>
      </c>
    </row>
    <row r="21" spans="1:11" ht="7.5" customHeight="1">
      <c r="A21" s="72"/>
      <c r="B21" s="32"/>
      <c r="C21" s="32"/>
      <c r="D21" s="32"/>
      <c r="E21" s="32"/>
      <c r="F21" s="32"/>
      <c r="G21" s="32"/>
      <c r="H21" s="28"/>
      <c r="I21" s="28"/>
      <c r="J21" s="11"/>
      <c r="K21" s="32"/>
    </row>
    <row r="22" spans="1:11" ht="12.75">
      <c r="A22" s="151" t="s">
        <v>1223</v>
      </c>
      <c r="B22" s="32"/>
      <c r="C22" s="32"/>
      <c r="D22" s="32"/>
      <c r="E22" s="32"/>
      <c r="F22" s="32"/>
      <c r="G22" s="32"/>
      <c r="H22" s="28"/>
      <c r="I22" s="28"/>
      <c r="J22" s="11"/>
      <c r="K22" s="32"/>
    </row>
    <row r="23" spans="1:11" ht="12.75">
      <c r="A23" s="72" t="str">
        <f>'Models summary detail'!B32</f>
        <v>Forecast Dividend Growth Rates, Then  Forecast GDP Growth:</v>
      </c>
      <c r="B23" s="32"/>
      <c r="C23" s="32"/>
      <c r="D23" s="32"/>
      <c r="E23" s="32"/>
      <c r="F23" s="32"/>
      <c r="G23" s="32"/>
      <c r="H23" s="28">
        <f>'Models summary detail'!H32</f>
        <v>0.09341666666666665</v>
      </c>
      <c r="I23" s="28"/>
      <c r="J23" s="11"/>
      <c r="K23" s="32"/>
    </row>
    <row r="24" spans="1:11" ht="12.75">
      <c r="A24" s="72" t="str">
        <f>'Models summary detail'!B33</f>
        <v>Dividend 25% and Earnings 75% Weighted Growth Rates, Then Forecast GDP:</v>
      </c>
      <c r="B24" s="32"/>
      <c r="C24" s="32"/>
      <c r="D24" s="32"/>
      <c r="E24" s="32"/>
      <c r="F24" s="32"/>
      <c r="G24" s="32"/>
      <c r="H24" s="28">
        <f>'Models summary detail'!H33</f>
        <v>0.09258888888888889</v>
      </c>
      <c r="I24" s="28"/>
      <c r="J24" s="11"/>
      <c r="K24" s="32"/>
    </row>
    <row r="25" spans="1:16" ht="12.75">
      <c r="A25" s="72" t="str">
        <f>'Models summary detail'!B34</f>
        <v>Earnings Growth Rates, Then Forecast GDP Growth Rate:</v>
      </c>
      <c r="B25" s="32"/>
      <c r="C25" s="32"/>
      <c r="D25" s="32"/>
      <c r="E25" s="32"/>
      <c r="F25" s="32"/>
      <c r="G25" s="32"/>
      <c r="H25" s="28">
        <f>'Models summary detail'!H34</f>
        <v>0.09239666666666667</v>
      </c>
      <c r="I25" s="28"/>
      <c r="J25" s="11"/>
      <c r="K25" s="32"/>
      <c r="M25" s="4">
        <f>AVERAGE(H23:H25)</f>
        <v>0.09280074074074074</v>
      </c>
      <c r="O25" s="4">
        <v>0.1</v>
      </c>
      <c r="P25" s="4">
        <f>M25*O25</f>
        <v>0.009280074074074074</v>
      </c>
    </row>
    <row r="26" spans="1:16" ht="12.75">
      <c r="A26" s="72" t="str">
        <f>'Models summary detail'!B35</f>
        <v>Dividend  Growth Rates, Then (Adjusted) Earnings Growth Rates</v>
      </c>
      <c r="B26" s="32"/>
      <c r="C26" s="32"/>
      <c r="D26" s="32"/>
      <c r="E26" s="32"/>
      <c r="F26" s="32"/>
      <c r="G26" s="32"/>
      <c r="H26" s="28">
        <f>'Models summary detail'!H35</f>
        <v>0.1003388888888889</v>
      </c>
      <c r="I26" s="28"/>
      <c r="J26" s="11"/>
      <c r="K26" s="32"/>
      <c r="M26" s="4">
        <f>H26</f>
        <v>0.1003388888888889</v>
      </c>
      <c r="O26" s="4">
        <v>0.1</v>
      </c>
      <c r="P26" s="4">
        <f>M26*O26</f>
        <v>0.01003388888888889</v>
      </c>
    </row>
    <row r="27" spans="1:11" ht="7.5" customHeight="1">
      <c r="A27" s="72"/>
      <c r="B27" s="32"/>
      <c r="C27" s="32"/>
      <c r="D27" s="32"/>
      <c r="E27" s="32"/>
      <c r="F27" s="32"/>
      <c r="G27" s="32"/>
      <c r="H27" s="28"/>
      <c r="I27" s="28"/>
      <c r="J27" s="11"/>
      <c r="K27" s="32"/>
    </row>
    <row r="28" spans="1:11" ht="12.75">
      <c r="A28" s="151" t="s">
        <v>3756</v>
      </c>
      <c r="B28" s="32"/>
      <c r="C28" s="32"/>
      <c r="D28" s="32"/>
      <c r="E28" s="32"/>
      <c r="F28" s="32"/>
      <c r="G28" s="32"/>
      <c r="H28" s="28"/>
      <c r="I28" s="28"/>
      <c r="J28" s="11"/>
      <c r="K28" s="32"/>
    </row>
    <row r="29" spans="1:11" ht="12.75">
      <c r="A29" s="72" t="str">
        <f>'Models summary detail'!B43</f>
        <v>Historical Risk Premium Period: Since 1926</v>
      </c>
      <c r="B29" s="32"/>
      <c r="C29" s="32"/>
      <c r="D29" s="32"/>
      <c r="E29" s="32"/>
      <c r="F29" s="32"/>
      <c r="G29" s="32"/>
      <c r="H29" s="28">
        <f>'Models summary detail'!H43</f>
        <v>0.08729999999999999</v>
      </c>
      <c r="I29" s="28"/>
      <c r="J29" s="11"/>
      <c r="K29" s="32"/>
    </row>
    <row r="30" spans="1:11" ht="7.5" customHeight="1">
      <c r="A30" s="72"/>
      <c r="B30" s="32"/>
      <c r="C30" s="32"/>
      <c r="D30" s="32"/>
      <c r="E30" s="32"/>
      <c r="F30" s="32"/>
      <c r="G30" s="32"/>
      <c r="H30" s="28"/>
      <c r="I30" s="28"/>
      <c r="J30" s="11"/>
      <c r="K30" s="32"/>
    </row>
    <row r="31" spans="1:11" ht="12.75" customHeight="1">
      <c r="A31" s="151" t="s">
        <v>3757</v>
      </c>
      <c r="B31" s="32"/>
      <c r="C31" s="32"/>
      <c r="D31" s="32"/>
      <c r="E31" s="32"/>
      <c r="F31" s="32"/>
      <c r="G31" s="32"/>
      <c r="H31" s="28"/>
      <c r="I31" s="28"/>
      <c r="J31" s="11"/>
      <c r="K31" s="32"/>
    </row>
    <row r="32" spans="1:16" ht="12.75">
      <c r="A32" s="72" t="s">
        <v>655</v>
      </c>
      <c r="B32" s="32"/>
      <c r="C32" s="32"/>
      <c r="D32" s="32"/>
      <c r="E32" s="32"/>
      <c r="F32" s="32"/>
      <c r="G32" s="32"/>
      <c r="H32" s="28">
        <f>'Models summary detail'!H35</f>
        <v>0.1003388888888889</v>
      </c>
      <c r="I32" s="28"/>
      <c r="J32" s="11"/>
      <c r="K32" s="32"/>
      <c r="M32" s="4">
        <f>H32</f>
        <v>0.1003388888888889</v>
      </c>
      <c r="O32" s="4">
        <v>0.1</v>
      </c>
      <c r="P32" s="4">
        <f>M32*O32</f>
        <v>0.01003388888888889</v>
      </c>
    </row>
    <row r="33" spans="1:11" ht="7.5" customHeight="1">
      <c r="A33" s="32"/>
      <c r="B33" s="32"/>
      <c r="C33" s="32"/>
      <c r="D33" s="32"/>
      <c r="E33" s="32"/>
      <c r="F33" s="32"/>
      <c r="G33" s="32"/>
      <c r="H33" s="28"/>
      <c r="I33" s="28"/>
      <c r="J33" s="4"/>
      <c r="K33" s="32"/>
    </row>
    <row r="34" spans="1:16" ht="12.75">
      <c r="A34" s="150" t="s">
        <v>859</v>
      </c>
      <c r="B34" s="32"/>
      <c r="C34" s="32"/>
      <c r="D34" s="32"/>
      <c r="E34" s="32"/>
      <c r="F34" s="32"/>
      <c r="G34" s="32"/>
      <c r="H34" s="16">
        <f>AVERAGE(H11:H33)</f>
        <v>0.09733133668155775</v>
      </c>
      <c r="I34" s="28"/>
      <c r="J34" s="4"/>
      <c r="K34" s="4"/>
      <c r="M34" s="16">
        <f>AVERAGE(M11:M33)</f>
        <v>0.09904608976797748</v>
      </c>
      <c r="O34" s="4">
        <f>SUM(O10:O33)</f>
        <v>0.9999999999999999</v>
      </c>
      <c r="P34" s="4">
        <f>SUM(P10:P33)</f>
        <v>0.09982233690745274</v>
      </c>
    </row>
    <row r="35" spans="1:13" ht="12.75">
      <c r="A35" s="150" t="s">
        <v>860</v>
      </c>
      <c r="B35" s="32"/>
      <c r="C35" s="32"/>
      <c r="D35" s="32"/>
      <c r="E35" s="32"/>
      <c r="F35" s="32"/>
      <c r="G35" s="32"/>
      <c r="H35" s="16">
        <f>MEDIAN(H11:H33)</f>
        <v>0.0997580327208367</v>
      </c>
      <c r="I35" s="28"/>
      <c r="J35" s="4"/>
      <c r="K35" s="32"/>
      <c r="M35" s="16">
        <f>MEDIAN(M11:M33)</f>
        <v>0.1003388888888889</v>
      </c>
    </row>
    <row r="36" spans="1:11" ht="15.75">
      <c r="A36" s="75"/>
      <c r="B36" s="32"/>
      <c r="C36" s="32"/>
      <c r="D36" s="32"/>
      <c r="E36" s="32"/>
      <c r="F36" s="32"/>
      <c r="G36" s="32"/>
      <c r="H36" s="16"/>
      <c r="I36" s="28"/>
      <c r="J36" s="4"/>
      <c r="K36" s="32"/>
    </row>
    <row r="37" spans="1:10" ht="15.75">
      <c r="A37" s="55" t="s">
        <v>656</v>
      </c>
      <c r="B37" s="32"/>
      <c r="C37" s="32"/>
      <c r="D37" s="32"/>
      <c r="E37" s="32"/>
      <c r="F37" s="32"/>
      <c r="G37" s="32"/>
      <c r="H37" s="26">
        <v>0.1</v>
      </c>
      <c r="I37" s="16"/>
      <c r="J37" s="4"/>
    </row>
    <row r="38" spans="8:10" ht="12.75">
      <c r="H38" s="1"/>
      <c r="I38" s="16"/>
      <c r="J38" s="4"/>
    </row>
    <row r="39" spans="2:10" ht="12.75">
      <c r="B39" s="18" t="s">
        <v>3758</v>
      </c>
      <c r="I39" s="1"/>
      <c r="J39" s="4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Q2" sqref="Q2"/>
    </sheetView>
  </sheetViews>
  <sheetFormatPr defaultColWidth="9.33203125" defaultRowHeight="12.75"/>
  <cols>
    <col min="1" max="1" width="21.5" style="3" customWidth="1"/>
    <col min="2" max="2" width="7" style="3" customWidth="1"/>
    <col min="3" max="5" width="12" style="3" customWidth="1"/>
    <col min="6" max="6" width="13.33203125" style="3" customWidth="1"/>
    <col min="7" max="7" width="12" style="3" customWidth="1"/>
    <col min="8" max="8" width="18.16015625" style="3" customWidth="1"/>
    <col min="9" max="12" width="9.83203125" style="3" customWidth="1"/>
    <col min="13" max="13" width="9.33203125" style="3" customWidth="1"/>
    <col min="14" max="14" width="12" style="106" customWidth="1"/>
    <col min="15" max="15" width="13.66015625" style="100" customWidth="1"/>
    <col min="16" max="16" width="8.5" style="106" customWidth="1"/>
    <col min="17" max="17" width="9.33203125" style="100" customWidth="1"/>
    <col min="18" max="18" width="9.33203125" style="3" customWidth="1"/>
    <col min="19" max="23" width="0" style="3" hidden="1" customWidth="1"/>
    <col min="24" max="16384" width="9.33203125" style="3" customWidth="1"/>
  </cols>
  <sheetData>
    <row r="1" spans="16:17" ht="12.75">
      <c r="P1" s="131"/>
      <c r="Q1" s="208" t="s">
        <v>3774</v>
      </c>
    </row>
    <row r="2" spans="1:26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 s="57"/>
      <c r="P2" s="132"/>
      <c r="R2" s="32"/>
      <c r="S2" s="32"/>
      <c r="T2" s="32"/>
      <c r="U2" s="32"/>
      <c r="V2" s="32"/>
      <c r="W2" s="32"/>
      <c r="X2" s="32"/>
      <c r="Y2" s="32"/>
      <c r="Z2" s="32"/>
    </row>
    <row r="3" spans="1:26" ht="18.75">
      <c r="A3" s="60" t="s">
        <v>633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92"/>
      <c r="O3" s="101"/>
      <c r="P3" s="107"/>
      <c r="Q3" s="101"/>
      <c r="R3" s="32"/>
      <c r="S3" s="32"/>
      <c r="T3" s="32"/>
      <c r="U3" s="32"/>
      <c r="V3" s="32"/>
      <c r="W3" s="32"/>
      <c r="X3" s="32"/>
      <c r="Y3" s="32"/>
      <c r="Z3" s="32"/>
    </row>
    <row r="4" spans="1:26" ht="15.75">
      <c r="A4" s="61" t="s">
        <v>839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07"/>
      <c r="O4" s="101"/>
      <c r="P4" s="107"/>
      <c r="Q4" s="101"/>
      <c r="R4" s="32"/>
      <c r="S4" s="32"/>
      <c r="T4" s="32"/>
      <c r="U4" s="32"/>
      <c r="V4" s="32"/>
      <c r="W4" s="32"/>
      <c r="X4" s="32"/>
      <c r="Y4" s="32"/>
      <c r="Z4" s="32"/>
    </row>
    <row r="5" spans="1:26" ht="15.75">
      <c r="A5" s="15">
        <v>40674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07"/>
      <c r="O5" s="101"/>
      <c r="P5" s="107"/>
      <c r="Q5" s="101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95" t="s">
        <v>779</v>
      </c>
      <c r="M7" s="95"/>
      <c r="N7" s="96" t="s">
        <v>836</v>
      </c>
      <c r="O7" s="96"/>
      <c r="P7" s="183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32"/>
      <c r="B8" s="32"/>
      <c r="C8" s="33"/>
      <c r="D8" s="33"/>
      <c r="E8" s="33"/>
      <c r="F8" s="33"/>
      <c r="G8" s="33"/>
      <c r="H8" s="33"/>
      <c r="I8" s="48" t="s">
        <v>780</v>
      </c>
      <c r="J8" s="48" t="s">
        <v>781</v>
      </c>
      <c r="K8" s="48" t="s">
        <v>782</v>
      </c>
      <c r="L8" s="95" t="s">
        <v>3702</v>
      </c>
      <c r="M8" s="95"/>
      <c r="N8" s="93" t="s">
        <v>735</v>
      </c>
      <c r="O8" s="93" t="s">
        <v>783</v>
      </c>
      <c r="P8" s="94" t="s">
        <v>779</v>
      </c>
      <c r="Q8" s="48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32"/>
      <c r="B9" s="33" t="s">
        <v>784</v>
      </c>
      <c r="C9" s="33"/>
      <c r="D9" s="33"/>
      <c r="E9" s="33"/>
      <c r="F9" s="33"/>
      <c r="G9" s="33"/>
      <c r="H9" s="33"/>
      <c r="I9" s="48" t="s">
        <v>716</v>
      </c>
      <c r="J9" s="48" t="s">
        <v>742</v>
      </c>
      <c r="K9" s="48" t="s">
        <v>742</v>
      </c>
      <c r="L9" s="95" t="s">
        <v>785</v>
      </c>
      <c r="M9" s="95" t="s">
        <v>3699</v>
      </c>
      <c r="N9" s="93" t="s">
        <v>786</v>
      </c>
      <c r="O9" s="93" t="s">
        <v>787</v>
      </c>
      <c r="P9" s="94" t="s">
        <v>687</v>
      </c>
      <c r="Q9" s="48" t="s">
        <v>842</v>
      </c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33" t="s">
        <v>624</v>
      </c>
      <c r="B10" s="33" t="s">
        <v>788</v>
      </c>
      <c r="C10" s="33" t="s">
        <v>789</v>
      </c>
      <c r="D10" s="33"/>
      <c r="E10" s="33"/>
      <c r="F10" s="33"/>
      <c r="G10" s="33"/>
      <c r="H10" s="33"/>
      <c r="I10" s="48" t="s">
        <v>721</v>
      </c>
      <c r="J10" s="48" t="s">
        <v>790</v>
      </c>
      <c r="K10" s="48" t="s">
        <v>790</v>
      </c>
      <c r="L10" s="94" t="s">
        <v>786</v>
      </c>
      <c r="M10" s="94" t="s">
        <v>786</v>
      </c>
      <c r="N10" s="96" t="s">
        <v>791</v>
      </c>
      <c r="O10" s="96"/>
      <c r="P10" s="94" t="s">
        <v>861</v>
      </c>
      <c r="Q10" s="48" t="s">
        <v>843</v>
      </c>
      <c r="R10" s="32"/>
      <c r="S10" s="32"/>
      <c r="T10" s="32"/>
      <c r="U10" s="32"/>
      <c r="V10" s="32"/>
      <c r="W10" s="32"/>
      <c r="X10" s="32" t="s">
        <v>844</v>
      </c>
      <c r="Y10" s="32" t="s">
        <v>845</v>
      </c>
      <c r="Z10" s="32" t="s">
        <v>846</v>
      </c>
    </row>
    <row r="11" spans="1:26" ht="7.5" customHeight="1">
      <c r="A11" s="52"/>
      <c r="B11" s="52"/>
      <c r="C11" s="52"/>
      <c r="D11" s="52"/>
      <c r="E11" s="52"/>
      <c r="F11" s="52"/>
      <c r="G11" s="52"/>
      <c r="H11" s="52"/>
      <c r="I11" s="10"/>
      <c r="J11" s="10"/>
      <c r="K11" s="10"/>
      <c r="L11" s="97"/>
      <c r="M11" s="97"/>
      <c r="N11" s="102"/>
      <c r="O11" s="102"/>
      <c r="P11" s="133"/>
      <c r="Q11" s="5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05" t="s">
        <v>625</v>
      </c>
      <c r="B12" s="32" t="s">
        <v>792</v>
      </c>
      <c r="C12" s="72" t="s">
        <v>1111</v>
      </c>
      <c r="D12" s="32"/>
      <c r="E12" s="32"/>
      <c r="F12" s="32"/>
      <c r="G12" s="32"/>
      <c r="H12" s="32"/>
      <c r="I12" s="51" t="s">
        <v>728</v>
      </c>
      <c r="J12" s="182" t="s">
        <v>855</v>
      </c>
      <c r="K12" s="51" t="s">
        <v>794</v>
      </c>
      <c r="L12" s="98">
        <v>0.77</v>
      </c>
      <c r="M12" s="98">
        <v>0.14</v>
      </c>
      <c r="N12" s="100">
        <v>3416.1</v>
      </c>
      <c r="O12" s="109">
        <v>6730.6</v>
      </c>
      <c r="P12" s="134">
        <v>0.51</v>
      </c>
      <c r="Q12" s="32">
        <f>N12/O12</f>
        <v>0.5075476183401182</v>
      </c>
      <c r="R12" s="32"/>
      <c r="S12" s="32"/>
      <c r="T12" s="32"/>
      <c r="U12" s="32"/>
      <c r="V12" s="32"/>
      <c r="W12" s="32"/>
      <c r="X12" s="32">
        <v>7</v>
      </c>
      <c r="Y12" s="32">
        <v>5</v>
      </c>
      <c r="Z12" s="32">
        <v>7</v>
      </c>
    </row>
    <row r="13" spans="1:36" ht="12.75">
      <c r="A13" s="206" t="s">
        <v>626</v>
      </c>
      <c r="B13" s="76" t="s">
        <v>799</v>
      </c>
      <c r="C13" s="184" t="s">
        <v>3700</v>
      </c>
      <c r="D13" s="76"/>
      <c r="E13" s="76"/>
      <c r="F13" s="76"/>
      <c r="G13" s="76"/>
      <c r="H13" s="76"/>
      <c r="I13" s="104" t="s">
        <v>800</v>
      </c>
      <c r="J13" s="185" t="s">
        <v>728</v>
      </c>
      <c r="K13" s="185" t="s">
        <v>794</v>
      </c>
      <c r="L13" s="99">
        <v>0.59</v>
      </c>
      <c r="M13" s="99">
        <v>0.21</v>
      </c>
      <c r="N13" s="109">
        <v>8557</v>
      </c>
      <c r="O13" s="109">
        <v>12992</v>
      </c>
      <c r="P13" s="134">
        <v>0.452</v>
      </c>
      <c r="Q13" s="32">
        <f aca="true" t="shared" si="0" ref="Q13:Q26">N13/O13</f>
        <v>0.6586360837438424</v>
      </c>
      <c r="R13" s="76"/>
      <c r="S13" s="76"/>
      <c r="T13" s="76"/>
      <c r="U13" s="76"/>
      <c r="V13" s="76"/>
      <c r="W13" s="76"/>
      <c r="X13" s="32">
        <v>5</v>
      </c>
      <c r="Y13" s="32">
        <v>7</v>
      </c>
      <c r="Z13" s="32">
        <v>7</v>
      </c>
      <c r="AI13" t="s">
        <v>796</v>
      </c>
      <c r="AJ13" s="3">
        <v>4</v>
      </c>
    </row>
    <row r="14" spans="1:36" ht="12.75">
      <c r="A14" s="206" t="s">
        <v>851</v>
      </c>
      <c r="B14" s="180" t="s">
        <v>852</v>
      </c>
      <c r="C14" s="184" t="s">
        <v>3701</v>
      </c>
      <c r="D14" s="76"/>
      <c r="E14" s="76"/>
      <c r="F14" s="76"/>
      <c r="G14" s="76"/>
      <c r="H14" s="76"/>
      <c r="I14" s="185" t="s">
        <v>729</v>
      </c>
      <c r="J14" s="185" t="s">
        <v>855</v>
      </c>
      <c r="K14" s="185" t="s">
        <v>807</v>
      </c>
      <c r="L14" s="99">
        <v>0.8</v>
      </c>
      <c r="M14" s="186" t="s">
        <v>680</v>
      </c>
      <c r="N14" s="109">
        <v>12374</v>
      </c>
      <c r="O14" s="109">
        <v>21185</v>
      </c>
      <c r="P14" s="134">
        <v>0.447</v>
      </c>
      <c r="Q14" s="32">
        <f t="shared" si="0"/>
        <v>0.5840925182912438</v>
      </c>
      <c r="R14" s="76"/>
      <c r="S14" s="76"/>
      <c r="T14" s="76"/>
      <c r="U14" s="76"/>
      <c r="V14" s="76"/>
      <c r="W14" s="76"/>
      <c r="X14" s="32">
        <v>6</v>
      </c>
      <c r="Y14" s="32">
        <v>5</v>
      </c>
      <c r="Z14" s="32">
        <v>8</v>
      </c>
      <c r="AI14" t="s">
        <v>855</v>
      </c>
      <c r="AJ14" s="3">
        <v>5</v>
      </c>
    </row>
    <row r="15" spans="1:36" ht="12.75">
      <c r="A15" s="206" t="s">
        <v>1112</v>
      </c>
      <c r="B15" s="76" t="s">
        <v>1050</v>
      </c>
      <c r="C15" s="184" t="s">
        <v>3705</v>
      </c>
      <c r="D15" s="76"/>
      <c r="E15" s="76"/>
      <c r="F15" s="76"/>
      <c r="G15" s="76"/>
      <c r="H15" s="76"/>
      <c r="I15" s="104" t="s">
        <v>728</v>
      </c>
      <c r="J15" s="104" t="s">
        <v>793</v>
      </c>
      <c r="K15" s="185" t="s">
        <v>797</v>
      </c>
      <c r="L15" s="99">
        <v>0.75</v>
      </c>
      <c r="M15" s="99">
        <v>0.02</v>
      </c>
      <c r="N15" s="109">
        <v>11488</v>
      </c>
      <c r="O15" s="109">
        <v>23848</v>
      </c>
      <c r="P15" s="134">
        <v>0.415</v>
      </c>
      <c r="Q15" s="32">
        <f t="shared" si="0"/>
        <v>0.4817175444481718</v>
      </c>
      <c r="R15" s="76"/>
      <c r="S15" s="76"/>
      <c r="T15" s="76"/>
      <c r="U15" s="76"/>
      <c r="V15" s="76"/>
      <c r="W15" s="76"/>
      <c r="X15" s="32">
        <v>7</v>
      </c>
      <c r="Y15" s="32">
        <v>6</v>
      </c>
      <c r="Z15" s="32">
        <v>5</v>
      </c>
      <c r="AI15" t="s">
        <v>793</v>
      </c>
      <c r="AJ15" s="3">
        <v>6</v>
      </c>
    </row>
    <row r="16" spans="1:36" ht="12.75">
      <c r="A16" s="205" t="s">
        <v>853</v>
      </c>
      <c r="B16" s="31" t="s">
        <v>854</v>
      </c>
      <c r="C16" s="188" t="s">
        <v>3703</v>
      </c>
      <c r="D16" s="32"/>
      <c r="E16" s="32"/>
      <c r="F16" s="32"/>
      <c r="G16" s="32"/>
      <c r="H16" s="32"/>
      <c r="I16" s="51" t="s">
        <v>729</v>
      </c>
      <c r="J16" s="182" t="s">
        <v>855</v>
      </c>
      <c r="K16" s="182" t="s">
        <v>801</v>
      </c>
      <c r="L16" s="98">
        <v>0.77</v>
      </c>
      <c r="M16" s="98">
        <v>0.23</v>
      </c>
      <c r="N16" s="100">
        <v>13399</v>
      </c>
      <c r="O16" s="100">
        <v>28892</v>
      </c>
      <c r="P16" s="106">
        <v>0.468</v>
      </c>
      <c r="Q16" s="32">
        <f t="shared" si="0"/>
        <v>0.46376159490516405</v>
      </c>
      <c r="R16" s="32"/>
      <c r="S16" s="32"/>
      <c r="T16" s="32"/>
      <c r="U16" s="32"/>
      <c r="V16" s="32"/>
      <c r="W16" s="32"/>
      <c r="X16" s="32">
        <v>6</v>
      </c>
      <c r="Y16" s="32">
        <v>5</v>
      </c>
      <c r="Z16" s="32">
        <v>6</v>
      </c>
      <c r="AI16" t="s">
        <v>728</v>
      </c>
      <c r="AJ16" s="187">
        <v>7</v>
      </c>
    </row>
    <row r="17" spans="1:36" ht="12.75">
      <c r="A17" s="206" t="s">
        <v>629</v>
      </c>
      <c r="B17" s="76" t="s">
        <v>806</v>
      </c>
      <c r="C17" s="189" t="s">
        <v>3704</v>
      </c>
      <c r="D17" s="76"/>
      <c r="E17" s="76"/>
      <c r="F17" s="76"/>
      <c r="G17" s="76"/>
      <c r="H17" s="76"/>
      <c r="I17" s="104" t="s">
        <v>728</v>
      </c>
      <c r="J17" s="104" t="s">
        <v>793</v>
      </c>
      <c r="K17" s="185" t="s">
        <v>801</v>
      </c>
      <c r="L17" s="99">
        <v>0.51</v>
      </c>
      <c r="M17" s="99">
        <v>0.21</v>
      </c>
      <c r="N17" s="109">
        <v>4601</v>
      </c>
      <c r="O17" s="109">
        <v>9662</v>
      </c>
      <c r="P17" s="134">
        <v>0.426</v>
      </c>
      <c r="Q17" s="32">
        <f t="shared" si="0"/>
        <v>0.4761954046781205</v>
      </c>
      <c r="R17" s="76"/>
      <c r="S17" s="76"/>
      <c r="T17" s="76"/>
      <c r="U17" s="76"/>
      <c r="V17" s="76"/>
      <c r="W17" s="76"/>
      <c r="X17" s="76">
        <v>7</v>
      </c>
      <c r="Y17" s="32">
        <v>6</v>
      </c>
      <c r="Z17" s="32">
        <v>6</v>
      </c>
      <c r="AI17" t="s">
        <v>802</v>
      </c>
      <c r="AJ17" s="187">
        <v>8</v>
      </c>
    </row>
    <row r="18" spans="1:36" ht="12.75">
      <c r="A18" s="205" t="s">
        <v>706</v>
      </c>
      <c r="B18" s="32" t="s">
        <v>808</v>
      </c>
      <c r="C18" s="189" t="s">
        <v>3706</v>
      </c>
      <c r="D18" s="32"/>
      <c r="E18" s="32"/>
      <c r="F18" s="32"/>
      <c r="G18" s="32"/>
      <c r="H18" s="32"/>
      <c r="I18" s="51" t="s">
        <v>728</v>
      </c>
      <c r="J18" s="51" t="s">
        <v>728</v>
      </c>
      <c r="K18" s="182" t="s">
        <v>801</v>
      </c>
      <c r="L18" s="98">
        <v>0.96</v>
      </c>
      <c r="M18" s="190" t="s">
        <v>680</v>
      </c>
      <c r="N18" s="100">
        <v>17456</v>
      </c>
      <c r="O18" s="100">
        <v>42100</v>
      </c>
      <c r="P18" s="106">
        <v>0.44</v>
      </c>
      <c r="Q18" s="32">
        <f t="shared" si="0"/>
        <v>0.41463182897862233</v>
      </c>
      <c r="R18" s="32"/>
      <c r="S18" s="32"/>
      <c r="T18" s="32"/>
      <c r="U18" s="32"/>
      <c r="V18" s="32"/>
      <c r="W18" s="32"/>
      <c r="X18" s="32">
        <v>7</v>
      </c>
      <c r="Y18" s="32">
        <v>7</v>
      </c>
      <c r="Z18" s="32">
        <v>6</v>
      </c>
      <c r="AI18" t="s">
        <v>816</v>
      </c>
      <c r="AJ18" s="187">
        <v>9</v>
      </c>
    </row>
    <row r="19" spans="1:36" ht="12.75">
      <c r="A19" s="205" t="s">
        <v>849</v>
      </c>
      <c r="B19" s="32" t="s">
        <v>850</v>
      </c>
      <c r="C19" s="189" t="s">
        <v>3707</v>
      </c>
      <c r="D19" s="32"/>
      <c r="E19" s="32"/>
      <c r="F19" s="32"/>
      <c r="G19" s="32"/>
      <c r="H19" s="32"/>
      <c r="I19" s="51" t="s">
        <v>729</v>
      </c>
      <c r="J19" s="51" t="s">
        <v>793</v>
      </c>
      <c r="K19" s="182" t="s">
        <v>807</v>
      </c>
      <c r="L19" s="98">
        <v>0.7</v>
      </c>
      <c r="M19" s="98">
        <v>0.29</v>
      </c>
      <c r="N19" s="100">
        <v>4202.5</v>
      </c>
      <c r="O19" s="100">
        <v>7764.5</v>
      </c>
      <c r="P19" s="106">
        <v>0.431</v>
      </c>
      <c r="Q19" s="32">
        <f t="shared" si="0"/>
        <v>0.5412454118101616</v>
      </c>
      <c r="R19" s="32"/>
      <c r="S19" s="32"/>
      <c r="T19" s="32"/>
      <c r="U19" s="32"/>
      <c r="V19" s="32"/>
      <c r="W19" s="32"/>
      <c r="X19" s="32">
        <v>6</v>
      </c>
      <c r="Y19" s="32">
        <v>6</v>
      </c>
      <c r="Z19" s="32">
        <v>8</v>
      </c>
      <c r="AI19" t="s">
        <v>816</v>
      </c>
      <c r="AJ19" s="187">
        <v>10</v>
      </c>
    </row>
    <row r="20" spans="1:26" ht="12.75">
      <c r="A20" s="205" t="s">
        <v>630</v>
      </c>
      <c r="B20" s="32" t="s">
        <v>809</v>
      </c>
      <c r="C20" s="189" t="s">
        <v>3708</v>
      </c>
      <c r="D20" s="32"/>
      <c r="E20" s="32"/>
      <c r="F20" s="32"/>
      <c r="G20" s="32"/>
      <c r="H20" s="32"/>
      <c r="I20" s="51" t="s">
        <v>729</v>
      </c>
      <c r="J20" s="182" t="s">
        <v>728</v>
      </c>
      <c r="K20" s="51" t="s">
        <v>801</v>
      </c>
      <c r="L20" s="98">
        <v>0.81</v>
      </c>
      <c r="M20" s="98">
        <v>0.18</v>
      </c>
      <c r="N20" s="100">
        <v>10311</v>
      </c>
      <c r="O20" s="100">
        <v>19800</v>
      </c>
      <c r="P20" s="106">
        <v>0.447</v>
      </c>
      <c r="Q20" s="32">
        <f t="shared" si="0"/>
        <v>0.5207575757575758</v>
      </c>
      <c r="R20" s="32"/>
      <c r="S20" s="32"/>
      <c r="T20" s="32"/>
      <c r="U20" s="32"/>
      <c r="V20" s="32"/>
      <c r="W20" s="32"/>
      <c r="X20" s="32">
        <v>6</v>
      </c>
      <c r="Y20" s="32">
        <v>7</v>
      </c>
      <c r="Z20" s="32">
        <v>6</v>
      </c>
    </row>
    <row r="21" spans="1:26" ht="7.5" customHeight="1">
      <c r="A21" s="205"/>
      <c r="B21" s="32"/>
      <c r="C21" s="32"/>
      <c r="D21" s="32"/>
      <c r="E21" s="32"/>
      <c r="F21" s="32"/>
      <c r="G21" s="32"/>
      <c r="H21" s="32"/>
      <c r="I21" s="10"/>
      <c r="J21" s="10"/>
      <c r="K21" s="10"/>
      <c r="L21" s="97"/>
      <c r="M21" s="97"/>
      <c r="N21" s="111"/>
      <c r="O21" s="111"/>
      <c r="P21" s="97"/>
      <c r="Q21" s="5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32"/>
      <c r="B22" s="32"/>
      <c r="C22" s="32"/>
      <c r="D22" s="32"/>
      <c r="E22" s="32"/>
      <c r="F22" s="32"/>
      <c r="G22" s="32" t="s">
        <v>810</v>
      </c>
      <c r="H22" s="32"/>
      <c r="I22" s="182" t="s">
        <v>729</v>
      </c>
      <c r="J22" s="51" t="s">
        <v>793</v>
      </c>
      <c r="K22" s="182" t="s">
        <v>3709</v>
      </c>
      <c r="L22" s="98">
        <f>AVERAGE(L11:L21)</f>
        <v>0.74</v>
      </c>
      <c r="M22" s="98">
        <f>AVERAGE(M11:M21)</f>
        <v>0.18285714285714283</v>
      </c>
      <c r="N22" s="100">
        <f>AVERAGE(N11:N21)</f>
        <v>9533.844444444445</v>
      </c>
      <c r="O22" s="100">
        <f>AVERAGE(O11:O21)</f>
        <v>19219.344444444447</v>
      </c>
      <c r="P22" s="135">
        <f>AVERAGE(P11:P21)</f>
        <v>0.4484444444444445</v>
      </c>
      <c r="Q22" s="32">
        <f t="shared" si="0"/>
        <v>0.496054611644171</v>
      </c>
      <c r="R22" s="32"/>
      <c r="S22" s="32"/>
      <c r="T22" s="32"/>
      <c r="U22" s="32"/>
      <c r="V22" s="32"/>
      <c r="W22" s="32"/>
      <c r="X22" s="32">
        <f>AVERAGE(X11:X21)</f>
        <v>6.333333333333333</v>
      </c>
      <c r="Y22" s="32">
        <f>AVERAGE(Y11:Y21)</f>
        <v>6</v>
      </c>
      <c r="Z22" s="32">
        <f>AVERAGE(Z11:Z21)</f>
        <v>6.555555555555555</v>
      </c>
    </row>
    <row r="23" spans="1:26" ht="12.75">
      <c r="A23" s="32"/>
      <c r="B23" s="32"/>
      <c r="C23" s="32"/>
      <c r="D23" s="32"/>
      <c r="E23" s="32"/>
      <c r="F23" s="32"/>
      <c r="G23" s="32" t="s">
        <v>672</v>
      </c>
      <c r="H23" s="32"/>
      <c r="I23" s="51"/>
      <c r="J23" s="69"/>
      <c r="K23" s="69"/>
      <c r="L23" s="98">
        <f aca="true" t="shared" si="1" ref="L23:Q23">STDEV(L11:L21)</f>
        <v>0.13028814220795412</v>
      </c>
      <c r="M23" s="98">
        <f t="shared" si="1"/>
        <v>0.08518886580500333</v>
      </c>
      <c r="N23" s="100">
        <f t="shared" si="1"/>
        <v>4760.860799821579</v>
      </c>
      <c r="O23" s="100">
        <f t="shared" si="1"/>
        <v>11510.945496256069</v>
      </c>
      <c r="P23" s="135">
        <f t="shared" si="1"/>
        <v>0.027807872586333313</v>
      </c>
      <c r="Q23" s="32">
        <f t="shared" si="1"/>
        <v>0.07200239993312192</v>
      </c>
      <c r="R23" s="32"/>
      <c r="S23" s="32"/>
      <c r="T23" s="32"/>
      <c r="U23" s="32"/>
      <c r="V23" s="32"/>
      <c r="W23" s="32"/>
      <c r="X23" s="32">
        <f>STDEV(X11:X21)</f>
        <v>0.7071067811865476</v>
      </c>
      <c r="Y23" s="32">
        <f>STDEV(Y11:Y21)</f>
        <v>0.8660254037844386</v>
      </c>
      <c r="Z23" s="32">
        <f>STDEV(Z11:Z21)</f>
        <v>1.0137937550497036</v>
      </c>
    </row>
    <row r="24" spans="1:26" ht="12.75">
      <c r="A24" s="32"/>
      <c r="B24" s="32"/>
      <c r="C24" s="32"/>
      <c r="D24" s="32"/>
      <c r="E24" s="32"/>
      <c r="F24" s="32"/>
      <c r="G24" s="32" t="s">
        <v>811</v>
      </c>
      <c r="H24" s="32"/>
      <c r="I24" s="51" t="s">
        <v>729</v>
      </c>
      <c r="J24" s="51" t="s">
        <v>793</v>
      </c>
      <c r="K24" s="51" t="s">
        <v>801</v>
      </c>
      <c r="L24" s="98">
        <f>MEDIAN(L11:L21)</f>
        <v>0.77</v>
      </c>
      <c r="M24" s="98">
        <f>MEDIAN(M11:M21)</f>
        <v>0.21</v>
      </c>
      <c r="N24" s="100">
        <f>MEDIAN(N11:N21)</f>
        <v>10311</v>
      </c>
      <c r="O24" s="100">
        <f>MEDIAN(O11:O21)</f>
        <v>19800</v>
      </c>
      <c r="P24" s="135">
        <f>MEDIAN(P11:P21)</f>
        <v>0.447</v>
      </c>
      <c r="Q24" s="32">
        <f t="shared" si="0"/>
        <v>0.5207575757575758</v>
      </c>
      <c r="R24" s="32"/>
      <c r="S24" s="32"/>
      <c r="T24" s="32"/>
      <c r="U24" s="32"/>
      <c r="V24" s="32"/>
      <c r="W24" s="32"/>
      <c r="X24" s="32">
        <f>MEDIAN(X11:X21)</f>
        <v>6</v>
      </c>
      <c r="Y24" s="32">
        <f>MEDIAN(Y11:Y21)</f>
        <v>6</v>
      </c>
      <c r="Z24" s="32">
        <f>MEDIAN(Z11:Z21)</f>
        <v>6</v>
      </c>
    </row>
    <row r="25" spans="1:26" ht="7.5" customHeight="1">
      <c r="A25" s="32"/>
      <c r="B25" s="32"/>
      <c r="C25" s="32"/>
      <c r="D25" s="32"/>
      <c r="E25" s="32"/>
      <c r="F25" s="32"/>
      <c r="G25" s="32"/>
      <c r="H25" s="32"/>
      <c r="I25" s="51"/>
      <c r="J25" s="51"/>
      <c r="K25" s="51"/>
      <c r="L25" s="98"/>
      <c r="M25" s="98"/>
      <c r="N25" s="100"/>
      <c r="P25" s="135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33" t="s">
        <v>633</v>
      </c>
      <c r="B26" s="33"/>
      <c r="C26" s="193" t="s">
        <v>3721</v>
      </c>
      <c r="D26" s="33"/>
      <c r="E26" s="33"/>
      <c r="F26" s="33"/>
      <c r="G26" s="33"/>
      <c r="H26" s="33"/>
      <c r="I26" s="48" t="s">
        <v>680</v>
      </c>
      <c r="J26" s="48" t="s">
        <v>728</v>
      </c>
      <c r="K26" s="48" t="s">
        <v>794</v>
      </c>
      <c r="L26" s="94">
        <v>1</v>
      </c>
      <c r="M26" s="94" t="s">
        <v>680</v>
      </c>
      <c r="N26" s="194">
        <v>4432</v>
      </c>
      <c r="O26" s="194">
        <v>16392</v>
      </c>
      <c r="P26" s="183">
        <v>0.53</v>
      </c>
      <c r="Q26" s="33">
        <f t="shared" si="0"/>
        <v>0.27037579306979015</v>
      </c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32"/>
      <c r="B27" s="32"/>
      <c r="C27" s="32"/>
      <c r="D27" s="32"/>
      <c r="E27" s="32"/>
      <c r="F27" s="32"/>
      <c r="G27" s="32"/>
      <c r="H27" s="32"/>
      <c r="I27" s="51"/>
      <c r="J27" s="51"/>
      <c r="K27" s="51"/>
      <c r="L27" s="98"/>
      <c r="M27" s="98"/>
      <c r="N27" s="100"/>
      <c r="P27" s="135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32"/>
      <c r="B28" s="32"/>
      <c r="D28" s="32"/>
      <c r="E28" s="4"/>
      <c r="F28" s="32"/>
      <c r="G28" s="32"/>
      <c r="H28" s="32"/>
      <c r="I28" s="51"/>
      <c r="J28" s="51"/>
      <c r="K28" s="69"/>
      <c r="L28" s="98"/>
      <c r="M28" s="98"/>
      <c r="N28" s="100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32"/>
      <c r="B29" s="32"/>
      <c r="C29" s="32"/>
      <c r="D29" s="32"/>
      <c r="E29" s="32"/>
      <c r="F29" s="32"/>
      <c r="G29" s="32"/>
      <c r="H29" s="32"/>
      <c r="I29" s="51"/>
      <c r="J29" s="51"/>
      <c r="K29" s="69"/>
      <c r="L29" s="98"/>
      <c r="M29" s="98"/>
      <c r="N29" s="100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105" t="s">
        <v>812</v>
      </c>
      <c r="B30" s="32"/>
      <c r="C30" s="32"/>
      <c r="D30" s="32"/>
      <c r="E30" s="32"/>
      <c r="F30" s="32"/>
      <c r="G30" s="32"/>
      <c r="H30" s="32"/>
      <c r="I30" s="51"/>
      <c r="J30" s="51"/>
      <c r="K30" s="51"/>
      <c r="L30" s="98"/>
      <c r="M30" s="98"/>
      <c r="N30" s="100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6.75" customHeight="1">
      <c r="A31" s="32"/>
      <c r="B31" s="32"/>
      <c r="C31" s="32"/>
      <c r="D31" s="32"/>
      <c r="E31" s="32"/>
      <c r="F31" s="32"/>
      <c r="G31" s="32"/>
      <c r="H31" s="32"/>
      <c r="I31" s="51"/>
      <c r="J31" s="51"/>
      <c r="K31" s="51"/>
      <c r="L31" s="98"/>
      <c r="M31" s="98"/>
      <c r="N31" s="100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76" t="s">
        <v>813</v>
      </c>
      <c r="B32" s="76" t="s">
        <v>814</v>
      </c>
      <c r="C32" s="184" t="s">
        <v>3714</v>
      </c>
      <c r="D32" s="76"/>
      <c r="E32" s="76"/>
      <c r="F32" s="76"/>
      <c r="G32" s="76"/>
      <c r="H32" s="76"/>
      <c r="I32" s="104" t="s">
        <v>728</v>
      </c>
      <c r="J32" s="104" t="s">
        <v>793</v>
      </c>
      <c r="K32" s="185" t="s">
        <v>797</v>
      </c>
      <c r="L32" s="98">
        <v>0.92</v>
      </c>
      <c r="M32" s="190" t="s">
        <v>680</v>
      </c>
      <c r="N32" s="109">
        <v>907</v>
      </c>
      <c r="O32" s="109">
        <v>1805.6</v>
      </c>
      <c r="P32" s="134">
        <v>0.551</v>
      </c>
      <c r="Q32" s="32">
        <f aca="true" t="shared" si="2" ref="Q32:Q46">N32/O32</f>
        <v>0.5023260965883917</v>
      </c>
      <c r="R32" s="76"/>
      <c r="S32" s="76"/>
      <c r="T32" s="76"/>
      <c r="U32" s="76"/>
      <c r="V32" s="76"/>
      <c r="W32" s="76"/>
      <c r="X32" s="76">
        <v>7</v>
      </c>
      <c r="Y32" s="76">
        <v>6</v>
      </c>
      <c r="Z32" s="32">
        <v>5</v>
      </c>
    </row>
    <row r="33" spans="1:26" ht="12.75">
      <c r="A33" s="180" t="s">
        <v>2683</v>
      </c>
      <c r="B33" s="180" t="s">
        <v>2684</v>
      </c>
      <c r="C33" s="184" t="s">
        <v>3715</v>
      </c>
      <c r="D33" s="76"/>
      <c r="E33" s="76"/>
      <c r="F33" s="76"/>
      <c r="G33" s="76"/>
      <c r="H33" s="76"/>
      <c r="I33" s="185" t="s">
        <v>800</v>
      </c>
      <c r="J33" s="185" t="s">
        <v>855</v>
      </c>
      <c r="K33" s="185" t="s">
        <v>801</v>
      </c>
      <c r="L33" s="99">
        <v>0.42</v>
      </c>
      <c r="M33" s="99">
        <v>0.43</v>
      </c>
      <c r="N33" s="109">
        <v>1269.6</v>
      </c>
      <c r="O33" s="109">
        <v>2160.7</v>
      </c>
      <c r="P33" s="134">
        <v>0.447</v>
      </c>
      <c r="Q33" s="32">
        <f t="shared" si="2"/>
        <v>0.5875873559494609</v>
      </c>
      <c r="R33" s="76"/>
      <c r="S33" s="76"/>
      <c r="T33" s="76"/>
      <c r="U33" s="76"/>
      <c r="V33" s="76"/>
      <c r="W33" s="76"/>
      <c r="X33" s="76">
        <v>5</v>
      </c>
      <c r="Y33" s="76">
        <v>5</v>
      </c>
      <c r="Z33" s="32">
        <v>6</v>
      </c>
    </row>
    <row r="34" spans="1:26" ht="12.75">
      <c r="A34" s="76" t="s">
        <v>1110</v>
      </c>
      <c r="B34" s="76" t="s">
        <v>868</v>
      </c>
      <c r="C34" s="184" t="s">
        <v>3716</v>
      </c>
      <c r="D34" s="76"/>
      <c r="E34" s="76"/>
      <c r="F34" s="76"/>
      <c r="G34" s="76"/>
      <c r="H34" s="76"/>
      <c r="I34" s="104" t="s">
        <v>729</v>
      </c>
      <c r="J34" s="104" t="s">
        <v>728</v>
      </c>
      <c r="K34" s="185" t="s">
        <v>803</v>
      </c>
      <c r="L34" s="99">
        <v>0.95</v>
      </c>
      <c r="M34" s="186" t="s">
        <v>680</v>
      </c>
      <c r="N34" s="109">
        <v>1883.1</v>
      </c>
      <c r="O34" s="109">
        <v>2918.1</v>
      </c>
      <c r="P34" s="134">
        <v>0.475</v>
      </c>
      <c r="Q34" s="32">
        <f t="shared" si="2"/>
        <v>0.6453171584250026</v>
      </c>
      <c r="R34" s="76"/>
      <c r="S34" s="76"/>
      <c r="T34" s="76"/>
      <c r="U34" s="76"/>
      <c r="V34" s="76"/>
      <c r="W34" s="76"/>
      <c r="X34" s="76">
        <v>6</v>
      </c>
      <c r="Y34" s="76">
        <v>7</v>
      </c>
      <c r="Z34" s="32">
        <v>9</v>
      </c>
    </row>
    <row r="35" spans="1:26" ht="12.75">
      <c r="A35" s="180" t="s">
        <v>1040</v>
      </c>
      <c r="B35" s="180" t="s">
        <v>1041</v>
      </c>
      <c r="C35" s="184" t="s">
        <v>3712</v>
      </c>
      <c r="D35" s="76"/>
      <c r="E35" s="76"/>
      <c r="F35" s="76"/>
      <c r="G35" s="76"/>
      <c r="H35" s="76"/>
      <c r="I35" s="185" t="s">
        <v>728</v>
      </c>
      <c r="J35" s="185" t="s">
        <v>793</v>
      </c>
      <c r="K35" s="104" t="s">
        <v>794</v>
      </c>
      <c r="L35" s="99">
        <v>0.76</v>
      </c>
      <c r="M35" s="99">
        <v>0.04</v>
      </c>
      <c r="N35" s="109">
        <v>14272</v>
      </c>
      <c r="O35" s="109">
        <v>40344</v>
      </c>
      <c r="P35" s="134">
        <v>0.544</v>
      </c>
      <c r="Q35" s="32">
        <f t="shared" si="2"/>
        <v>0.3537576839183026</v>
      </c>
      <c r="R35" s="76"/>
      <c r="S35" s="76"/>
      <c r="T35" s="76"/>
      <c r="U35" s="76"/>
      <c r="V35" s="76"/>
      <c r="W35" s="76"/>
      <c r="X35" s="76">
        <v>7</v>
      </c>
      <c r="Y35" s="76">
        <v>6</v>
      </c>
      <c r="Z35" s="32">
        <v>7</v>
      </c>
    </row>
    <row r="36" spans="1:26" ht="12.75">
      <c r="A36" s="180" t="s">
        <v>3710</v>
      </c>
      <c r="B36" s="180" t="s">
        <v>865</v>
      </c>
      <c r="C36" s="184" t="s">
        <v>3716</v>
      </c>
      <c r="D36" s="76"/>
      <c r="E36" s="76"/>
      <c r="F36" s="76"/>
      <c r="G36" s="76"/>
      <c r="H36" s="76"/>
      <c r="I36" s="185" t="s">
        <v>800</v>
      </c>
      <c r="J36" s="185" t="s">
        <v>855</v>
      </c>
      <c r="K36" s="104" t="s">
        <v>801</v>
      </c>
      <c r="L36" s="99">
        <v>0.9</v>
      </c>
      <c r="M36" s="99">
        <v>0.09</v>
      </c>
      <c r="N36" s="109">
        <v>541.3</v>
      </c>
      <c r="O36" s="109">
        <v>1519.1</v>
      </c>
      <c r="P36" s="134">
        <v>0.478</v>
      </c>
      <c r="Q36" s="32">
        <f>N36/O36</f>
        <v>0.35632940556908693</v>
      </c>
      <c r="R36" s="76"/>
      <c r="S36" s="76"/>
      <c r="T36" s="76"/>
      <c r="U36" s="76"/>
      <c r="V36" s="76"/>
      <c r="W36" s="76"/>
      <c r="X36" s="76">
        <v>5</v>
      </c>
      <c r="Y36" s="76">
        <v>5</v>
      </c>
      <c r="Z36" s="32">
        <v>6</v>
      </c>
    </row>
    <row r="37" spans="1:26" ht="12.75">
      <c r="A37" s="180" t="s">
        <v>627</v>
      </c>
      <c r="B37" s="180" t="s">
        <v>804</v>
      </c>
      <c r="C37" s="184" t="s">
        <v>3716</v>
      </c>
      <c r="D37" s="76"/>
      <c r="E37" s="76"/>
      <c r="F37" s="76"/>
      <c r="G37" s="76"/>
      <c r="H37" s="76"/>
      <c r="I37" s="185" t="s">
        <v>800</v>
      </c>
      <c r="J37" s="185" t="s">
        <v>793</v>
      </c>
      <c r="K37" s="185" t="s">
        <v>794</v>
      </c>
      <c r="L37" s="99">
        <v>1</v>
      </c>
      <c r="M37" s="186" t="s">
        <v>680</v>
      </c>
      <c r="N37" s="109">
        <v>1049.8</v>
      </c>
      <c r="O37" s="109">
        <v>2917</v>
      </c>
      <c r="P37" s="134">
        <v>0.483</v>
      </c>
      <c r="Q37" s="32">
        <f>N37/O37</f>
        <v>0.3598902982516284</v>
      </c>
      <c r="R37" s="76"/>
      <c r="S37" s="76"/>
      <c r="T37" s="76"/>
      <c r="U37" s="76"/>
      <c r="V37" s="76"/>
      <c r="W37" s="76"/>
      <c r="X37" s="76">
        <v>5</v>
      </c>
      <c r="Y37" s="76">
        <v>6</v>
      </c>
      <c r="Z37" s="32">
        <v>7</v>
      </c>
    </row>
    <row r="38" spans="1:26" ht="12.75">
      <c r="A38" s="180" t="s">
        <v>3711</v>
      </c>
      <c r="B38" s="31" t="s">
        <v>1258</v>
      </c>
      <c r="C38" s="191" t="s">
        <v>3717</v>
      </c>
      <c r="D38" s="32"/>
      <c r="E38" s="32"/>
      <c r="F38" s="32"/>
      <c r="G38" s="32"/>
      <c r="H38" s="32"/>
      <c r="I38" s="182" t="s">
        <v>728</v>
      </c>
      <c r="J38" s="51" t="s">
        <v>728</v>
      </c>
      <c r="K38" s="51" t="s">
        <v>803</v>
      </c>
      <c r="L38" s="98">
        <v>0.69</v>
      </c>
      <c r="M38" s="190" t="s">
        <v>680</v>
      </c>
      <c r="N38" s="100">
        <v>15317</v>
      </c>
      <c r="O38" s="109">
        <v>39075</v>
      </c>
      <c r="P38" s="134">
        <v>0.409</v>
      </c>
      <c r="Q38" s="32">
        <f t="shared" si="2"/>
        <v>0.39198976327575175</v>
      </c>
      <c r="R38" s="32"/>
      <c r="S38" s="32"/>
      <c r="T38" s="32"/>
      <c r="U38" s="32"/>
      <c r="V38" s="32"/>
      <c r="W38" s="32"/>
      <c r="X38" s="32">
        <v>7</v>
      </c>
      <c r="Y38" s="32">
        <v>7</v>
      </c>
      <c r="Z38" s="32">
        <v>9</v>
      </c>
    </row>
    <row r="39" spans="1:26" ht="12.75">
      <c r="A39" s="180" t="s">
        <v>847</v>
      </c>
      <c r="B39" s="180" t="s">
        <v>848</v>
      </c>
      <c r="C39" s="184" t="s">
        <v>3716</v>
      </c>
      <c r="D39" s="76"/>
      <c r="E39" s="76"/>
      <c r="F39" s="76"/>
      <c r="G39" s="76"/>
      <c r="H39" s="76"/>
      <c r="I39" s="104" t="s">
        <v>800</v>
      </c>
      <c r="J39" s="104" t="s">
        <v>793</v>
      </c>
      <c r="K39" s="104" t="s">
        <v>801</v>
      </c>
      <c r="L39" s="99">
        <v>0.98</v>
      </c>
      <c r="M39" s="186" t="s">
        <v>680</v>
      </c>
      <c r="N39" s="109">
        <v>1804</v>
      </c>
      <c r="O39" s="109">
        <v>3858</v>
      </c>
      <c r="P39" s="134">
        <v>0.464</v>
      </c>
      <c r="Q39" s="32">
        <f t="shared" si="2"/>
        <v>0.4675997926386729</v>
      </c>
      <c r="R39" s="76"/>
      <c r="S39" s="76"/>
      <c r="T39" s="76"/>
      <c r="U39" s="76"/>
      <c r="V39" s="76"/>
      <c r="W39" s="76"/>
      <c r="X39" s="76">
        <v>5</v>
      </c>
      <c r="Y39" s="76">
        <v>6</v>
      </c>
      <c r="Z39" s="32">
        <v>6</v>
      </c>
    </row>
    <row r="40" spans="1:26" ht="12.75">
      <c r="A40" s="180" t="s">
        <v>628</v>
      </c>
      <c r="B40" s="76" t="s">
        <v>818</v>
      </c>
      <c r="C40" s="184" t="s">
        <v>3713</v>
      </c>
      <c r="D40" s="76"/>
      <c r="E40" s="76"/>
      <c r="F40" s="76"/>
      <c r="G40" s="76"/>
      <c r="H40" s="76"/>
      <c r="I40" s="185" t="s">
        <v>729</v>
      </c>
      <c r="J40" s="185" t="s">
        <v>793</v>
      </c>
      <c r="K40" s="104" t="s">
        <v>807</v>
      </c>
      <c r="L40" s="99">
        <v>1</v>
      </c>
      <c r="M40" s="186" t="s">
        <v>680</v>
      </c>
      <c r="N40" s="109">
        <v>10100</v>
      </c>
      <c r="O40" s="109">
        <v>20900</v>
      </c>
      <c r="P40" s="134">
        <v>0.446</v>
      </c>
      <c r="Q40" s="32">
        <f t="shared" si="2"/>
        <v>0.48325358851674644</v>
      </c>
      <c r="R40" s="76"/>
      <c r="S40" s="76"/>
      <c r="T40" s="76"/>
      <c r="U40" s="76"/>
      <c r="V40" s="76"/>
      <c r="W40" s="76"/>
      <c r="X40" s="76">
        <v>6</v>
      </c>
      <c r="Y40" s="76">
        <v>6</v>
      </c>
      <c r="Z40" s="32">
        <v>8</v>
      </c>
    </row>
    <row r="41" spans="1:26" ht="12.75">
      <c r="A41" s="76" t="s">
        <v>1699</v>
      </c>
      <c r="B41" s="76" t="s">
        <v>1700</v>
      </c>
      <c r="C41" s="184" t="s">
        <v>3718</v>
      </c>
      <c r="D41" s="76"/>
      <c r="E41" s="76"/>
      <c r="F41" s="76"/>
      <c r="G41" s="76"/>
      <c r="H41" s="76"/>
      <c r="I41" s="104" t="s">
        <v>728</v>
      </c>
      <c r="J41" s="104" t="s">
        <v>802</v>
      </c>
      <c r="K41" s="185" t="s">
        <v>803</v>
      </c>
      <c r="L41" s="99">
        <v>0.27</v>
      </c>
      <c r="M41" s="99">
        <v>0.48</v>
      </c>
      <c r="N41" s="109">
        <v>9200</v>
      </c>
      <c r="O41" s="109">
        <v>20400</v>
      </c>
      <c r="P41" s="134">
        <v>0.484</v>
      </c>
      <c r="Q41" s="32">
        <f t="shared" si="2"/>
        <v>0.45098039215686275</v>
      </c>
      <c r="R41" s="76"/>
      <c r="S41" s="32"/>
      <c r="T41" s="32"/>
      <c r="U41" s="76"/>
      <c r="V41" s="76"/>
      <c r="W41" s="76"/>
      <c r="X41" s="76">
        <v>7</v>
      </c>
      <c r="Y41" s="76">
        <v>8</v>
      </c>
      <c r="Z41" s="32">
        <v>9</v>
      </c>
    </row>
    <row r="42" spans="1:26" ht="12.75">
      <c r="A42" s="108" t="s">
        <v>819</v>
      </c>
      <c r="B42" s="76" t="s">
        <v>820</v>
      </c>
      <c r="C42" s="184" t="s">
        <v>3719</v>
      </c>
      <c r="D42" s="76"/>
      <c r="E42" s="76"/>
      <c r="F42" s="76"/>
      <c r="G42" s="76"/>
      <c r="H42" s="76"/>
      <c r="I42" s="104" t="s">
        <v>728</v>
      </c>
      <c r="J42" s="185" t="s">
        <v>793</v>
      </c>
      <c r="K42" s="185" t="s">
        <v>794</v>
      </c>
      <c r="L42" s="99">
        <v>0.29</v>
      </c>
      <c r="M42" s="99">
        <v>0.45</v>
      </c>
      <c r="N42" s="109">
        <v>2129.5</v>
      </c>
      <c r="O42" s="109">
        <v>2955.4</v>
      </c>
      <c r="P42" s="134">
        <v>0.444</v>
      </c>
      <c r="Q42" s="32">
        <f t="shared" si="2"/>
        <v>0.720545442241321</v>
      </c>
      <c r="R42" s="76"/>
      <c r="S42" s="76"/>
      <c r="T42" s="76"/>
      <c r="U42" s="76"/>
      <c r="V42" s="76"/>
      <c r="W42" s="76"/>
      <c r="X42" s="76">
        <v>7</v>
      </c>
      <c r="Y42" s="76">
        <v>6</v>
      </c>
      <c r="Z42" s="32">
        <v>7</v>
      </c>
    </row>
    <row r="43" spans="1:26" ht="7.5" customHeight="1">
      <c r="A43" s="76"/>
      <c r="B43" s="76"/>
      <c r="C43" s="76"/>
      <c r="D43" s="76"/>
      <c r="E43" s="76"/>
      <c r="F43" s="76"/>
      <c r="G43" s="76"/>
      <c r="H43" s="76"/>
      <c r="I43" s="8"/>
      <c r="J43" s="8"/>
      <c r="K43" s="8"/>
      <c r="L43" s="112"/>
      <c r="M43" s="112"/>
      <c r="N43" s="113"/>
      <c r="O43" s="113"/>
      <c r="P43" s="112"/>
      <c r="Q43" s="52"/>
      <c r="R43" s="76"/>
      <c r="S43" s="76"/>
      <c r="T43" s="76"/>
      <c r="U43" s="76"/>
      <c r="V43" s="76"/>
      <c r="W43" s="76"/>
      <c r="X43" s="76"/>
      <c r="Y43" s="76"/>
      <c r="Z43" s="32"/>
    </row>
    <row r="44" spans="1:26" ht="12.75">
      <c r="A44" s="76"/>
      <c r="B44" s="76"/>
      <c r="C44" s="76"/>
      <c r="D44" s="76"/>
      <c r="E44" s="76"/>
      <c r="F44" s="76"/>
      <c r="G44" s="76" t="s">
        <v>810</v>
      </c>
      <c r="H44" s="76"/>
      <c r="I44" s="185" t="s">
        <v>729</v>
      </c>
      <c r="J44" s="104" t="s">
        <v>793</v>
      </c>
      <c r="K44" s="185" t="s">
        <v>794</v>
      </c>
      <c r="L44" s="98">
        <f>AVERAGE(L31:L43)</f>
        <v>0.7436363636363634</v>
      </c>
      <c r="M44" s="98">
        <f>AVERAGE(M31:M43)</f>
        <v>0.298</v>
      </c>
      <c r="N44" s="100">
        <f>AVERAGE(N31:N43)</f>
        <v>5315.754545454546</v>
      </c>
      <c r="O44" s="100">
        <f>AVERAGE(O31:O43)</f>
        <v>12622.990909090908</v>
      </c>
      <c r="P44" s="135">
        <f>AVERAGE(P31:P43)</f>
        <v>0.475</v>
      </c>
      <c r="Q44" s="32">
        <f t="shared" si="2"/>
        <v>0.4211168798058954</v>
      </c>
      <c r="R44" s="76"/>
      <c r="S44" s="76"/>
      <c r="T44" s="76"/>
      <c r="U44" s="76"/>
      <c r="V44" s="76"/>
      <c r="W44" s="76"/>
      <c r="X44" s="76">
        <f>AVERAGE(X31:X42)</f>
        <v>6.090909090909091</v>
      </c>
      <c r="Y44" s="76">
        <f>AVERAGE(Y31:Y42)</f>
        <v>6.181818181818182</v>
      </c>
      <c r="Z44" s="76">
        <f>AVERAGE(Z31:Z42)</f>
        <v>7.181818181818182</v>
      </c>
    </row>
    <row r="45" spans="1:26" ht="12.75">
      <c r="A45" s="76"/>
      <c r="B45" s="76"/>
      <c r="C45" s="76"/>
      <c r="D45" s="76"/>
      <c r="E45" s="76"/>
      <c r="F45" s="76"/>
      <c r="G45" s="32" t="s">
        <v>672</v>
      </c>
      <c r="H45" s="76"/>
      <c r="I45" s="104"/>
      <c r="J45" s="104"/>
      <c r="K45" s="104"/>
      <c r="L45" s="98">
        <f aca="true" t="shared" si="3" ref="L45:Q45">STDEV(L31:L43)</f>
        <v>0.28695897711250434</v>
      </c>
      <c r="M45" s="98">
        <f>STDEV(M31:M43)</f>
        <v>0.21417282740814717</v>
      </c>
      <c r="N45" s="100">
        <f t="shared" si="3"/>
        <v>5738.341515518859</v>
      </c>
      <c r="O45" s="100">
        <f t="shared" si="3"/>
        <v>15184.21646654542</v>
      </c>
      <c r="P45" s="135">
        <f>STDEV(P31:P43)</f>
        <v>0.042135495725101</v>
      </c>
      <c r="Q45" s="32">
        <f t="shared" si="3"/>
        <v>0.1230987982291329</v>
      </c>
      <c r="R45" s="32"/>
      <c r="S45" s="32"/>
      <c r="T45" s="32"/>
      <c r="U45" s="32"/>
      <c r="V45" s="32"/>
      <c r="W45" s="32"/>
      <c r="X45" s="32">
        <f>STDEV(X31:X43)</f>
        <v>0.9438798074485403</v>
      </c>
      <c r="Y45" s="32">
        <f>STDEV(Y31:Y43)</f>
        <v>0.8738628975053023</v>
      </c>
      <c r="Z45" s="32">
        <f>STDEV(Z31:Z43)</f>
        <v>1.401298099490741</v>
      </c>
    </row>
    <row r="46" spans="1:26" ht="12.75">
      <c r="A46" s="76"/>
      <c r="B46" s="76"/>
      <c r="C46" s="76"/>
      <c r="D46" s="76"/>
      <c r="E46" s="76"/>
      <c r="F46" s="76"/>
      <c r="G46" s="76" t="s">
        <v>811</v>
      </c>
      <c r="H46" s="76"/>
      <c r="I46" s="185" t="s">
        <v>729</v>
      </c>
      <c r="J46" s="185" t="s">
        <v>793</v>
      </c>
      <c r="K46" s="185" t="s">
        <v>794</v>
      </c>
      <c r="L46" s="98">
        <f>MEDIAN(L31:L43)</f>
        <v>0.9</v>
      </c>
      <c r="M46" s="98">
        <f>MEDIAN(M31:M43)</f>
        <v>0.43</v>
      </c>
      <c r="N46" s="100">
        <f>MEDIAN(N31:N43)</f>
        <v>1883.1</v>
      </c>
      <c r="O46" s="100">
        <f>MEDIAN(O31:O43)</f>
        <v>2955.4</v>
      </c>
      <c r="P46" s="135">
        <f>MEDIAN(P31:P43)</f>
        <v>0.475</v>
      </c>
      <c r="Q46" s="32">
        <f t="shared" si="2"/>
        <v>0.6371726331461054</v>
      </c>
      <c r="R46" s="76"/>
      <c r="S46" s="76"/>
      <c r="T46" s="76"/>
      <c r="U46" s="76"/>
      <c r="V46" s="76"/>
      <c r="W46" s="76"/>
      <c r="X46" s="76">
        <f>MEDIAN(X31:X43)</f>
        <v>6</v>
      </c>
      <c r="Y46" s="76">
        <f>MEDIAN(Y31:Y43)</f>
        <v>6</v>
      </c>
      <c r="Z46" s="76">
        <f>MEDIAN(Z31:Z43)</f>
        <v>7</v>
      </c>
    </row>
    <row r="47" spans="1:26" ht="12.75">
      <c r="A47" s="32"/>
      <c r="B47" s="32"/>
      <c r="C47" s="32"/>
      <c r="D47" s="32"/>
      <c r="E47" s="32"/>
      <c r="F47" s="32"/>
      <c r="G47" s="32"/>
      <c r="H47" s="32"/>
      <c r="I47" s="51"/>
      <c r="J47" s="51"/>
      <c r="K47" s="51"/>
      <c r="L47" s="98"/>
      <c r="M47" s="98"/>
      <c r="N47" s="98"/>
      <c r="O47" s="98"/>
      <c r="P47" s="98"/>
      <c r="R47" s="100"/>
      <c r="S47" s="32"/>
      <c r="T47" s="32"/>
      <c r="U47" s="32"/>
      <c r="V47" s="32"/>
      <c r="W47" s="32"/>
      <c r="X47" s="32"/>
      <c r="Y47" s="32"/>
      <c r="Z47" s="32"/>
    </row>
    <row r="48" ht="12.75">
      <c r="B48" t="s">
        <v>3722</v>
      </c>
    </row>
  </sheetData>
  <sheetProtection/>
  <printOptions horizontalCentered="1"/>
  <pageMargins left="0.7" right="0.7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M2" sqref="M2"/>
    </sheetView>
  </sheetViews>
  <sheetFormatPr defaultColWidth="9.33203125" defaultRowHeight="12.75"/>
  <cols>
    <col min="1" max="1" width="25.5" style="3" customWidth="1"/>
    <col min="2" max="17" width="9.33203125" style="3" customWidth="1"/>
  </cols>
  <sheetData>
    <row r="1" spans="1:13" ht="12.7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7" t="s">
        <v>3775</v>
      </c>
    </row>
    <row r="2" spans="1:13" ht="12.75">
      <c r="A2" s="3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7"/>
    </row>
    <row r="3" spans="1:13" ht="18.75">
      <c r="A3" s="60" t="s">
        <v>633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</row>
    <row r="4" spans="1:13" ht="15.75">
      <c r="A4" s="61" t="s">
        <v>1117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9"/>
    </row>
    <row r="5" spans="1:13" ht="15.75">
      <c r="A5" s="15">
        <f>'Ex 4.4'!A5</f>
        <v>40674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9"/>
    </row>
    <row r="6" spans="1:13" ht="12.75">
      <c r="A6" s="3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2"/>
    </row>
    <row r="7" spans="1:13" ht="12.75">
      <c r="A7" s="3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2"/>
    </row>
    <row r="8" spans="1:13" ht="12.75">
      <c r="A8" s="33" t="s">
        <v>1113</v>
      </c>
      <c r="B8" s="4"/>
      <c r="C8" s="28" t="s">
        <v>654</v>
      </c>
      <c r="D8" s="4"/>
      <c r="E8" s="4"/>
      <c r="F8" s="4"/>
      <c r="G8" s="4"/>
      <c r="H8" s="4"/>
      <c r="I8" s="4"/>
      <c r="J8" s="4"/>
      <c r="K8" s="4"/>
      <c r="L8" s="4"/>
      <c r="M8" s="32"/>
    </row>
    <row r="9" spans="1:17" ht="12.75">
      <c r="A9" s="32"/>
      <c r="B9" s="28"/>
      <c r="C9" s="28" t="s">
        <v>826</v>
      </c>
      <c r="D9" s="28"/>
      <c r="E9" s="28"/>
      <c r="F9" s="28"/>
      <c r="G9" s="28"/>
      <c r="H9" s="28"/>
      <c r="I9" s="28"/>
      <c r="J9" s="4"/>
      <c r="K9" s="32"/>
      <c r="P9"/>
      <c r="Q9"/>
    </row>
    <row r="10" spans="1:17" ht="12.75">
      <c r="A10" s="32"/>
      <c r="B10" s="28" t="s">
        <v>654</v>
      </c>
      <c r="C10" s="192" t="s">
        <v>3724</v>
      </c>
      <c r="D10" s="28"/>
      <c r="E10" s="28" t="s">
        <v>827</v>
      </c>
      <c r="F10" s="28"/>
      <c r="G10" s="28"/>
      <c r="H10" s="28"/>
      <c r="I10" s="28"/>
      <c r="J10" s="192" t="s">
        <v>720</v>
      </c>
      <c r="K10" s="4"/>
      <c r="L10" s="32"/>
      <c r="Q10"/>
    </row>
    <row r="11" spans="1:13" ht="12.75">
      <c r="A11" s="32" t="s">
        <v>624</v>
      </c>
      <c r="B11" s="28" t="s">
        <v>829</v>
      </c>
      <c r="C11" s="195" t="s">
        <v>3723</v>
      </c>
      <c r="D11" s="28" t="s">
        <v>831</v>
      </c>
      <c r="E11" s="28" t="s">
        <v>832</v>
      </c>
      <c r="F11" s="28" t="s">
        <v>830</v>
      </c>
      <c r="G11" s="28" t="s">
        <v>781</v>
      </c>
      <c r="H11" s="192" t="s">
        <v>3720</v>
      </c>
      <c r="I11" s="28" t="s">
        <v>631</v>
      </c>
      <c r="J11" s="192" t="s">
        <v>3736</v>
      </c>
      <c r="K11" s="28" t="s">
        <v>632</v>
      </c>
      <c r="L11" s="28" t="s">
        <v>833</v>
      </c>
      <c r="M11" s="28" t="s">
        <v>834</v>
      </c>
    </row>
    <row r="12" spans="1:13" ht="7.5" customHeight="1">
      <c r="A12" s="5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2"/>
    </row>
    <row r="13" spans="1:13" ht="12.75">
      <c r="A13" s="79" t="str">
        <f>'Ex 4.4'!A12</f>
        <v>Alliant Energy</v>
      </c>
      <c r="B13" s="4">
        <v>0.07</v>
      </c>
      <c r="C13" s="4">
        <f>RATE(5,,-2.75,3.6)</f>
        <v>0.05534379592399219</v>
      </c>
      <c r="D13" s="27">
        <v>0.05</v>
      </c>
      <c r="E13" s="27">
        <v>0.093</v>
      </c>
      <c r="F13" s="27">
        <v>0.0538</v>
      </c>
      <c r="G13" s="27">
        <v>0.05</v>
      </c>
      <c r="H13" s="27">
        <v>0.06</v>
      </c>
      <c r="I13" s="27">
        <f>AVERAGE(B13:H13)</f>
        <v>0.06173482798914174</v>
      </c>
      <c r="J13" s="27">
        <f>AVERAGE(B13,D13:H13)</f>
        <v>0.06280000000000001</v>
      </c>
      <c r="K13" s="4">
        <f>MEDIAN(B13:G13)</f>
        <v>0.054571897961996095</v>
      </c>
      <c r="L13" s="4">
        <f>MAX(B13:G13)</f>
        <v>0.093</v>
      </c>
      <c r="M13" s="4">
        <f>MIN(B13:G13)</f>
        <v>0.05</v>
      </c>
    </row>
    <row r="14" spans="1:13" ht="12.75">
      <c r="A14" s="79" t="str">
        <f>'Ex 4.4'!A13</f>
        <v>DTE Energy Co.</v>
      </c>
      <c r="B14" s="4">
        <v>0.055</v>
      </c>
      <c r="C14" s="4">
        <f>RATE(5,,-3.74,4.25)</f>
        <v>0.025896304912854433</v>
      </c>
      <c r="D14" s="4">
        <v>0.05</v>
      </c>
      <c r="E14" s="4">
        <v>0.0575</v>
      </c>
      <c r="F14" s="4">
        <v>0.0472</v>
      </c>
      <c r="G14" s="4">
        <v>0.04</v>
      </c>
      <c r="H14" s="4">
        <v>0.04</v>
      </c>
      <c r="I14" s="27">
        <f aca="true" t="shared" si="0" ref="I14:I20">AVERAGE(B14:H14)</f>
        <v>0.04508518641612206</v>
      </c>
      <c r="J14" s="27">
        <f>AVERAGE(B14,D14:H14)</f>
        <v>0.04828333333333334</v>
      </c>
      <c r="K14" s="4">
        <f aca="true" t="shared" si="1" ref="K14:K20">MEDIAN(B14:G14)</f>
        <v>0.048600000000000004</v>
      </c>
      <c r="L14" s="4">
        <f aca="true" t="shared" si="2" ref="L14:L20">MAX(B14:G14)</f>
        <v>0.0575</v>
      </c>
      <c r="M14" s="4">
        <f aca="true" t="shared" si="3" ref="M14:M20">MIN(B14:G14)</f>
        <v>0.025896304912854433</v>
      </c>
    </row>
    <row r="15" spans="1:13" ht="12.75">
      <c r="A15" s="79" t="str">
        <f>'Ex 4.4'!A14</f>
        <v>Edison International</v>
      </c>
      <c r="B15" s="4">
        <v>-0.01</v>
      </c>
      <c r="C15" s="4">
        <f>RATE(5,,-3.24,3.25)</f>
        <v>0.0006165232798814519</v>
      </c>
      <c r="D15" s="4">
        <v>0.05</v>
      </c>
      <c r="E15" s="4">
        <v>0.0345</v>
      </c>
      <c r="F15" s="4">
        <v>0.0483</v>
      </c>
      <c r="G15" s="4">
        <v>-0.07</v>
      </c>
      <c r="H15" s="4">
        <v>0.07</v>
      </c>
      <c r="I15" s="27">
        <f t="shared" si="0"/>
        <v>0.01763093189712592</v>
      </c>
      <c r="J15" s="27">
        <f>AVERAGE(D15:F15,H15)</f>
        <v>0.0507</v>
      </c>
      <c r="K15" s="4">
        <f t="shared" si="1"/>
        <v>0.017558261639940727</v>
      </c>
      <c r="L15" s="4">
        <f t="shared" si="2"/>
        <v>0.05</v>
      </c>
      <c r="M15" s="4">
        <f t="shared" si="3"/>
        <v>-0.07</v>
      </c>
    </row>
    <row r="16" spans="1:13" ht="12.75">
      <c r="A16" s="79" t="str">
        <f>'Ex 4.4'!A15</f>
        <v>Entergy</v>
      </c>
      <c r="B16" s="4">
        <v>0.01</v>
      </c>
      <c r="C16" s="4">
        <f>RATE(5,,-6.66,6.75)</f>
        <v>0.002688210842791694</v>
      </c>
      <c r="D16" s="103">
        <v>0.015</v>
      </c>
      <c r="E16" s="4">
        <v>-0.015</v>
      </c>
      <c r="F16" s="4">
        <v>0.0313</v>
      </c>
      <c r="G16" s="4">
        <v>-0.02</v>
      </c>
      <c r="H16" s="4">
        <v>0.07</v>
      </c>
      <c r="I16" s="27">
        <f t="shared" si="0"/>
        <v>0.013426887263255957</v>
      </c>
      <c r="J16" s="27">
        <f>AVERAGE(D16,F16,H16)</f>
        <v>0.03876666666666667</v>
      </c>
      <c r="K16" s="4">
        <f t="shared" si="1"/>
        <v>0.006344105421395847</v>
      </c>
      <c r="L16" s="4">
        <f t="shared" si="2"/>
        <v>0.0313</v>
      </c>
      <c r="M16" s="4">
        <f t="shared" si="3"/>
        <v>-0.02</v>
      </c>
    </row>
    <row r="17" spans="1:13" ht="12.75">
      <c r="A17" s="79" t="str">
        <f>'Ex 4.4'!A16</f>
        <v>PG &amp; E</v>
      </c>
      <c r="B17" s="4">
        <v>0.06</v>
      </c>
      <c r="C17" s="4">
        <f>RATE(5,,-3.03,4.25)</f>
        <v>0.07001350798910207</v>
      </c>
      <c r="D17" s="103">
        <v>0.055</v>
      </c>
      <c r="E17" s="4">
        <v>0.0628</v>
      </c>
      <c r="F17" s="103">
        <v>0.0606</v>
      </c>
      <c r="G17" s="192" t="s">
        <v>680</v>
      </c>
      <c r="H17" s="4">
        <v>0.06</v>
      </c>
      <c r="I17" s="27">
        <f t="shared" si="0"/>
        <v>0.061402251331517006</v>
      </c>
      <c r="J17" s="27">
        <f>AVERAGE(B17,D17:H17)</f>
        <v>0.05968</v>
      </c>
      <c r="K17" s="4">
        <f t="shared" si="1"/>
        <v>0.0606</v>
      </c>
      <c r="L17" s="4">
        <f t="shared" si="2"/>
        <v>0.07001350798910207</v>
      </c>
      <c r="M17" s="4">
        <f t="shared" si="3"/>
        <v>0.055</v>
      </c>
    </row>
    <row r="18" spans="1:13" ht="12.75">
      <c r="A18" s="79" t="str">
        <f>'Ex 4.4'!A17</f>
        <v>SCANA Corp.</v>
      </c>
      <c r="B18" s="4">
        <v>0.03</v>
      </c>
      <c r="C18" s="4">
        <f>RATE(5,,-2.98,3.5)</f>
        <v>0.032690914243270676</v>
      </c>
      <c r="D18" s="4">
        <v>0.0458</v>
      </c>
      <c r="E18" s="4">
        <v>0.0468</v>
      </c>
      <c r="F18" s="4">
        <v>0.0447</v>
      </c>
      <c r="G18" s="4">
        <v>0.05</v>
      </c>
      <c r="H18" s="192" t="s">
        <v>680</v>
      </c>
      <c r="I18" s="27">
        <f t="shared" si="0"/>
        <v>0.041665152373878446</v>
      </c>
      <c r="J18" s="27">
        <f>AVERAGE(B18,D18:H18)</f>
        <v>0.04346</v>
      </c>
      <c r="K18" s="4">
        <f t="shared" si="1"/>
        <v>0.04525</v>
      </c>
      <c r="L18" s="4">
        <f t="shared" si="2"/>
        <v>0.05</v>
      </c>
      <c r="M18" s="4">
        <f t="shared" si="3"/>
        <v>0.03</v>
      </c>
    </row>
    <row r="19" spans="1:13" ht="12.75">
      <c r="A19" s="79" t="str">
        <f>'Ex 4.4'!A18</f>
        <v>Southern Company</v>
      </c>
      <c r="B19" s="4">
        <v>0.05</v>
      </c>
      <c r="C19" s="4">
        <f>RATE(5,,-1.8,2.2)</f>
        <v>0.04095039696940191</v>
      </c>
      <c r="D19" s="9">
        <v>0.05</v>
      </c>
      <c r="E19" s="9">
        <v>0.0544</v>
      </c>
      <c r="F19" s="9">
        <v>0.0556</v>
      </c>
      <c r="G19" s="9">
        <v>0.06</v>
      </c>
      <c r="H19" s="9">
        <v>0.05</v>
      </c>
      <c r="I19" s="27">
        <f t="shared" si="0"/>
        <v>0.05156434242420027</v>
      </c>
      <c r="J19" s="27">
        <f>AVERAGE(B19,D19:H19)</f>
        <v>0.05333333333333334</v>
      </c>
      <c r="K19" s="4">
        <f t="shared" si="1"/>
        <v>0.052199999999999996</v>
      </c>
      <c r="L19" s="4">
        <f t="shared" si="2"/>
        <v>0.06</v>
      </c>
      <c r="M19" s="4">
        <f t="shared" si="3"/>
        <v>0.04095039696940191</v>
      </c>
    </row>
    <row r="20" spans="1:13" ht="12.75">
      <c r="A20" s="79" t="str">
        <f>'Ex 4.4'!A19</f>
        <v>Wisconsin Energy</v>
      </c>
      <c r="B20" s="4">
        <v>0.075</v>
      </c>
      <c r="C20" s="4">
        <f>RATE(5,,-1.92,2.5)</f>
        <v>0.054211515856880554</v>
      </c>
      <c r="D20" s="4">
        <v>0.08</v>
      </c>
      <c r="E20" s="4">
        <v>0.0802</v>
      </c>
      <c r="F20" s="4">
        <v>0.0776</v>
      </c>
      <c r="G20" s="4">
        <v>0.12</v>
      </c>
      <c r="H20" s="4">
        <v>0.06</v>
      </c>
      <c r="I20" s="27">
        <f t="shared" si="0"/>
        <v>0.07814450226526866</v>
      </c>
      <c r="J20" s="27">
        <f>AVERAGE(B20,D20:H20)</f>
        <v>0.08213333333333332</v>
      </c>
      <c r="K20" s="4">
        <f t="shared" si="1"/>
        <v>0.07880000000000001</v>
      </c>
      <c r="L20" s="4">
        <f t="shared" si="2"/>
        <v>0.12</v>
      </c>
      <c r="M20" s="4">
        <f t="shared" si="3"/>
        <v>0.054211515856880554</v>
      </c>
    </row>
    <row r="21" spans="1:13" ht="12.75">
      <c r="A21" s="79" t="str">
        <f>'Ex 4.4'!A20</f>
        <v>Xcel Energy</v>
      </c>
      <c r="B21" s="4">
        <v>0.055</v>
      </c>
      <c r="C21" s="4">
        <f>RATE(5,,-1.56,2)</f>
        <v>0.050947640447396886</v>
      </c>
      <c r="D21" s="115">
        <v>0.0513</v>
      </c>
      <c r="E21" s="115">
        <v>0.0595</v>
      </c>
      <c r="F21" s="115">
        <v>0.0607</v>
      </c>
      <c r="G21" s="115">
        <v>0.06</v>
      </c>
      <c r="H21" s="115">
        <v>0.04</v>
      </c>
      <c r="I21" s="27">
        <f>AVERAGE(B21:H21)</f>
        <v>0.05392109149248526</v>
      </c>
      <c r="J21" s="27">
        <f>AVERAGE(B21,D21:H21)</f>
        <v>0.05441666666666666</v>
      </c>
      <c r="K21" s="4">
        <f>MEDIAN(B21:G21)</f>
        <v>0.057249999999999995</v>
      </c>
      <c r="L21" s="4">
        <f>MAX(B21:G21)</f>
        <v>0.0607</v>
      </c>
      <c r="M21" s="4">
        <f>MIN(B21:G21)</f>
        <v>0.050947640447396886</v>
      </c>
    </row>
    <row r="22" spans="1:13" ht="7.5" customHeight="1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2"/>
    </row>
    <row r="23" spans="1:13" ht="12.75">
      <c r="A23" s="57" t="s">
        <v>631</v>
      </c>
      <c r="B23" s="4">
        <f aca="true" t="shared" si="4" ref="B23:M23">AVERAGE(B12:B22)</f>
        <v>0.043888888888888894</v>
      </c>
      <c r="C23" s="4">
        <f t="shared" si="4"/>
        <v>0.03703986782950798</v>
      </c>
      <c r="D23" s="4">
        <f t="shared" si="4"/>
        <v>0.049677777777777786</v>
      </c>
      <c r="E23" s="4">
        <f t="shared" si="4"/>
        <v>0.05263333333333333</v>
      </c>
      <c r="F23" s="4">
        <f t="shared" si="4"/>
        <v>0.053311111111111115</v>
      </c>
      <c r="G23" s="4">
        <f t="shared" si="4"/>
        <v>0.03625</v>
      </c>
      <c r="H23" s="4">
        <f t="shared" si="4"/>
        <v>0.05625</v>
      </c>
      <c r="I23" s="4">
        <f t="shared" si="4"/>
        <v>0.04717501927255503</v>
      </c>
      <c r="J23" s="4">
        <f t="shared" si="4"/>
        <v>0.054841481481481484</v>
      </c>
      <c r="K23" s="4">
        <f t="shared" si="4"/>
        <v>0.04679714055814807</v>
      </c>
      <c r="L23" s="4">
        <f t="shared" si="4"/>
        <v>0.06583483422101133</v>
      </c>
      <c r="M23" s="4">
        <f t="shared" si="4"/>
        <v>0.024111762020725975</v>
      </c>
    </row>
    <row r="24" spans="1:13" ht="12.75">
      <c r="A24" s="57" t="s">
        <v>632</v>
      </c>
      <c r="B24" s="4">
        <f aca="true" t="shared" si="5" ref="B24:M24">MEDIAN(B12:B22)</f>
        <v>0.055</v>
      </c>
      <c r="C24" s="4">
        <f t="shared" si="5"/>
        <v>0.04095039696940191</v>
      </c>
      <c r="D24" s="4">
        <f t="shared" si="5"/>
        <v>0.05</v>
      </c>
      <c r="E24" s="4">
        <f t="shared" si="5"/>
        <v>0.0575</v>
      </c>
      <c r="F24" s="4">
        <f t="shared" si="5"/>
        <v>0.0538</v>
      </c>
      <c r="G24" s="4">
        <f t="shared" si="5"/>
        <v>0.05</v>
      </c>
      <c r="H24" s="4">
        <f t="shared" si="5"/>
        <v>0.06</v>
      </c>
      <c r="I24" s="4">
        <f t="shared" si="5"/>
        <v>0.05156434242420027</v>
      </c>
      <c r="J24" s="4">
        <f t="shared" si="5"/>
        <v>0.05333333333333334</v>
      </c>
      <c r="K24" s="4">
        <f t="shared" si="5"/>
        <v>0.052199999999999996</v>
      </c>
      <c r="L24" s="4">
        <f t="shared" si="5"/>
        <v>0.06</v>
      </c>
      <c r="M24" s="4">
        <f t="shared" si="5"/>
        <v>0.04095039696940191</v>
      </c>
    </row>
    <row r="25" spans="1:13" ht="12.75">
      <c r="A25" s="5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7" ht="12.75">
      <c r="A26" s="199" t="s">
        <v>3737</v>
      </c>
      <c r="B26" s="1" t="s">
        <v>3738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Q26"/>
    </row>
    <row r="27" spans="1:17" ht="12.75">
      <c r="A27" s="5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Q27"/>
    </row>
    <row r="30" spans="1:7" ht="12.75">
      <c r="A30" s="18" t="s">
        <v>1114</v>
      </c>
      <c r="G30" s="18" t="s">
        <v>1239</v>
      </c>
    </row>
    <row r="31" spans="1:4" ht="12.75">
      <c r="A31" s="32"/>
      <c r="B31" s="28" t="s">
        <v>654</v>
      </c>
      <c r="C31" s="192" t="s">
        <v>3720</v>
      </c>
      <c r="D31" s="192" t="s">
        <v>773</v>
      </c>
    </row>
    <row r="32" spans="1:12" ht="12.75">
      <c r="A32" s="32" t="s">
        <v>624</v>
      </c>
      <c r="B32" s="28" t="s">
        <v>829</v>
      </c>
      <c r="C32" s="192" t="s">
        <v>3725</v>
      </c>
      <c r="D32" s="28" t="s">
        <v>631</v>
      </c>
      <c r="G32" s="3" t="s">
        <v>1118</v>
      </c>
      <c r="K32" s="40"/>
      <c r="L32" s="40" t="s">
        <v>774</v>
      </c>
    </row>
    <row r="33" spans="1:12" ht="7.5" customHeight="1">
      <c r="A33" s="52"/>
      <c r="B33" s="10"/>
      <c r="C33" s="10"/>
      <c r="D33" s="10"/>
      <c r="G33" s="30"/>
      <c r="H33" s="30"/>
      <c r="I33" s="30"/>
      <c r="J33" s="30"/>
      <c r="K33" s="30"/>
      <c r="L33" s="30"/>
    </row>
    <row r="34" spans="1:12" ht="12.75">
      <c r="A34" s="79" t="str">
        <f aca="true" t="shared" si="6" ref="A34:A42">A13</f>
        <v>Alliant Energy</v>
      </c>
      <c r="B34" s="4">
        <v>0.05</v>
      </c>
      <c r="C34" s="4">
        <v>0.1013</v>
      </c>
      <c r="D34" s="4">
        <f>(B34+C34*0.25)/1.25</f>
        <v>0.06026</v>
      </c>
      <c r="G34" s="3" t="s">
        <v>1119</v>
      </c>
      <c r="K34" s="4"/>
      <c r="L34" s="4">
        <v>0.0462</v>
      </c>
    </row>
    <row r="35" spans="1:12" ht="12.75">
      <c r="A35" s="79" t="str">
        <f t="shared" si="6"/>
        <v>DTE Energy Co.</v>
      </c>
      <c r="B35" s="4">
        <v>0.035</v>
      </c>
      <c r="C35" s="4">
        <v>0.0459</v>
      </c>
      <c r="D35" s="4">
        <f aca="true" t="shared" si="7" ref="D35:D41">(B35+C35*0.25)/1.25</f>
        <v>0.037180000000000005</v>
      </c>
      <c r="G35" s="3" t="s">
        <v>1120</v>
      </c>
      <c r="K35" s="4"/>
      <c r="L35" s="4">
        <v>0.0462</v>
      </c>
    </row>
    <row r="36" spans="1:4" ht="12.75">
      <c r="A36" s="79" t="str">
        <f t="shared" si="6"/>
        <v>Edison International</v>
      </c>
      <c r="B36" s="4">
        <v>0.025</v>
      </c>
      <c r="C36" s="4">
        <v>0.0079</v>
      </c>
      <c r="D36" s="4">
        <f t="shared" si="7"/>
        <v>0.021580000000000002</v>
      </c>
    </row>
    <row r="37" spans="1:12" ht="12.75">
      <c r="A37" s="79" t="str">
        <f t="shared" si="6"/>
        <v>Entergy</v>
      </c>
      <c r="B37" s="4">
        <v>0.03</v>
      </c>
      <c r="C37" s="4">
        <v>0.0432</v>
      </c>
      <c r="D37" s="4">
        <f t="shared" si="7"/>
        <v>0.03264</v>
      </c>
      <c r="J37" s="3" t="s">
        <v>637</v>
      </c>
      <c r="K37" s="4"/>
      <c r="L37" s="4">
        <f>AVERAGE(L33:L36)</f>
        <v>0.0462</v>
      </c>
    </row>
    <row r="38" spans="1:4" ht="12.75">
      <c r="A38" s="79" t="str">
        <f t="shared" si="6"/>
        <v>PG &amp; E</v>
      </c>
      <c r="B38" s="4">
        <v>0.06</v>
      </c>
      <c r="C38" s="4">
        <v>0.033</v>
      </c>
      <c r="D38" s="4">
        <f t="shared" si="7"/>
        <v>0.0546</v>
      </c>
    </row>
    <row r="39" spans="1:12" ht="12.75">
      <c r="A39" s="79" t="str">
        <f t="shared" si="6"/>
        <v>SCANA Corp.</v>
      </c>
      <c r="B39" s="4">
        <v>0.02</v>
      </c>
      <c r="C39" s="28" t="s">
        <v>680</v>
      </c>
      <c r="D39" s="4">
        <f>B39</f>
        <v>0.02</v>
      </c>
      <c r="L39" s="4"/>
    </row>
    <row r="40" spans="1:12" ht="12.75">
      <c r="A40" s="79" t="str">
        <f t="shared" si="6"/>
        <v>Southern Company</v>
      </c>
      <c r="B40" s="4">
        <v>0.04</v>
      </c>
      <c r="C40" s="28">
        <v>0.0278</v>
      </c>
      <c r="D40" s="4">
        <f t="shared" si="7"/>
        <v>0.037559999999999996</v>
      </c>
      <c r="L40" s="4"/>
    </row>
    <row r="41" spans="1:12" ht="12.75">
      <c r="A41" s="79" t="str">
        <f t="shared" si="6"/>
        <v>Wisconsin Energy</v>
      </c>
      <c r="B41" s="4">
        <v>0.135</v>
      </c>
      <c r="C41" s="192">
        <v>0.3</v>
      </c>
      <c r="D41" s="4">
        <f t="shared" si="7"/>
        <v>0.168</v>
      </c>
      <c r="K41" s="4"/>
      <c r="L41" s="4"/>
    </row>
    <row r="42" spans="1:12" ht="12.75">
      <c r="A42" s="79" t="str">
        <f t="shared" si="6"/>
        <v>Xcel Energy</v>
      </c>
      <c r="B42" s="4">
        <v>0.035</v>
      </c>
      <c r="C42" s="4">
        <v>0.04</v>
      </c>
      <c r="D42" s="4">
        <f>(B42+C42*0.25)/1.25</f>
        <v>0.036000000000000004</v>
      </c>
      <c r="G42" s="3" t="s">
        <v>1224</v>
      </c>
      <c r="K42" s="4"/>
      <c r="L42" s="4">
        <v>0.027</v>
      </c>
    </row>
    <row r="43" spans="1:12" ht="12.75">
      <c r="A43" s="32"/>
      <c r="B43" s="10"/>
      <c r="C43" s="10"/>
      <c r="D43" s="10"/>
      <c r="G43" s="3" t="s">
        <v>1225</v>
      </c>
      <c r="K43" s="4"/>
      <c r="L43" s="4">
        <v>0.01</v>
      </c>
    </row>
    <row r="44" spans="1:12" ht="12.75">
      <c r="A44" s="57" t="s">
        <v>631</v>
      </c>
      <c r="B44" s="4">
        <f>AVERAGE(B33:B43)</f>
        <v>0.04777777777777778</v>
      </c>
      <c r="C44" s="4">
        <f>AVERAGE(C33:C43)</f>
        <v>0.0748875</v>
      </c>
      <c r="D44" s="4">
        <f>AVERAGE(D33:D43)</f>
        <v>0.05198</v>
      </c>
      <c r="K44" s="3" t="s">
        <v>723</v>
      </c>
      <c r="L44" s="4">
        <f>L43/L42</f>
        <v>0.3703703703703704</v>
      </c>
    </row>
    <row r="45" spans="1:12" ht="12.75">
      <c r="A45" s="57" t="s">
        <v>632</v>
      </c>
      <c r="B45" s="4">
        <f>MEDIAN(B33:B43)</f>
        <v>0.035</v>
      </c>
      <c r="C45" s="4">
        <f>MEDIAN(C33:C43)</f>
        <v>0.0416</v>
      </c>
      <c r="D45" s="4">
        <f>MEDIAN(D33:D43)</f>
        <v>0.037180000000000005</v>
      </c>
      <c r="L45" s="4"/>
    </row>
    <row r="46" spans="7:12" ht="12.75">
      <c r="G46" s="3" t="s">
        <v>1226</v>
      </c>
      <c r="L46" s="4">
        <v>0.0294</v>
      </c>
    </row>
    <row r="47" spans="7:12" ht="12.75">
      <c r="G47" s="3" t="s">
        <v>1227</v>
      </c>
      <c r="L47" s="4">
        <v>0.0246</v>
      </c>
    </row>
    <row r="48" spans="11:12" ht="12.75">
      <c r="K48" s="3" t="s">
        <v>723</v>
      </c>
      <c r="L48" s="4">
        <f>L47/L46</f>
        <v>0.8367346938775511</v>
      </c>
    </row>
    <row r="49" ht="12.75">
      <c r="L49" s="4"/>
    </row>
    <row r="50" ht="12.75">
      <c r="L50" s="4"/>
    </row>
    <row r="51" ht="12.75">
      <c r="L51" s="4"/>
    </row>
    <row r="52" ht="12.75">
      <c r="L52" s="4"/>
    </row>
    <row r="53" ht="12.75">
      <c r="L53" s="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2" sqref="J2"/>
    </sheetView>
  </sheetViews>
  <sheetFormatPr defaultColWidth="9.33203125" defaultRowHeight="12.75"/>
  <cols>
    <col min="1" max="1" width="25.16015625" style="0" customWidth="1"/>
    <col min="2" max="2" width="11.83203125" style="0" customWidth="1"/>
    <col min="3" max="3" width="9.33203125" style="0" customWidth="1"/>
    <col min="4" max="7" width="11.83203125" style="0" customWidth="1"/>
    <col min="8" max="10" width="13.83203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4"/>
      <c r="J1" s="197" t="s">
        <v>3776</v>
      </c>
    </row>
    <row r="2" spans="1:10" ht="12.75">
      <c r="A2" s="3"/>
      <c r="B2" s="3"/>
      <c r="C2" s="3"/>
      <c r="D2" s="3"/>
      <c r="E2" s="3"/>
      <c r="F2" s="3"/>
      <c r="G2" s="3"/>
      <c r="H2" s="3"/>
      <c r="I2" s="4"/>
      <c r="J2" s="1" t="s">
        <v>3745</v>
      </c>
    </row>
    <row r="3" spans="1:10" ht="18.75">
      <c r="A3" s="60" t="str">
        <f>'Ex 4.4'!A3</f>
        <v>PacifiCorp</v>
      </c>
      <c r="B3" s="7"/>
      <c r="C3" s="7"/>
      <c r="D3" s="7"/>
      <c r="E3" s="7"/>
      <c r="F3" s="7"/>
      <c r="G3" s="7"/>
      <c r="H3" s="7"/>
      <c r="I3" s="6"/>
      <c r="J3" s="6"/>
    </row>
    <row r="4" spans="1:10" ht="15.75">
      <c r="A4" s="14" t="s">
        <v>638</v>
      </c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15">
        <f>'Ex 4.4'!A5</f>
        <v>40674</v>
      </c>
      <c r="B5" s="7"/>
      <c r="C5" s="7"/>
      <c r="D5" s="7"/>
      <c r="E5" s="7"/>
      <c r="F5" s="7"/>
      <c r="G5" s="7"/>
      <c r="H5" s="7"/>
      <c r="I5" s="6"/>
      <c r="J5" s="6"/>
    </row>
    <row r="6" spans="1:10" ht="18.75">
      <c r="A6" s="13"/>
      <c r="B6" s="7"/>
      <c r="C6" s="7"/>
      <c r="D6" s="7"/>
      <c r="E6" s="7"/>
      <c r="F6" s="7"/>
      <c r="G6" s="7"/>
      <c r="H6" s="7"/>
      <c r="I6" s="6"/>
      <c r="J6" s="6"/>
    </row>
    <row r="7" spans="1:10" ht="12.75">
      <c r="A7" s="3"/>
      <c r="B7" s="3"/>
      <c r="C7" s="3"/>
      <c r="D7" s="3"/>
      <c r="E7" s="3"/>
      <c r="F7" s="3"/>
      <c r="G7" s="3"/>
      <c r="H7" s="3"/>
      <c r="I7" s="4"/>
      <c r="J7" s="4"/>
    </row>
    <row r="8" spans="1:10" ht="15.75">
      <c r="A8" s="34" t="s">
        <v>657</v>
      </c>
      <c r="B8" s="3"/>
      <c r="C8" s="3"/>
      <c r="D8" s="3"/>
      <c r="E8" s="3"/>
      <c r="F8" s="3"/>
      <c r="G8" s="3"/>
      <c r="H8" s="3"/>
      <c r="I8" s="4"/>
      <c r="J8" s="4"/>
    </row>
    <row r="9" spans="1:10" ht="12.75">
      <c r="A9" s="3"/>
      <c r="B9" s="39"/>
      <c r="C9" s="39"/>
      <c r="D9" s="35" t="s">
        <v>658</v>
      </c>
      <c r="E9" s="35" t="s">
        <v>659</v>
      </c>
      <c r="F9" s="35" t="s">
        <v>659</v>
      </c>
      <c r="G9" s="35"/>
      <c r="H9" s="35" t="s">
        <v>635</v>
      </c>
      <c r="I9" s="16" t="s">
        <v>635</v>
      </c>
      <c r="J9" s="16" t="s">
        <v>635</v>
      </c>
    </row>
    <row r="10" spans="1:10" ht="12.75">
      <c r="A10" s="3"/>
      <c r="B10" s="36" t="s">
        <v>3726</v>
      </c>
      <c r="C10" s="35" t="s">
        <v>660</v>
      </c>
      <c r="D10" s="35" t="s">
        <v>661</v>
      </c>
      <c r="E10" s="35" t="s">
        <v>662</v>
      </c>
      <c r="F10" s="35" t="s">
        <v>662</v>
      </c>
      <c r="G10" s="37" t="s">
        <v>663</v>
      </c>
      <c r="H10" s="37" t="s">
        <v>636</v>
      </c>
      <c r="I10" s="17" t="s">
        <v>636</v>
      </c>
      <c r="J10" s="17" t="s">
        <v>636</v>
      </c>
    </row>
    <row r="11" spans="1:10" ht="12.75">
      <c r="A11" s="18" t="s">
        <v>624</v>
      </c>
      <c r="B11" s="35" t="s">
        <v>664</v>
      </c>
      <c r="C11" s="35" t="s">
        <v>665</v>
      </c>
      <c r="D11" s="35" t="s">
        <v>666</v>
      </c>
      <c r="E11" s="35" t="s">
        <v>667</v>
      </c>
      <c r="F11" s="35" t="s">
        <v>668</v>
      </c>
      <c r="G11" s="35" t="s">
        <v>669</v>
      </c>
      <c r="H11" s="35" t="s">
        <v>670</v>
      </c>
      <c r="I11" s="16" t="s">
        <v>667</v>
      </c>
      <c r="J11" s="16" t="s">
        <v>671</v>
      </c>
    </row>
    <row r="12" spans="1:10" ht="7.5" customHeight="1">
      <c r="A12" s="30"/>
      <c r="B12" s="52"/>
      <c r="C12" s="52"/>
      <c r="D12" s="30"/>
      <c r="E12" s="10"/>
      <c r="F12" s="10"/>
      <c r="G12" s="10"/>
      <c r="H12" s="10"/>
      <c r="I12" s="10"/>
      <c r="J12" s="10"/>
    </row>
    <row r="13" spans="1:10" ht="12.75">
      <c r="A13" s="32" t="str">
        <f>'Ex 4.4'!A12</f>
        <v>Alliant Energy</v>
      </c>
      <c r="B13" s="32">
        <f>'Stock Prices'!C36</f>
        <v>38.811666666666675</v>
      </c>
      <c r="C13" s="32">
        <v>1.72</v>
      </c>
      <c r="D13" s="4">
        <f aca="true" t="shared" si="0" ref="D13:D21">C13/B13</f>
        <v>0.04431657147764846</v>
      </c>
      <c r="E13" s="4">
        <f>'Ex 4.5'!J13</f>
        <v>0.06280000000000001</v>
      </c>
      <c r="F13" s="4">
        <f>'Ex 4.5'!D34</f>
        <v>0.06026</v>
      </c>
      <c r="G13" s="4">
        <f>E13*0.75+F13*0.25</f>
        <v>0.062165000000000005</v>
      </c>
      <c r="H13" s="4">
        <f>D13*(1+F13)+G13</f>
        <v>0.10915208807489156</v>
      </c>
      <c r="I13" s="4">
        <f>D13*(1+E13)+E13</f>
        <v>0.10989965216644479</v>
      </c>
      <c r="J13" s="4">
        <f>D13*(1+F13)+F13</f>
        <v>0.10724708807489156</v>
      </c>
    </row>
    <row r="14" spans="1:10" ht="12.75">
      <c r="A14" s="32" t="str">
        <f>'Ex 4.4'!A13</f>
        <v>DTE Energy Co.</v>
      </c>
      <c r="B14" s="32">
        <f>'Stock Prices'!D36</f>
        <v>48.47466666666667</v>
      </c>
      <c r="C14" s="32">
        <v>2.3</v>
      </c>
      <c r="D14" s="4">
        <f t="shared" si="0"/>
        <v>0.04744746396743315</v>
      </c>
      <c r="E14" s="4">
        <f>'Ex 4.5'!J14</f>
        <v>0.04828333333333334</v>
      </c>
      <c r="F14" s="4">
        <f>'Ex 4.5'!D35</f>
        <v>0.037180000000000005</v>
      </c>
      <c r="G14" s="4">
        <f aca="true" t="shared" si="1" ref="G14:G21">E14*0.75+F14*0.25</f>
        <v>0.045507500000000006</v>
      </c>
      <c r="H14" s="4">
        <f aca="true" t="shared" si="2" ref="H14:H21">D14*(1+F14)+G14</f>
        <v>0.09471906067774233</v>
      </c>
      <c r="I14" s="4">
        <f aca="true" t="shared" si="3" ref="I14:I21">D14*(1+E14)+E14</f>
        <v>0.09802171901932738</v>
      </c>
      <c r="J14" s="4">
        <f aca="true" t="shared" si="4" ref="J14:J21">D14*(1+F14)+F14</f>
        <v>0.08639156067774231</v>
      </c>
    </row>
    <row r="15" spans="1:10" ht="12.75">
      <c r="A15" s="32" t="str">
        <f>'Ex 4.4'!A14</f>
        <v>Edison International</v>
      </c>
      <c r="B15" s="32">
        <f>'Stock Prices'!E36</f>
        <v>36.94866666666667</v>
      </c>
      <c r="C15" s="32">
        <v>1.29</v>
      </c>
      <c r="D15" s="4">
        <f t="shared" si="0"/>
        <v>0.03491330314129513</v>
      </c>
      <c r="E15" s="4">
        <f>'Ex 4.5'!J15</f>
        <v>0.0507</v>
      </c>
      <c r="F15" s="4">
        <f>'Ex 4.5'!D36</f>
        <v>0.021580000000000002</v>
      </c>
      <c r="G15" s="4">
        <f t="shared" si="1"/>
        <v>0.04342</v>
      </c>
      <c r="H15" s="4">
        <f t="shared" si="2"/>
        <v>0.07908673222308427</v>
      </c>
      <c r="I15" s="4">
        <f t="shared" si="3"/>
        <v>0.0873834076105588</v>
      </c>
      <c r="J15" s="4">
        <f t="shared" si="4"/>
        <v>0.057246732223084275</v>
      </c>
    </row>
    <row r="16" spans="1:10" ht="12.75">
      <c r="A16" s="32" t="str">
        <f>'Ex 4.4'!A15</f>
        <v>Entergy</v>
      </c>
      <c r="B16" s="32">
        <f>'Stock Prices'!F36</f>
        <v>66.88766666666668</v>
      </c>
      <c r="C16" s="32">
        <v>3.34</v>
      </c>
      <c r="D16" s="4">
        <f t="shared" si="0"/>
        <v>0.04993446724109576</v>
      </c>
      <c r="E16" s="4">
        <f>'Ex 4.5'!J16</f>
        <v>0.03876666666666667</v>
      </c>
      <c r="F16" s="4">
        <f>'Ex 4.5'!D37</f>
        <v>0.03264</v>
      </c>
      <c r="G16" s="4">
        <f t="shared" si="1"/>
        <v>0.037235000000000004</v>
      </c>
      <c r="H16" s="4">
        <f t="shared" si="2"/>
        <v>0.08879932825184512</v>
      </c>
      <c r="I16" s="4">
        <f t="shared" si="3"/>
        <v>0.09063692675447557</v>
      </c>
      <c r="J16" s="4">
        <f t="shared" si="4"/>
        <v>0.08420432825184512</v>
      </c>
    </row>
    <row r="17" spans="1:10" ht="12.75">
      <c r="A17" s="32" t="str">
        <f>'Ex 4.4'!A16</f>
        <v>PG &amp; E</v>
      </c>
      <c r="B17" s="32">
        <f>'Stock Prices'!G36</f>
        <v>43.95933333333333</v>
      </c>
      <c r="C17" s="32">
        <v>1.92</v>
      </c>
      <c r="D17" s="4">
        <f t="shared" si="0"/>
        <v>0.04367673152459091</v>
      </c>
      <c r="E17" s="4">
        <f>'Ex 4.5'!J17</f>
        <v>0.05968</v>
      </c>
      <c r="F17" s="4">
        <f>'Ex 4.5'!D38</f>
        <v>0.0546</v>
      </c>
      <c r="G17" s="4">
        <f t="shared" si="1"/>
        <v>0.05841</v>
      </c>
      <c r="H17" s="4">
        <f t="shared" si="2"/>
        <v>0.10447148106583357</v>
      </c>
      <c r="I17" s="4">
        <f t="shared" si="3"/>
        <v>0.1059633588619785</v>
      </c>
      <c r="J17" s="4">
        <f t="shared" si="4"/>
        <v>0.10066148106583357</v>
      </c>
    </row>
    <row r="18" spans="1:10" ht="12.75">
      <c r="A18" s="32" t="str">
        <f>'Ex 4.4'!A17</f>
        <v>SCANA Corp.</v>
      </c>
      <c r="B18" s="32">
        <f>'Stock Prices'!H36</f>
        <v>39.102</v>
      </c>
      <c r="C18" s="32">
        <v>1.94</v>
      </c>
      <c r="D18" s="4">
        <f t="shared" si="0"/>
        <v>0.04961383049460386</v>
      </c>
      <c r="E18" s="4">
        <f>'Ex 4.5'!J18</f>
        <v>0.04346</v>
      </c>
      <c r="F18" s="4">
        <f>'Ex 4.5'!D39</f>
        <v>0.02</v>
      </c>
      <c r="G18" s="4">
        <f t="shared" si="1"/>
        <v>0.037594999999999996</v>
      </c>
      <c r="H18" s="4">
        <f t="shared" si="2"/>
        <v>0.08820110710449594</v>
      </c>
      <c r="I18" s="4">
        <f t="shared" si="3"/>
        <v>0.09523004756789935</v>
      </c>
      <c r="J18" s="4">
        <f t="shared" si="4"/>
        <v>0.07060610710449594</v>
      </c>
    </row>
    <row r="19" spans="1:10" ht="12.75">
      <c r="A19" s="32" t="str">
        <f>'Ex 4.4'!A18</f>
        <v>Southern Company</v>
      </c>
      <c r="B19" s="76">
        <f>'Stock Prices'!I36</f>
        <v>37.865</v>
      </c>
      <c r="C19" s="76">
        <v>1.9</v>
      </c>
      <c r="D19" s="4">
        <f t="shared" si="0"/>
        <v>0.05017826488841938</v>
      </c>
      <c r="E19" s="4">
        <f>'Ex 4.5'!J19</f>
        <v>0.05333333333333334</v>
      </c>
      <c r="F19" s="4">
        <f>'Ex 4.5'!D40</f>
        <v>0.037559999999999996</v>
      </c>
      <c r="G19" s="4">
        <f t="shared" si="1"/>
        <v>0.04939</v>
      </c>
      <c r="H19" s="4">
        <f t="shared" si="2"/>
        <v>0.10145296051762842</v>
      </c>
      <c r="I19" s="4">
        <f t="shared" si="3"/>
        <v>0.10618777234913508</v>
      </c>
      <c r="J19" s="4">
        <f t="shared" si="4"/>
        <v>0.08962296051762841</v>
      </c>
    </row>
    <row r="20" spans="1:10" ht="12.75">
      <c r="A20" s="32" t="str">
        <f>'Ex 4.4'!A19</f>
        <v>Wisconsin Energy</v>
      </c>
      <c r="B20" s="76">
        <f>'Stock Prices'!J36</f>
        <v>29.96500000000001</v>
      </c>
      <c r="C20" s="76">
        <v>1.06</v>
      </c>
      <c r="D20" s="4">
        <f t="shared" si="0"/>
        <v>0.035374603704321696</v>
      </c>
      <c r="E20" s="4">
        <f>'Ex 4.5'!J20</f>
        <v>0.08213333333333332</v>
      </c>
      <c r="F20" s="4">
        <f>'Ex 4.5'!D41</f>
        <v>0.168</v>
      </c>
      <c r="G20" s="4">
        <f t="shared" si="1"/>
        <v>0.1036</v>
      </c>
      <c r="H20" s="4">
        <f t="shared" si="2"/>
        <v>0.14491753712664773</v>
      </c>
      <c r="I20" s="4">
        <f t="shared" si="3"/>
        <v>0.12041337115523665</v>
      </c>
      <c r="J20" s="4">
        <f t="shared" si="4"/>
        <v>0.20931753712664775</v>
      </c>
    </row>
    <row r="21" spans="1:10" ht="12.75">
      <c r="A21" s="32" t="str">
        <f>'Ex 4.4'!A20</f>
        <v>Xcel Energy</v>
      </c>
      <c r="B21" s="76">
        <f>'Stock Prices'!K36</f>
        <v>23.739000000000008</v>
      </c>
      <c r="C21" s="76">
        <v>1.03</v>
      </c>
      <c r="D21" s="4">
        <f t="shared" si="0"/>
        <v>0.04338851678672226</v>
      </c>
      <c r="E21" s="4">
        <f>'Ex 4.5'!J21</f>
        <v>0.05441666666666666</v>
      </c>
      <c r="F21" s="4">
        <f>'Ex 4.5'!D42</f>
        <v>0.036000000000000004</v>
      </c>
      <c r="G21" s="4">
        <f t="shared" si="1"/>
        <v>0.049812499999999996</v>
      </c>
      <c r="H21" s="4">
        <f t="shared" si="2"/>
        <v>0.09476300339104426</v>
      </c>
      <c r="I21" s="4">
        <f t="shared" si="3"/>
        <v>0.10016624190853304</v>
      </c>
      <c r="J21" s="4">
        <f t="shared" si="4"/>
        <v>0.08095050339104426</v>
      </c>
    </row>
    <row r="22" spans="1:10" ht="7.5" customHeight="1">
      <c r="A22" s="3"/>
      <c r="B22" s="32"/>
      <c r="C22" s="32"/>
      <c r="D22" s="30"/>
      <c r="E22" s="10"/>
      <c r="F22" s="10"/>
      <c r="G22" s="10"/>
      <c r="H22" s="10"/>
      <c r="I22" s="10"/>
      <c r="J22" s="10"/>
    </row>
    <row r="23" spans="1:10" ht="12.75">
      <c r="A23" s="40" t="s">
        <v>637</v>
      </c>
      <c r="B23" s="3"/>
      <c r="C23" s="4"/>
      <c r="D23" s="4">
        <f aca="true" t="shared" si="5" ref="D23:J23">AVERAGE(D12:D22)</f>
        <v>0.04431597258068118</v>
      </c>
      <c r="E23" s="4">
        <f t="shared" si="5"/>
        <v>0.054841481481481484</v>
      </c>
      <c r="F23" s="4">
        <f t="shared" si="5"/>
        <v>0.05198</v>
      </c>
      <c r="G23" s="4">
        <f t="shared" si="5"/>
        <v>0.05412611111111112</v>
      </c>
      <c r="H23" s="4">
        <f t="shared" si="5"/>
        <v>0.10061814427035702</v>
      </c>
      <c r="I23" s="4">
        <f t="shared" si="5"/>
        <v>0.10154472193262103</v>
      </c>
      <c r="J23" s="4">
        <f t="shared" si="5"/>
        <v>0.09847203315924591</v>
      </c>
    </row>
    <row r="24" spans="1:10" ht="12.75">
      <c r="A24" s="40" t="s">
        <v>672</v>
      </c>
      <c r="B24" s="3"/>
      <c r="C24" s="4"/>
      <c r="D24" s="4"/>
      <c r="E24" s="4"/>
      <c r="F24" s="4"/>
      <c r="G24" s="4"/>
      <c r="H24" s="4">
        <f>STDEV(H12:H22)</f>
        <v>0.018964968750559367</v>
      </c>
      <c r="I24" s="4">
        <f>STDEV(I12:I22)</f>
        <v>0.010250748388501353</v>
      </c>
      <c r="J24" s="4">
        <f>STDEV(J12:J22)</f>
        <v>0.04412959834906311</v>
      </c>
    </row>
    <row r="25" spans="1:10" ht="12.75">
      <c r="A25" s="40" t="s">
        <v>632</v>
      </c>
      <c r="B25" s="3"/>
      <c r="C25" s="4"/>
      <c r="D25" s="4"/>
      <c r="E25" s="4"/>
      <c r="F25" s="4"/>
      <c r="G25" s="4"/>
      <c r="H25" s="4">
        <f>MEDIAN(H12:H22)</f>
        <v>0.09476300339104426</v>
      </c>
      <c r="I25" s="4">
        <f>MEDIAN(I12:I22)</f>
        <v>0.10016624190853304</v>
      </c>
      <c r="J25" s="4">
        <f>MEDIAN(J12:J22)</f>
        <v>0.08639156067774231</v>
      </c>
    </row>
    <row r="26" spans="1:10" ht="12.75">
      <c r="A26" s="38" t="s">
        <v>673</v>
      </c>
      <c r="B26" s="3"/>
      <c r="C26" s="4"/>
      <c r="D26" s="4"/>
      <c r="E26" s="4"/>
      <c r="F26" s="4"/>
      <c r="G26" s="4">
        <f>H23-H24*2</f>
        <v>0.06268820676923828</v>
      </c>
      <c r="H26" s="4">
        <f>H23+H24*2</f>
        <v>0.13854808177147576</v>
      </c>
      <c r="I26" s="4"/>
      <c r="J26" s="4"/>
    </row>
    <row r="29" spans="1:2" ht="15.75">
      <c r="A29" s="41" t="s">
        <v>674</v>
      </c>
      <c r="B29" s="42">
        <f>H23</f>
        <v>0.10061814427035702</v>
      </c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5" right="0.75" top="1" bottom="1" header="0.5" footer="0.5"/>
  <pageSetup horizontalDpi="600" verticalDpi="600" orientation="landscape" scale="99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J2" sqref="J2"/>
    </sheetView>
  </sheetViews>
  <sheetFormatPr defaultColWidth="9.33203125" defaultRowHeight="12.75"/>
  <cols>
    <col min="1" max="1" width="24.83203125" style="0" customWidth="1"/>
    <col min="2" max="7" width="11.83203125" style="0" customWidth="1"/>
    <col min="8" max="10" width="13.83203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4"/>
      <c r="J1" s="197" t="s">
        <v>3777</v>
      </c>
    </row>
    <row r="2" spans="1:10" ht="12.7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0" ht="18.75">
      <c r="A3" s="60" t="str">
        <f>'Ex 4.4'!A3</f>
        <v>PacifiCorp</v>
      </c>
      <c r="B3" s="7"/>
      <c r="C3" s="7"/>
      <c r="D3" s="7"/>
      <c r="E3" s="7"/>
      <c r="F3" s="7"/>
      <c r="G3" s="7"/>
      <c r="H3" s="7"/>
      <c r="I3" s="6"/>
      <c r="J3" s="6"/>
    </row>
    <row r="4" spans="1:10" ht="15.75">
      <c r="A4" s="14" t="s">
        <v>675</v>
      </c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15">
        <f>'Ex 4.4'!A5</f>
        <v>40674</v>
      </c>
      <c r="B5" s="7"/>
      <c r="C5" s="7"/>
      <c r="D5" s="7"/>
      <c r="E5" s="7"/>
      <c r="F5" s="7"/>
      <c r="G5" s="7"/>
      <c r="H5" s="7"/>
      <c r="I5" s="6"/>
      <c r="J5" s="6"/>
    </row>
    <row r="6" spans="1:10" ht="18.75">
      <c r="A6" s="13"/>
      <c r="B6" s="7"/>
      <c r="C6" s="7"/>
      <c r="D6" s="7"/>
      <c r="E6" s="7"/>
      <c r="F6" s="7"/>
      <c r="G6" s="7"/>
      <c r="H6" s="7"/>
      <c r="I6" s="6"/>
      <c r="J6" s="6"/>
    </row>
    <row r="7" spans="1:10" ht="15.75">
      <c r="A7" s="73" t="s">
        <v>657</v>
      </c>
      <c r="B7" s="32"/>
      <c r="C7" s="32"/>
      <c r="D7" s="32"/>
      <c r="E7" s="32"/>
      <c r="F7" s="32"/>
      <c r="G7" s="32"/>
      <c r="H7" s="32"/>
      <c r="I7" s="4"/>
      <c r="J7" s="4"/>
    </row>
    <row r="8" spans="1:10" ht="12.75">
      <c r="A8" s="32"/>
      <c r="B8" s="51"/>
      <c r="C8" s="51"/>
      <c r="D8" s="48" t="s">
        <v>658</v>
      </c>
      <c r="E8" s="48" t="s">
        <v>659</v>
      </c>
      <c r="F8" s="48" t="s">
        <v>659</v>
      </c>
      <c r="G8" s="48"/>
      <c r="H8" s="48" t="s">
        <v>635</v>
      </c>
      <c r="I8" s="16" t="s">
        <v>635</v>
      </c>
      <c r="J8" s="16" t="s">
        <v>635</v>
      </c>
    </row>
    <row r="9" spans="1:10" ht="12.75">
      <c r="A9" s="32"/>
      <c r="B9" s="36" t="str">
        <f>'Ex 4.6'!B10</f>
        <v>30-day</v>
      </c>
      <c r="C9" s="48" t="s">
        <v>660</v>
      </c>
      <c r="D9" s="48" t="s">
        <v>661</v>
      </c>
      <c r="E9" s="48" t="s">
        <v>662</v>
      </c>
      <c r="F9" s="48" t="s">
        <v>662</v>
      </c>
      <c r="G9" s="74" t="s">
        <v>663</v>
      </c>
      <c r="H9" s="74" t="s">
        <v>636</v>
      </c>
      <c r="I9" s="17" t="s">
        <v>636</v>
      </c>
      <c r="J9" s="17" t="s">
        <v>636</v>
      </c>
    </row>
    <row r="10" spans="1:10" ht="12.75">
      <c r="A10" s="33" t="s">
        <v>624</v>
      </c>
      <c r="B10" s="48" t="s">
        <v>664</v>
      </c>
      <c r="C10" s="48" t="s">
        <v>665</v>
      </c>
      <c r="D10" s="48" t="s">
        <v>666</v>
      </c>
      <c r="E10" s="48" t="s">
        <v>667</v>
      </c>
      <c r="F10" s="48" t="s">
        <v>668</v>
      </c>
      <c r="G10" s="48" t="s">
        <v>669</v>
      </c>
      <c r="H10" s="48" t="s">
        <v>670</v>
      </c>
      <c r="I10" s="16" t="s">
        <v>667</v>
      </c>
      <c r="J10" s="16" t="s">
        <v>671</v>
      </c>
    </row>
    <row r="11" spans="1:10" ht="7.5" customHeight="1">
      <c r="A11" s="52"/>
      <c r="B11" s="52"/>
      <c r="C11" s="52"/>
      <c r="D11" s="52"/>
      <c r="E11" s="10"/>
      <c r="F11" s="10"/>
      <c r="G11" s="10"/>
      <c r="H11" s="10"/>
      <c r="I11" s="10"/>
      <c r="J11" s="10"/>
    </row>
    <row r="12" spans="1:10" ht="12.75">
      <c r="A12" s="32" t="str">
        <f>'Ex 4.4'!A12</f>
        <v>Alliant Energy</v>
      </c>
      <c r="B12" s="32">
        <f>'Ex 4.6'!B13</f>
        <v>38.811666666666675</v>
      </c>
      <c r="C12" s="32">
        <f>'Ex 4.6'!C13</f>
        <v>1.72</v>
      </c>
      <c r="D12" s="4">
        <f>C12/B12</f>
        <v>0.04431657147764846</v>
      </c>
      <c r="E12" s="4">
        <f>'Ex 4.6'!E13</f>
        <v>0.06280000000000001</v>
      </c>
      <c r="F12" s="4">
        <f>'Ex 4.6'!F13</f>
        <v>0.06026</v>
      </c>
      <c r="G12" s="4">
        <f>E12*0.75+F12*0.25</f>
        <v>0.062165000000000005</v>
      </c>
      <c r="H12" s="4">
        <f>D12*(1+F12)+G12</f>
        <v>0.10915208807489156</v>
      </c>
      <c r="I12" s="4">
        <f>D12*(1+E12)+E12</f>
        <v>0.10989965216644479</v>
      </c>
      <c r="J12" s="4">
        <f>D12*(1+F12)+F12</f>
        <v>0.10724708807489156</v>
      </c>
    </row>
    <row r="13" spans="1:10" ht="12.75">
      <c r="A13" s="32" t="str">
        <f>'Ex 4.4'!A13</f>
        <v>DTE Energy Co.</v>
      </c>
      <c r="B13" s="32">
        <f>'Ex 4.6'!B14</f>
        <v>48.47466666666667</v>
      </c>
      <c r="C13" s="32">
        <f>'Ex 4.6'!C14</f>
        <v>2.3</v>
      </c>
      <c r="D13" s="4">
        <f aca="true" t="shared" si="0" ref="D13:D20">C13/B13</f>
        <v>0.04744746396743315</v>
      </c>
      <c r="E13" s="4">
        <f>'Ex 4.6'!E14</f>
        <v>0.04828333333333334</v>
      </c>
      <c r="F13" s="4">
        <f>'Ex 4.6'!F14</f>
        <v>0.037180000000000005</v>
      </c>
      <c r="G13" s="4">
        <f aca="true" t="shared" si="1" ref="G13:G20">E13*0.75+F13*0.25</f>
        <v>0.045507500000000006</v>
      </c>
      <c r="H13" s="4">
        <f aca="true" t="shared" si="2" ref="H13:H20">D13*(1+F13)+G13</f>
        <v>0.09471906067774233</v>
      </c>
      <c r="I13" s="4">
        <f aca="true" t="shared" si="3" ref="I13:I20">D13*(1+E13)+E13</f>
        <v>0.09802171901932738</v>
      </c>
      <c r="J13" s="4"/>
    </row>
    <row r="14" spans="1:10" ht="12.75">
      <c r="A14" s="32" t="str">
        <f>'Ex 4.4'!A14</f>
        <v>Edison International</v>
      </c>
      <c r="B14" s="32">
        <f>'Ex 4.6'!B15</f>
        <v>36.94866666666667</v>
      </c>
      <c r="C14" s="32">
        <f>'Ex 4.6'!C15</f>
        <v>1.29</v>
      </c>
      <c r="D14" s="4">
        <f t="shared" si="0"/>
        <v>0.03491330314129513</v>
      </c>
      <c r="E14" s="4">
        <f>'Ex 4.6'!E15</f>
        <v>0.0507</v>
      </c>
      <c r="F14" s="4">
        <f>'Ex 4.6'!F15</f>
        <v>0.021580000000000002</v>
      </c>
      <c r="G14" s="4">
        <f t="shared" si="1"/>
        <v>0.04342</v>
      </c>
      <c r="H14" s="4"/>
      <c r="I14" s="4"/>
      <c r="J14" s="4"/>
    </row>
    <row r="15" spans="1:10" ht="12.75">
      <c r="A15" s="32" t="str">
        <f>'Ex 4.4'!A15</f>
        <v>Entergy</v>
      </c>
      <c r="B15" s="32">
        <f>'Ex 4.6'!B16</f>
        <v>66.88766666666668</v>
      </c>
      <c r="C15" s="32">
        <f>'Ex 4.6'!C16</f>
        <v>3.34</v>
      </c>
      <c r="D15" s="4">
        <f t="shared" si="0"/>
        <v>0.04993446724109576</v>
      </c>
      <c r="E15" s="4">
        <f>'Ex 4.6'!E16</f>
        <v>0.03876666666666667</v>
      </c>
      <c r="F15" s="4">
        <f>'Ex 4.6'!F16</f>
        <v>0.03264</v>
      </c>
      <c r="G15" s="4">
        <f t="shared" si="1"/>
        <v>0.037235000000000004</v>
      </c>
      <c r="H15" s="4"/>
      <c r="I15" s="4">
        <f t="shared" si="3"/>
        <v>0.09063692675447557</v>
      </c>
      <c r="J15" s="4"/>
    </row>
    <row r="16" spans="1:10" ht="12.75">
      <c r="A16" s="32" t="str">
        <f>'Ex 4.4'!A16</f>
        <v>PG &amp; E</v>
      </c>
      <c r="B16" s="32">
        <f>'Ex 4.6'!B17</f>
        <v>43.95933333333333</v>
      </c>
      <c r="C16" s="32">
        <f>'Ex 4.6'!C17</f>
        <v>1.92</v>
      </c>
      <c r="D16" s="4">
        <f t="shared" si="0"/>
        <v>0.04367673152459091</v>
      </c>
      <c r="E16" s="4">
        <f>'Ex 4.6'!E17</f>
        <v>0.05968</v>
      </c>
      <c r="F16" s="4">
        <f>'Ex 4.6'!F17</f>
        <v>0.0546</v>
      </c>
      <c r="G16" s="4">
        <f t="shared" si="1"/>
        <v>0.05841</v>
      </c>
      <c r="H16" s="4">
        <f t="shared" si="2"/>
        <v>0.10447148106583357</v>
      </c>
      <c r="I16" s="4">
        <f t="shared" si="3"/>
        <v>0.1059633588619785</v>
      </c>
      <c r="J16" s="4">
        <f>D16*(1+F16)+F16</f>
        <v>0.10066148106583357</v>
      </c>
    </row>
    <row r="17" spans="1:10" ht="12.75">
      <c r="A17" s="32" t="str">
        <f>'Ex 4.4'!A17</f>
        <v>SCANA Corp.</v>
      </c>
      <c r="B17" s="32">
        <f>'Ex 4.6'!B18</f>
        <v>39.102</v>
      </c>
      <c r="C17" s="32">
        <f>'Ex 4.6'!C18</f>
        <v>1.94</v>
      </c>
      <c r="D17" s="4">
        <f t="shared" si="0"/>
        <v>0.04961383049460386</v>
      </c>
      <c r="E17" s="4">
        <f>'Ex 4.6'!E18</f>
        <v>0.04346</v>
      </c>
      <c r="F17" s="4">
        <f>'Ex 4.6'!F18</f>
        <v>0.02</v>
      </c>
      <c r="G17" s="4">
        <f t="shared" si="1"/>
        <v>0.037594999999999996</v>
      </c>
      <c r="H17" s="4"/>
      <c r="I17" s="4">
        <f t="shared" si="3"/>
        <v>0.09523004756789935</v>
      </c>
      <c r="J17" s="4"/>
    </row>
    <row r="18" spans="1:10" ht="12.75">
      <c r="A18" s="32" t="str">
        <f>'Ex 4.4'!A18</f>
        <v>Southern Company</v>
      </c>
      <c r="B18" s="32">
        <f>'Ex 4.6'!B19</f>
        <v>37.865</v>
      </c>
      <c r="C18" s="32">
        <f>'Ex 4.6'!C19</f>
        <v>1.9</v>
      </c>
      <c r="D18" s="4">
        <f t="shared" si="0"/>
        <v>0.05017826488841938</v>
      </c>
      <c r="E18" s="4">
        <f>'Ex 4.6'!E19</f>
        <v>0.05333333333333334</v>
      </c>
      <c r="F18" s="4">
        <f>'Ex 4.6'!F19</f>
        <v>0.037559999999999996</v>
      </c>
      <c r="G18" s="4">
        <f t="shared" si="1"/>
        <v>0.04939</v>
      </c>
      <c r="H18" s="4">
        <f t="shared" si="2"/>
        <v>0.10145296051762842</v>
      </c>
      <c r="I18" s="4">
        <f t="shared" si="3"/>
        <v>0.10618777234913508</v>
      </c>
      <c r="J18" s="4">
        <f>D18*(1+F18)+F18</f>
        <v>0.08962296051762841</v>
      </c>
    </row>
    <row r="19" spans="1:10" ht="12.75">
      <c r="A19" s="32" t="str">
        <f>'Ex 4.4'!A19</f>
        <v>Wisconsin Energy</v>
      </c>
      <c r="B19" s="32">
        <f>'Ex 4.6'!B20</f>
        <v>29.96500000000001</v>
      </c>
      <c r="C19" s="32">
        <f>'Ex 4.6'!C20</f>
        <v>1.06</v>
      </c>
      <c r="D19" s="4">
        <f t="shared" si="0"/>
        <v>0.035374603704321696</v>
      </c>
      <c r="E19" s="4">
        <f>'Ex 4.6'!E20</f>
        <v>0.08213333333333332</v>
      </c>
      <c r="F19" s="4">
        <f>'Ex 4.6'!F20</f>
        <v>0.168</v>
      </c>
      <c r="G19" s="4">
        <f t="shared" si="1"/>
        <v>0.1036</v>
      </c>
      <c r="H19" s="4"/>
      <c r="I19" s="4"/>
      <c r="J19" s="4"/>
    </row>
    <row r="20" spans="1:10" ht="12.75">
      <c r="A20" s="32" t="str">
        <f>'Ex 4.4'!A20</f>
        <v>Xcel Energy</v>
      </c>
      <c r="B20" s="32">
        <f>'Ex 4.6'!B21</f>
        <v>23.739000000000008</v>
      </c>
      <c r="C20" s="32">
        <f>'Ex 4.6'!C21</f>
        <v>1.03</v>
      </c>
      <c r="D20" s="4">
        <f t="shared" si="0"/>
        <v>0.04338851678672226</v>
      </c>
      <c r="E20" s="4">
        <f>'Ex 4.6'!E21</f>
        <v>0.05441666666666666</v>
      </c>
      <c r="F20" s="4">
        <f>'Ex 4.6'!F21</f>
        <v>0.036000000000000004</v>
      </c>
      <c r="G20" s="4">
        <f t="shared" si="1"/>
        <v>0.049812499999999996</v>
      </c>
      <c r="H20" s="4">
        <f t="shared" si="2"/>
        <v>0.09476300339104426</v>
      </c>
      <c r="I20" s="4">
        <f t="shared" si="3"/>
        <v>0.10016624190853304</v>
      </c>
      <c r="J20" s="4"/>
    </row>
    <row r="21" spans="1:10" ht="7.5" customHeight="1">
      <c r="A21" s="32"/>
      <c r="B21" s="32"/>
      <c r="C21" s="32"/>
      <c r="D21" s="52"/>
      <c r="E21" s="10"/>
      <c r="F21" s="10"/>
      <c r="G21" s="10"/>
      <c r="H21" s="10"/>
      <c r="I21" s="10"/>
      <c r="J21" s="10"/>
    </row>
    <row r="22" spans="1:10" ht="12.75">
      <c r="A22" s="57" t="s">
        <v>637</v>
      </c>
      <c r="B22" s="32"/>
      <c r="C22" s="4"/>
      <c r="D22" s="4">
        <f aca="true" t="shared" si="4" ref="D22:J22">AVERAGE(D11:D21)</f>
        <v>0.04431597258068118</v>
      </c>
      <c r="E22" s="4">
        <f t="shared" si="4"/>
        <v>0.054841481481481484</v>
      </c>
      <c r="F22" s="4">
        <f t="shared" si="4"/>
        <v>0.05198</v>
      </c>
      <c r="G22" s="4">
        <f t="shared" si="4"/>
        <v>0.05412611111111112</v>
      </c>
      <c r="H22" s="4">
        <f t="shared" si="4"/>
        <v>0.10091171874542804</v>
      </c>
      <c r="I22" s="4">
        <f t="shared" si="4"/>
        <v>0.10087224551825626</v>
      </c>
      <c r="J22" s="4">
        <f t="shared" si="4"/>
        <v>0.09917717655278452</v>
      </c>
    </row>
    <row r="23" spans="1:10" ht="12.75">
      <c r="A23" s="57" t="s">
        <v>672</v>
      </c>
      <c r="B23" s="32"/>
      <c r="C23" s="4"/>
      <c r="D23" s="4"/>
      <c r="E23" s="4"/>
      <c r="F23" s="4"/>
      <c r="G23" s="4"/>
      <c r="H23" s="4">
        <f>STDEV(H11:H21)</f>
        <v>0.006265465895929534</v>
      </c>
      <c r="I23" s="4">
        <f>STDEV(I11:I21)</f>
        <v>0.006842129562319863</v>
      </c>
      <c r="J23" s="4">
        <f>STDEV(J11:J21)</f>
        <v>0.008905326381119552</v>
      </c>
    </row>
    <row r="24" spans="1:10" ht="12.75">
      <c r="A24" s="57" t="s">
        <v>632</v>
      </c>
      <c r="B24" s="32"/>
      <c r="C24" s="4"/>
      <c r="D24" s="4"/>
      <c r="E24" s="4"/>
      <c r="F24" s="4"/>
      <c r="G24" s="4"/>
      <c r="H24" s="4">
        <f>MEDIAN(H11:H21)</f>
        <v>0.10145296051762842</v>
      </c>
      <c r="I24" s="4">
        <f>MEDIAN(I11:I21)</f>
        <v>0.10016624190853304</v>
      </c>
      <c r="J24" s="4">
        <f>MEDIAN(J11:J21)</f>
        <v>0.10066148106583357</v>
      </c>
    </row>
    <row r="25" spans="1:10" ht="12.75">
      <c r="A25" s="77" t="s">
        <v>673</v>
      </c>
      <c r="B25" s="32"/>
      <c r="C25" s="4"/>
      <c r="D25" s="4"/>
      <c r="E25" s="4"/>
      <c r="F25" s="4"/>
      <c r="G25" s="4">
        <f>H22-H23*2</f>
        <v>0.08838078695356896</v>
      </c>
      <c r="H25" s="4">
        <f>H22+H23*2</f>
        <v>0.11344265053728711</v>
      </c>
      <c r="I25" s="4"/>
      <c r="J25" s="4"/>
    </row>
    <row r="26" spans="1:10" ht="12.75">
      <c r="A26" s="57"/>
      <c r="B26" s="32"/>
      <c r="C26" s="4"/>
      <c r="D26" s="32"/>
      <c r="E26" s="4"/>
      <c r="F26" s="4"/>
      <c r="G26" s="4"/>
      <c r="H26" s="32"/>
      <c r="I26" s="4"/>
      <c r="J26" s="4"/>
    </row>
    <row r="27" spans="1:10" ht="15.75">
      <c r="A27" s="58" t="s">
        <v>674</v>
      </c>
      <c r="B27" s="42">
        <f>H22</f>
        <v>0.10091171874542804</v>
      </c>
      <c r="C27" s="75"/>
      <c r="D27" s="42"/>
      <c r="E27" s="4"/>
      <c r="F27" s="4"/>
      <c r="G27" s="4"/>
      <c r="H27" s="32"/>
      <c r="I27" s="4"/>
      <c r="J27" s="4"/>
    </row>
    <row r="28" spans="1:10" ht="12.75">
      <c r="A28" s="32"/>
      <c r="B28" s="32"/>
      <c r="C28" s="32"/>
      <c r="D28" s="32"/>
      <c r="E28" s="32"/>
      <c r="F28" s="32"/>
      <c r="G28" s="4"/>
      <c r="H28" s="32"/>
      <c r="I28" s="4"/>
      <c r="J28" s="4"/>
    </row>
    <row r="29" spans="1:10" ht="12.75">
      <c r="A29" s="77"/>
      <c r="B29" s="181" t="s">
        <v>3767</v>
      </c>
      <c r="C29" s="32"/>
      <c r="D29" s="32"/>
      <c r="E29" s="32"/>
      <c r="F29" s="32"/>
      <c r="G29" s="32"/>
      <c r="H29" s="32"/>
      <c r="I29" s="4"/>
      <c r="J29" s="4"/>
    </row>
    <row r="30" ht="12.75">
      <c r="B30" t="s">
        <v>3766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J2" sqref="J2"/>
    </sheetView>
  </sheetViews>
  <sheetFormatPr defaultColWidth="9.33203125" defaultRowHeight="12.75"/>
  <cols>
    <col min="1" max="1" width="25.16015625" style="0" customWidth="1"/>
    <col min="2" max="7" width="11.83203125" style="0" customWidth="1"/>
    <col min="8" max="10" width="13.83203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171" t="s">
        <v>3778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60" t="str">
        <f>'Ex 4.4'!A3</f>
        <v>PacifiCorp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14" t="s">
        <v>3739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15">
        <f>'Ex 4.4'!A5</f>
        <v>40674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40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0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78" t="s">
        <v>676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32"/>
      <c r="B9" s="51"/>
      <c r="C9" s="51"/>
      <c r="D9" s="48" t="s">
        <v>658</v>
      </c>
      <c r="E9" s="74" t="s">
        <v>677</v>
      </c>
      <c r="F9" s="74" t="s">
        <v>677</v>
      </c>
      <c r="G9" s="48"/>
      <c r="H9" s="48" t="s">
        <v>635</v>
      </c>
      <c r="I9" s="16" t="s">
        <v>635</v>
      </c>
      <c r="J9" s="16" t="s">
        <v>635</v>
      </c>
    </row>
    <row r="10" spans="1:10" ht="12.75">
      <c r="A10" s="32"/>
      <c r="B10" s="36" t="str">
        <f>'Ex 4.6'!B10</f>
        <v>30-day</v>
      </c>
      <c r="C10" s="48" t="s">
        <v>660</v>
      </c>
      <c r="D10" s="48" t="s">
        <v>661</v>
      </c>
      <c r="E10" s="48" t="s">
        <v>678</v>
      </c>
      <c r="F10" s="48" t="s">
        <v>678</v>
      </c>
      <c r="G10" s="74" t="s">
        <v>663</v>
      </c>
      <c r="H10" s="74" t="s">
        <v>636</v>
      </c>
      <c r="I10" s="17" t="s">
        <v>636</v>
      </c>
      <c r="J10" s="17" t="s">
        <v>636</v>
      </c>
    </row>
    <row r="11" spans="1:10" ht="12.75">
      <c r="A11" s="33" t="s">
        <v>624</v>
      </c>
      <c r="B11" s="48" t="s">
        <v>664</v>
      </c>
      <c r="C11" s="48" t="s">
        <v>665</v>
      </c>
      <c r="D11" s="48" t="s">
        <v>666</v>
      </c>
      <c r="E11" s="48" t="s">
        <v>679</v>
      </c>
      <c r="F11" s="48" t="s">
        <v>665</v>
      </c>
      <c r="G11" s="48" t="s">
        <v>669</v>
      </c>
      <c r="H11" s="48" t="s">
        <v>670</v>
      </c>
      <c r="I11" s="16" t="s">
        <v>667</v>
      </c>
      <c r="J11" s="16" t="s">
        <v>671</v>
      </c>
    </row>
    <row r="12" spans="1:10" ht="7.5" customHeight="1">
      <c r="A12" s="52"/>
      <c r="B12" s="52"/>
      <c r="C12" s="52"/>
      <c r="D12" s="52"/>
      <c r="E12" s="52"/>
      <c r="F12" s="52"/>
      <c r="G12" s="10"/>
      <c r="H12" s="10"/>
      <c r="I12" s="10"/>
      <c r="J12" s="10"/>
    </row>
    <row r="13" spans="1:10" ht="12.75">
      <c r="A13" s="32" t="str">
        <f>'Ex 4.4'!A12</f>
        <v>Alliant Energy</v>
      </c>
      <c r="B13" s="32">
        <f>'Ex 4.6'!B13</f>
        <v>38.811666666666675</v>
      </c>
      <c r="C13" s="32">
        <f>'Ex 4.6'!C13</f>
        <v>1.72</v>
      </c>
      <c r="D13" s="4">
        <f>C13/B13</f>
        <v>0.04431657147764846</v>
      </c>
      <c r="E13" s="4">
        <v>0.03</v>
      </c>
      <c r="F13" s="4">
        <v>-0.035</v>
      </c>
      <c r="G13" s="4">
        <f aca="true" t="shared" si="0" ref="G13:G21">E13*0.75+F13*0.25</f>
        <v>0.013749999999999998</v>
      </c>
      <c r="H13" s="4">
        <f aca="true" t="shared" si="1" ref="H13:H18">D13*(1+F13)+G13</f>
        <v>0.05651549147593076</v>
      </c>
      <c r="I13" s="4">
        <f aca="true" t="shared" si="2" ref="I13:I18">D13*(1+E13)+E13</f>
        <v>0.07564606862197792</v>
      </c>
      <c r="J13" s="4">
        <f aca="true" t="shared" si="3" ref="J13:J18">D13*(1+F13)+F13</f>
        <v>0.0077654914759307594</v>
      </c>
    </row>
    <row r="14" spans="1:10" ht="12.75">
      <c r="A14" s="32" t="str">
        <f>'Ex 4.4'!A13</f>
        <v>DTE Energy Co.</v>
      </c>
      <c r="B14" s="32">
        <f>'Ex 4.6'!B14</f>
        <v>48.47466666666667</v>
      </c>
      <c r="C14" s="32">
        <f>'Ex 4.6'!C14</f>
        <v>2.3</v>
      </c>
      <c r="D14" s="4">
        <f aca="true" t="shared" si="4" ref="D14:D21">C14/B14</f>
        <v>0.04744746396743315</v>
      </c>
      <c r="E14" s="4">
        <v>-0.005</v>
      </c>
      <c r="F14" s="4">
        <v>0.005</v>
      </c>
      <c r="G14" s="4">
        <f t="shared" si="0"/>
        <v>-0.0024999999999999996</v>
      </c>
      <c r="H14" s="4">
        <f t="shared" si="1"/>
        <v>0.045184701287270305</v>
      </c>
      <c r="I14" s="4">
        <f t="shared" si="2"/>
        <v>0.04221022664759599</v>
      </c>
      <c r="J14" s="4">
        <f t="shared" si="3"/>
        <v>0.052684701287270305</v>
      </c>
    </row>
    <row r="15" spans="1:10" ht="12.75">
      <c r="A15" s="32" t="str">
        <f>'Ex 4.4'!A14</f>
        <v>Edison International</v>
      </c>
      <c r="B15" s="32">
        <f>'Ex 4.6'!B15</f>
        <v>36.94866666666667</v>
      </c>
      <c r="C15" s="32">
        <f>'Ex 4.6'!C15</f>
        <v>1.29</v>
      </c>
      <c r="D15" s="4">
        <f t="shared" si="4"/>
        <v>0.03491330314129513</v>
      </c>
      <c r="E15" s="4">
        <v>0.06</v>
      </c>
      <c r="F15" s="4">
        <v>0.015</v>
      </c>
      <c r="G15" s="4">
        <f t="shared" si="0"/>
        <v>0.04875</v>
      </c>
      <c r="H15" s="4">
        <f t="shared" si="1"/>
        <v>0.08418700268841456</v>
      </c>
      <c r="I15" s="4">
        <f t="shared" si="2"/>
        <v>0.09700810132977283</v>
      </c>
      <c r="J15" s="4">
        <f t="shared" si="3"/>
        <v>0.05043700268841455</v>
      </c>
    </row>
    <row r="16" spans="1:10" ht="12.75">
      <c r="A16" s="32" t="str">
        <f>'Ex 4.4'!A15</f>
        <v>Entergy</v>
      </c>
      <c r="B16" s="32">
        <f>'Ex 4.6'!B16</f>
        <v>66.88766666666668</v>
      </c>
      <c r="C16" s="32">
        <f>'Ex 4.6'!C16</f>
        <v>3.34</v>
      </c>
      <c r="D16" s="4">
        <f t="shared" si="4"/>
        <v>0.04993446724109576</v>
      </c>
      <c r="E16" s="103">
        <v>0.1</v>
      </c>
      <c r="F16" s="103">
        <v>0.09</v>
      </c>
      <c r="G16" s="4">
        <f>E16*0.75+F16*0.25</f>
        <v>0.0975</v>
      </c>
      <c r="H16" s="4">
        <f>D16*(1+F16)+G16</f>
        <v>0.15192856929279439</v>
      </c>
      <c r="I16" s="4">
        <f>D16*(1+E16)+E16</f>
        <v>0.15492791396520533</v>
      </c>
      <c r="J16" s="4">
        <f>D16*(1+F16)+F16</f>
        <v>0.14442856929279438</v>
      </c>
    </row>
    <row r="17" spans="1:10" ht="12.75">
      <c r="A17" s="32" t="str">
        <f>'Ex 4.4'!A16</f>
        <v>PG &amp; E</v>
      </c>
      <c r="B17" s="32">
        <f>'Ex 4.6'!B17</f>
        <v>43.95933333333333</v>
      </c>
      <c r="C17" s="32">
        <f>'Ex 4.6'!C17</f>
        <v>1.92</v>
      </c>
      <c r="D17" s="4">
        <f t="shared" si="4"/>
        <v>0.04367673152459091</v>
      </c>
      <c r="E17" s="4">
        <v>0.045</v>
      </c>
      <c r="F17" s="4">
        <v>0.025</v>
      </c>
      <c r="G17" s="4">
        <f t="shared" si="0"/>
        <v>0.04</v>
      </c>
      <c r="H17" s="4">
        <f t="shared" si="1"/>
        <v>0.08476864981270568</v>
      </c>
      <c r="I17" s="4">
        <f t="shared" si="2"/>
        <v>0.0906421844431975</v>
      </c>
      <c r="J17" s="4">
        <f t="shared" si="3"/>
        <v>0.06976864981270567</v>
      </c>
    </row>
    <row r="18" spans="1:10" ht="12.75">
      <c r="A18" s="32" t="str">
        <f>'Ex 4.4'!A17</f>
        <v>SCANA Corp.</v>
      </c>
      <c r="B18" s="32">
        <f>'Ex 4.6'!B18</f>
        <v>39.102</v>
      </c>
      <c r="C18" s="32">
        <f>'Ex 4.6'!C18</f>
        <v>1.94</v>
      </c>
      <c r="D18" s="4">
        <f t="shared" si="4"/>
        <v>0.04961383049460386</v>
      </c>
      <c r="E18" s="4">
        <v>0.045</v>
      </c>
      <c r="F18" s="4">
        <v>0.025</v>
      </c>
      <c r="G18" s="4">
        <f t="shared" si="0"/>
        <v>0.04</v>
      </c>
      <c r="H18" s="4">
        <f t="shared" si="1"/>
        <v>0.09085417625696895</v>
      </c>
      <c r="I18" s="4">
        <f t="shared" si="2"/>
        <v>0.09684645286686103</v>
      </c>
      <c r="J18" s="4">
        <f t="shared" si="3"/>
        <v>0.07585417625696896</v>
      </c>
    </row>
    <row r="19" spans="1:10" ht="12.75">
      <c r="A19" s="32" t="str">
        <f>'Ex 4.4'!A18</f>
        <v>Southern Company</v>
      </c>
      <c r="B19" s="32">
        <f>'Ex 4.6'!B19</f>
        <v>37.865</v>
      </c>
      <c r="C19" s="32">
        <f>'Ex 4.6'!C19</f>
        <v>1.9</v>
      </c>
      <c r="D19" s="4">
        <f t="shared" si="4"/>
        <v>0.05017826488841938</v>
      </c>
      <c r="E19" s="103">
        <v>0.03</v>
      </c>
      <c r="F19" s="103">
        <v>0.025</v>
      </c>
      <c r="G19" s="4">
        <f>E19*0.75+F19*0.25</f>
        <v>0.028749999999999998</v>
      </c>
      <c r="H19" s="4">
        <f>D19*(1+F19)+G19</f>
        <v>0.08018272151062986</v>
      </c>
      <c r="I19" s="4">
        <f>D19*(1+E19)+E19</f>
        <v>0.08168361283507196</v>
      </c>
      <c r="J19" s="4">
        <f>D19*(1+F19)+F19</f>
        <v>0.07643272151062985</v>
      </c>
    </row>
    <row r="20" spans="1:10" ht="12.75">
      <c r="A20" s="32" t="str">
        <f>'Ex 4.4'!A19</f>
        <v>Wisconsin Energy</v>
      </c>
      <c r="B20" s="32">
        <f>'Ex 4.6'!B20</f>
        <v>29.96500000000001</v>
      </c>
      <c r="C20" s="32">
        <f>'Ex 4.6'!C20</f>
        <v>1.06</v>
      </c>
      <c r="D20" s="4">
        <f t="shared" si="4"/>
        <v>0.035374603704321696</v>
      </c>
      <c r="E20" s="4">
        <v>0.085</v>
      </c>
      <c r="F20" s="4">
        <v>-0.03</v>
      </c>
      <c r="G20" s="4">
        <f>E20*0.75+F20*0.25</f>
        <v>0.05625</v>
      </c>
      <c r="H20" s="4">
        <f>D20*(1+F20)+G20</f>
        <v>0.09056336559319204</v>
      </c>
      <c r="I20" s="4">
        <f>D20*(1+E20)+E20</f>
        <v>0.12338144501918905</v>
      </c>
      <c r="J20" s="4">
        <f>D20*(1+F20)+F20</f>
        <v>0.004313365593192044</v>
      </c>
    </row>
    <row r="21" spans="1:10" ht="12.75">
      <c r="A21" s="32" t="str">
        <f>'Ex 4.4'!A20</f>
        <v>Xcel Energy</v>
      </c>
      <c r="B21" s="32">
        <f>'Ex 4.6'!B21</f>
        <v>23.739000000000008</v>
      </c>
      <c r="C21" s="32">
        <f>'Ex 4.6'!C21</f>
        <v>1.03</v>
      </c>
      <c r="D21" s="4">
        <f t="shared" si="4"/>
        <v>0.04338851678672226</v>
      </c>
      <c r="E21" s="4">
        <v>-0.01</v>
      </c>
      <c r="F21" s="4">
        <v>-0.04</v>
      </c>
      <c r="G21" s="4">
        <f t="shared" si="0"/>
        <v>-0.0175</v>
      </c>
      <c r="H21" s="4">
        <f>D21*(1+F21)+G21</f>
        <v>0.024152976115253362</v>
      </c>
      <c r="I21" s="4">
        <f>D21*(1+E21)+E21</f>
        <v>0.032954631618855035</v>
      </c>
      <c r="J21" s="4">
        <f>D21*(1+F21)+F21</f>
        <v>0.0016529761152533629</v>
      </c>
    </row>
    <row r="22" spans="1:10" ht="7.5" customHeight="1">
      <c r="A22" s="32"/>
      <c r="B22" s="32"/>
      <c r="C22" s="32"/>
      <c r="D22" s="52"/>
      <c r="E22" s="10"/>
      <c r="F22" s="52"/>
      <c r="G22" s="10"/>
      <c r="H22" s="10"/>
      <c r="I22" s="10"/>
      <c r="J22" s="10"/>
    </row>
    <row r="23" spans="1:10" ht="12.75">
      <c r="A23" s="57" t="s">
        <v>637</v>
      </c>
      <c r="B23" s="32"/>
      <c r="C23" s="32"/>
      <c r="D23" s="4">
        <f aca="true" t="shared" si="5" ref="D23:J23">AVERAGE(D12:D22)</f>
        <v>0.04431597258068118</v>
      </c>
      <c r="E23" s="4">
        <f t="shared" si="5"/>
        <v>0.04222222222222222</v>
      </c>
      <c r="F23" s="4">
        <f t="shared" si="5"/>
        <v>0.008888888888888887</v>
      </c>
      <c r="G23" s="4">
        <f t="shared" si="5"/>
        <v>0.033888888888888885</v>
      </c>
      <c r="H23" s="4">
        <f t="shared" si="5"/>
        <v>0.07870418378146221</v>
      </c>
      <c r="I23" s="4">
        <f t="shared" si="5"/>
        <v>0.08836673748308073</v>
      </c>
      <c r="J23" s="4">
        <f t="shared" si="5"/>
        <v>0.05370418378146221</v>
      </c>
    </row>
    <row r="24" spans="1:10" ht="12.75">
      <c r="A24" s="57" t="s">
        <v>672</v>
      </c>
      <c r="B24" s="32"/>
      <c r="C24" s="32"/>
      <c r="D24" s="4"/>
      <c r="E24" s="4"/>
      <c r="F24" s="4"/>
      <c r="G24" s="4"/>
      <c r="H24" s="4">
        <f>STDEV(H12:H22)</f>
        <v>0.03590060288471435</v>
      </c>
      <c r="I24" s="4">
        <f>STDEV(I12:I22)</f>
        <v>0.037442590888689044</v>
      </c>
      <c r="J24" s="4">
        <f>STDEV(J12:J22)</f>
        <v>0.04578079318565207</v>
      </c>
    </row>
    <row r="25" spans="1:10" ht="12.75">
      <c r="A25" s="57" t="s">
        <v>632</v>
      </c>
      <c r="B25" s="32"/>
      <c r="C25" s="32"/>
      <c r="D25" s="4"/>
      <c r="E25" s="4"/>
      <c r="F25" s="4"/>
      <c r="G25" s="4"/>
      <c r="H25" s="4">
        <f>MEDIAN(H12:H22)</f>
        <v>0.08418700268841456</v>
      </c>
      <c r="I25" s="4">
        <f>MEDIAN(I12:I22)</f>
        <v>0.0906421844431975</v>
      </c>
      <c r="J25" s="4">
        <f>MEDIAN(J12:J22)</f>
        <v>0.052684701287270305</v>
      </c>
    </row>
    <row r="26" spans="1:10" ht="12.75">
      <c r="A26" s="77" t="s">
        <v>673</v>
      </c>
      <c r="B26" s="32"/>
      <c r="C26" s="32"/>
      <c r="D26" s="4"/>
      <c r="E26" s="4"/>
      <c r="F26" s="4"/>
      <c r="G26" s="4">
        <f>H23-H24*2</f>
        <v>0.006902978012033517</v>
      </c>
      <c r="H26" s="4">
        <f>H23+H24*2</f>
        <v>0.1505053895508909</v>
      </c>
      <c r="I26" s="4"/>
      <c r="J26" s="4"/>
    </row>
    <row r="27" spans="1:10" ht="12.75">
      <c r="A27" s="57"/>
      <c r="B27" s="32"/>
      <c r="C27" s="32"/>
      <c r="D27" s="4"/>
      <c r="E27" s="32"/>
      <c r="F27" s="32"/>
      <c r="G27" s="4"/>
      <c r="H27" s="32"/>
      <c r="I27" s="32"/>
      <c r="J27" s="32"/>
    </row>
    <row r="28" spans="1:10" ht="15.75">
      <c r="A28" s="58" t="s">
        <v>674</v>
      </c>
      <c r="B28" s="42">
        <f>H23</f>
        <v>0.07870418378146221</v>
      </c>
      <c r="C28" s="75"/>
      <c r="D28" s="42"/>
      <c r="E28" s="32"/>
      <c r="F28" s="32"/>
      <c r="G28" s="4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136"/>
      <c r="G29" s="4"/>
      <c r="H29" s="32"/>
      <c r="I29" s="32"/>
      <c r="J29" s="32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78" t="s">
        <v>3740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3"/>
      <c r="C33" s="33"/>
      <c r="D33" s="33" t="s">
        <v>658</v>
      </c>
      <c r="E33" s="33" t="s">
        <v>677</v>
      </c>
      <c r="F33" s="33" t="s">
        <v>677</v>
      </c>
      <c r="G33" s="33"/>
      <c r="H33" s="33" t="s">
        <v>635</v>
      </c>
      <c r="I33" s="33" t="s">
        <v>635</v>
      </c>
      <c r="J33" s="33" t="s">
        <v>635</v>
      </c>
    </row>
    <row r="34" spans="1:10" ht="12.75">
      <c r="A34" s="32"/>
      <c r="B34" s="43" t="str">
        <f>B10</f>
        <v>30-day</v>
      </c>
      <c r="C34" s="33" t="s">
        <v>660</v>
      </c>
      <c r="D34" s="33" t="s">
        <v>661</v>
      </c>
      <c r="E34" s="33" t="s">
        <v>678</v>
      </c>
      <c r="F34" s="33" t="s">
        <v>678</v>
      </c>
      <c r="G34" s="33" t="s">
        <v>663</v>
      </c>
      <c r="H34" s="33" t="s">
        <v>636</v>
      </c>
      <c r="I34" s="33" t="s">
        <v>636</v>
      </c>
      <c r="J34" s="33" t="s">
        <v>636</v>
      </c>
    </row>
    <row r="35" spans="1:10" ht="12.75">
      <c r="A35" s="32" t="s">
        <v>624</v>
      </c>
      <c r="B35" s="33" t="s">
        <v>664</v>
      </c>
      <c r="C35" s="33" t="s">
        <v>665</v>
      </c>
      <c r="D35" s="33" t="s">
        <v>666</v>
      </c>
      <c r="E35" s="33" t="s">
        <v>679</v>
      </c>
      <c r="F35" s="33" t="s">
        <v>665</v>
      </c>
      <c r="G35" s="33" t="s">
        <v>669</v>
      </c>
      <c r="H35" s="33" t="s">
        <v>670</v>
      </c>
      <c r="I35" s="33" t="s">
        <v>667</v>
      </c>
      <c r="J35" s="33" t="s">
        <v>671</v>
      </c>
    </row>
    <row r="36" spans="1:10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.75">
      <c r="A37" s="32" t="str">
        <f aca="true" t="shared" si="6" ref="A37:C45">A13</f>
        <v>Alliant Energy</v>
      </c>
      <c r="B37" s="32">
        <f t="shared" si="6"/>
        <v>38.811666666666675</v>
      </c>
      <c r="C37" s="32">
        <f t="shared" si="6"/>
        <v>1.72</v>
      </c>
      <c r="D37" s="4">
        <f>C37/B37</f>
        <v>0.04431657147764846</v>
      </c>
      <c r="E37" s="4">
        <f>E13</f>
        <v>0.03</v>
      </c>
      <c r="F37" s="4">
        <f>F13</f>
        <v>-0.035</v>
      </c>
      <c r="G37" s="4">
        <f>G13</f>
        <v>0.013749999999999998</v>
      </c>
      <c r="H37" s="4"/>
      <c r="I37" s="4">
        <f>I13</f>
        <v>0.07564606862197792</v>
      </c>
      <c r="J37" s="4"/>
    </row>
    <row r="38" spans="1:10" ht="12.75">
      <c r="A38" s="32" t="str">
        <f t="shared" si="6"/>
        <v>DTE Energy Co.</v>
      </c>
      <c r="B38" s="32">
        <f t="shared" si="6"/>
        <v>48.47466666666667</v>
      </c>
      <c r="C38" s="32">
        <f t="shared" si="6"/>
        <v>2.3</v>
      </c>
      <c r="D38" s="4">
        <f aca="true" t="shared" si="7" ref="D38:D45">C38/B38</f>
        <v>0.04744746396743315</v>
      </c>
      <c r="E38" s="4">
        <f>E14</f>
        <v>-0.005</v>
      </c>
      <c r="F38" s="4">
        <f>F14</f>
        <v>0.005</v>
      </c>
      <c r="G38" s="4">
        <f aca="true" t="shared" si="8" ref="G38:J45">G14</f>
        <v>-0.0024999999999999996</v>
      </c>
      <c r="H38" s="4"/>
      <c r="I38" s="4"/>
      <c r="J38" s="4"/>
    </row>
    <row r="39" spans="1:10" ht="12.75">
      <c r="A39" s="32" t="str">
        <f t="shared" si="6"/>
        <v>Edison International</v>
      </c>
      <c r="B39" s="32">
        <f t="shared" si="6"/>
        <v>36.94866666666667</v>
      </c>
      <c r="C39" s="32">
        <f t="shared" si="6"/>
        <v>1.29</v>
      </c>
      <c r="D39" s="4">
        <f t="shared" si="7"/>
        <v>0.03491330314129513</v>
      </c>
      <c r="E39" s="4">
        <f aca="true" t="shared" si="9" ref="E39:J39">E15</f>
        <v>0.06</v>
      </c>
      <c r="F39" s="4">
        <f t="shared" si="9"/>
        <v>0.015</v>
      </c>
      <c r="G39" s="4">
        <f t="shared" si="8"/>
        <v>0.04875</v>
      </c>
      <c r="H39" s="4">
        <f t="shared" si="8"/>
        <v>0.08418700268841456</v>
      </c>
      <c r="I39" s="4">
        <f t="shared" si="8"/>
        <v>0.09700810132977283</v>
      </c>
      <c r="J39" s="4">
        <f t="shared" si="9"/>
        <v>0.05043700268841455</v>
      </c>
    </row>
    <row r="40" spans="1:10" ht="12.75">
      <c r="A40" s="32" t="str">
        <f t="shared" si="6"/>
        <v>Entergy</v>
      </c>
      <c r="B40" s="32">
        <f t="shared" si="6"/>
        <v>66.88766666666668</v>
      </c>
      <c r="C40" s="32">
        <f t="shared" si="6"/>
        <v>3.34</v>
      </c>
      <c r="D40" s="4">
        <f t="shared" si="7"/>
        <v>0.04993446724109576</v>
      </c>
      <c r="E40" s="4">
        <f aca="true" t="shared" si="10" ref="E40:F45">E16</f>
        <v>0.1</v>
      </c>
      <c r="F40" s="4">
        <f t="shared" si="10"/>
        <v>0.09</v>
      </c>
      <c r="G40" s="4">
        <f t="shared" si="8"/>
        <v>0.0975</v>
      </c>
      <c r="H40" s="4"/>
      <c r="I40" s="4"/>
      <c r="J40" s="4"/>
    </row>
    <row r="41" spans="1:10" ht="12.75">
      <c r="A41" s="32" t="str">
        <f t="shared" si="6"/>
        <v>PG &amp; E</v>
      </c>
      <c r="B41" s="32">
        <f t="shared" si="6"/>
        <v>43.95933333333333</v>
      </c>
      <c r="C41" s="32">
        <f t="shared" si="6"/>
        <v>1.92</v>
      </c>
      <c r="D41" s="4">
        <f t="shared" si="7"/>
        <v>0.04367673152459091</v>
      </c>
      <c r="E41" s="4">
        <f t="shared" si="10"/>
        <v>0.045</v>
      </c>
      <c r="F41" s="4">
        <f t="shared" si="10"/>
        <v>0.025</v>
      </c>
      <c r="G41" s="4">
        <f t="shared" si="8"/>
        <v>0.04</v>
      </c>
      <c r="H41" s="4">
        <f t="shared" si="8"/>
        <v>0.08476864981270568</v>
      </c>
      <c r="I41" s="4">
        <f t="shared" si="8"/>
        <v>0.0906421844431975</v>
      </c>
      <c r="J41" s="4">
        <f t="shared" si="8"/>
        <v>0.06976864981270567</v>
      </c>
    </row>
    <row r="42" spans="1:10" ht="12.75">
      <c r="A42" s="32" t="str">
        <f t="shared" si="6"/>
        <v>SCANA Corp.</v>
      </c>
      <c r="B42" s="32">
        <f t="shared" si="6"/>
        <v>39.102</v>
      </c>
      <c r="C42" s="32">
        <f t="shared" si="6"/>
        <v>1.94</v>
      </c>
      <c r="D42" s="4">
        <f t="shared" si="7"/>
        <v>0.04961383049460386</v>
      </c>
      <c r="E42" s="4">
        <f t="shared" si="10"/>
        <v>0.045</v>
      </c>
      <c r="F42" s="4">
        <f t="shared" si="10"/>
        <v>0.025</v>
      </c>
      <c r="G42" s="4">
        <f t="shared" si="8"/>
        <v>0.04</v>
      </c>
      <c r="H42" s="4">
        <f t="shared" si="8"/>
        <v>0.09085417625696895</v>
      </c>
      <c r="I42" s="4">
        <f t="shared" si="8"/>
        <v>0.09684645286686103</v>
      </c>
      <c r="J42" s="4">
        <f t="shared" si="8"/>
        <v>0.07585417625696896</v>
      </c>
    </row>
    <row r="43" spans="1:10" ht="12.75">
      <c r="A43" s="32" t="str">
        <f t="shared" si="6"/>
        <v>Southern Company</v>
      </c>
      <c r="B43" s="32">
        <f t="shared" si="6"/>
        <v>37.865</v>
      </c>
      <c r="C43" s="32">
        <f t="shared" si="6"/>
        <v>1.9</v>
      </c>
      <c r="D43" s="4">
        <f t="shared" si="7"/>
        <v>0.05017826488841938</v>
      </c>
      <c r="E43" s="4">
        <f t="shared" si="10"/>
        <v>0.03</v>
      </c>
      <c r="F43" s="4">
        <f t="shared" si="10"/>
        <v>0.025</v>
      </c>
      <c r="G43" s="4">
        <f t="shared" si="8"/>
        <v>0.028749999999999998</v>
      </c>
      <c r="H43" s="4">
        <f t="shared" si="8"/>
        <v>0.08018272151062986</v>
      </c>
      <c r="I43" s="4">
        <f t="shared" si="8"/>
        <v>0.08168361283507196</v>
      </c>
      <c r="J43" s="4">
        <f t="shared" si="8"/>
        <v>0.07643272151062985</v>
      </c>
    </row>
    <row r="44" spans="1:10" ht="12.75">
      <c r="A44" s="32" t="str">
        <f t="shared" si="6"/>
        <v>Wisconsin Energy</v>
      </c>
      <c r="B44" s="32">
        <f t="shared" si="6"/>
        <v>29.96500000000001</v>
      </c>
      <c r="C44" s="32">
        <f t="shared" si="6"/>
        <v>1.06</v>
      </c>
      <c r="D44" s="4">
        <f t="shared" si="7"/>
        <v>0.035374603704321696</v>
      </c>
      <c r="E44" s="4">
        <f t="shared" si="10"/>
        <v>0.085</v>
      </c>
      <c r="F44" s="4">
        <f t="shared" si="10"/>
        <v>-0.03</v>
      </c>
      <c r="G44" s="4">
        <f t="shared" si="8"/>
        <v>0.05625</v>
      </c>
      <c r="H44" s="4">
        <f t="shared" si="8"/>
        <v>0.09056336559319204</v>
      </c>
      <c r="I44" s="4"/>
      <c r="J44" s="4"/>
    </row>
    <row r="45" spans="1:10" ht="12.75">
      <c r="A45" s="32" t="str">
        <f t="shared" si="6"/>
        <v>Xcel Energy</v>
      </c>
      <c r="B45" s="32">
        <f t="shared" si="6"/>
        <v>23.739000000000008</v>
      </c>
      <c r="C45" s="32">
        <f t="shared" si="6"/>
        <v>1.03</v>
      </c>
      <c r="D45" s="4">
        <f t="shared" si="7"/>
        <v>0.04338851678672226</v>
      </c>
      <c r="E45" s="4">
        <f t="shared" si="10"/>
        <v>-0.01</v>
      </c>
      <c r="F45" s="4">
        <f t="shared" si="10"/>
        <v>-0.04</v>
      </c>
      <c r="G45" s="4">
        <f t="shared" si="8"/>
        <v>-0.0175</v>
      </c>
      <c r="H45" s="4"/>
      <c r="I45" s="4"/>
      <c r="J45" s="4"/>
    </row>
    <row r="46" spans="1:10" ht="7.5" customHeight="1">
      <c r="A46" s="32"/>
      <c r="B46" s="32"/>
      <c r="C46" s="32"/>
      <c r="D46" s="52"/>
      <c r="E46" s="52"/>
      <c r="F46" s="52"/>
      <c r="G46" s="52"/>
      <c r="H46" s="52"/>
      <c r="I46" s="52"/>
      <c r="J46" s="52"/>
    </row>
    <row r="47" spans="1:10" ht="12.75">
      <c r="A47" s="32" t="s">
        <v>637</v>
      </c>
      <c r="B47" s="4"/>
      <c r="C47" s="4"/>
      <c r="D47" s="4">
        <f aca="true" t="shared" si="11" ref="D47:J47">AVERAGE(D36:D46)</f>
        <v>0.04431597258068118</v>
      </c>
      <c r="E47" s="4">
        <f t="shared" si="11"/>
        <v>0.04222222222222222</v>
      </c>
      <c r="F47" s="4">
        <f t="shared" si="11"/>
        <v>0.008888888888888887</v>
      </c>
      <c r="G47" s="4">
        <f t="shared" si="11"/>
        <v>0.033888888888888885</v>
      </c>
      <c r="H47" s="4">
        <f t="shared" si="11"/>
        <v>0.08611118317238223</v>
      </c>
      <c r="I47" s="4">
        <f t="shared" si="11"/>
        <v>0.08836528401937624</v>
      </c>
      <c r="J47" s="4">
        <f t="shared" si="11"/>
        <v>0.06812313756717976</v>
      </c>
    </row>
    <row r="48" spans="1:10" ht="12.75">
      <c r="A48" s="32" t="s">
        <v>672</v>
      </c>
      <c r="B48" s="4"/>
      <c r="C48" s="4"/>
      <c r="D48" s="4"/>
      <c r="E48" s="4"/>
      <c r="F48" s="4"/>
      <c r="G48" s="4"/>
      <c r="H48" s="4">
        <f>STDEV(H36:H46)</f>
        <v>0.00455437799650511</v>
      </c>
      <c r="I48" s="4">
        <f>STDEV(I36:I46)</f>
        <v>0.009463561192291943</v>
      </c>
      <c r="J48" s="4">
        <f>STDEV(J36:J46)</f>
        <v>0.012169979759450552</v>
      </c>
    </row>
    <row r="49" spans="1:10" ht="12.75">
      <c r="A49" s="32" t="s">
        <v>632</v>
      </c>
      <c r="B49" s="4"/>
      <c r="C49" s="4"/>
      <c r="D49" s="4"/>
      <c r="E49" s="4"/>
      <c r="F49" s="4"/>
      <c r="G49" s="4"/>
      <c r="H49" s="4">
        <f>MEDIAN(H36:H46)</f>
        <v>0.08476864981270568</v>
      </c>
      <c r="I49" s="4">
        <f>MEDIAN(I36:I46)</f>
        <v>0.0906421844431975</v>
      </c>
      <c r="J49" s="4">
        <f>MEDIAN(J36:J46)</f>
        <v>0.07281141303483732</v>
      </c>
    </row>
    <row r="50" spans="1:10" ht="12.75">
      <c r="A50" s="32" t="s">
        <v>673</v>
      </c>
      <c r="B50" s="4"/>
      <c r="C50" s="4"/>
      <c r="D50" s="4"/>
      <c r="E50" s="4"/>
      <c r="F50" s="4"/>
      <c r="G50" s="4">
        <f>H47-H48*2</f>
        <v>0.077002427179372</v>
      </c>
      <c r="H50" s="4">
        <f>H47+H48*2</f>
        <v>0.09521993916539245</v>
      </c>
      <c r="I50" s="4"/>
      <c r="J50" s="4"/>
    </row>
    <row r="51" spans="1:10" ht="12.75">
      <c r="A51" s="32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75" t="s">
        <v>674</v>
      </c>
      <c r="B52" s="42">
        <f>H47</f>
        <v>0.08611118317238223</v>
      </c>
      <c r="C52" s="4"/>
      <c r="D52" s="4"/>
      <c r="E52" s="4"/>
      <c r="F52" s="4"/>
      <c r="G52" s="4"/>
      <c r="H52" s="4"/>
      <c r="I52" s="4"/>
      <c r="J52" s="4"/>
    </row>
    <row r="53" spans="1:10" ht="7.5" customHeight="1">
      <c r="A53" s="32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32"/>
      <c r="B54" s="198" t="s">
        <v>3735</v>
      </c>
      <c r="C54" s="4"/>
      <c r="D54" s="4"/>
      <c r="E54" s="4"/>
      <c r="F54" s="4"/>
      <c r="G54" s="4"/>
      <c r="H54" s="4"/>
      <c r="I54" s="4"/>
      <c r="J54" s="4"/>
    </row>
  </sheetData>
  <sheetProtection/>
  <printOptions horizontalCentered="1"/>
  <pageMargins left="0.5" right="0.5" top="0.81" bottom="0.83" header="0.5" footer="0.5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26" style="3" customWidth="1"/>
    <col min="2" max="2" width="11.83203125" style="3" customWidth="1"/>
    <col min="3" max="4" width="11.83203125" style="3" hidden="1" customWidth="1"/>
    <col min="5" max="5" width="9.83203125" style="3" customWidth="1"/>
    <col min="6" max="8" width="11.33203125" style="3" customWidth="1"/>
    <col min="9" max="9" width="12.16015625" style="3" customWidth="1"/>
    <col min="10" max="13" width="11.33203125" style="3" customWidth="1"/>
    <col min="14" max="15" width="11.33203125" style="32" customWidth="1"/>
    <col min="16" max="16" width="11.33203125" style="3" customWidth="1"/>
    <col min="17" max="22" width="9.33203125" style="3" customWidth="1"/>
    <col min="23" max="23" width="10.66015625" style="3" customWidth="1"/>
    <col min="24" max="16384" width="9.33203125" style="3" customWidth="1"/>
  </cols>
  <sheetData>
    <row r="1" spans="16:24" ht="12.75">
      <c r="P1" s="171" t="s">
        <v>3779</v>
      </c>
      <c r="V1" s="3" t="s">
        <v>1103</v>
      </c>
      <c r="X1" s="4">
        <v>0.045</v>
      </c>
    </row>
    <row r="2" spans="22:24" ht="12.75">
      <c r="V2" s="3" t="s">
        <v>1104</v>
      </c>
      <c r="X2" s="4">
        <f>RATE(24,,-117,210)/RATE(24,,-119,265)</f>
        <v>0.7273221151321315</v>
      </c>
    </row>
    <row r="3" spans="1:24" ht="18.75">
      <c r="A3" s="60" t="str">
        <f>'Ex 4.4'!A3</f>
        <v>PacifiCorp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9"/>
      <c r="O3" s="49"/>
      <c r="P3" s="7"/>
      <c r="Q3" s="50"/>
      <c r="R3" s="50"/>
      <c r="S3" s="50"/>
      <c r="T3" s="50"/>
      <c r="U3" s="50"/>
      <c r="V3" s="50"/>
      <c r="W3" s="40" t="s">
        <v>1105</v>
      </c>
      <c r="X3" s="144">
        <v>0.75</v>
      </c>
    </row>
    <row r="4" spans="1:24" ht="15.75">
      <c r="A4" s="14" t="s">
        <v>646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9"/>
      <c r="O4" s="49"/>
      <c r="P4" s="7"/>
      <c r="Q4" s="50"/>
      <c r="R4" s="50"/>
      <c r="S4" s="50"/>
      <c r="T4" s="50"/>
      <c r="U4" s="50"/>
      <c r="V4" s="50" t="s">
        <v>1106</v>
      </c>
      <c r="W4" s="50"/>
      <c r="X4" s="144">
        <v>0.02</v>
      </c>
    </row>
    <row r="5" spans="1:24" ht="15.75">
      <c r="A5" s="15">
        <f>'Ex 4.4'!A5</f>
        <v>40674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9"/>
      <c r="O5" s="49"/>
      <c r="P5" s="7"/>
      <c r="Q5" s="50"/>
      <c r="R5" s="50"/>
      <c r="S5" s="50"/>
      <c r="T5" s="50"/>
      <c r="U5" s="50"/>
      <c r="V5" s="39" t="s">
        <v>1107</v>
      </c>
      <c r="W5" s="50"/>
      <c r="X5" s="146">
        <f>X4*X3</f>
        <v>0.015</v>
      </c>
    </row>
    <row r="6" spans="12:24" ht="12.75">
      <c r="L6" s="32"/>
      <c r="M6" s="32"/>
      <c r="N6" s="3"/>
      <c r="O6" s="3"/>
      <c r="P6" s="40"/>
      <c r="V6" s="3" t="s">
        <v>1108</v>
      </c>
      <c r="X6" s="145">
        <f>X5+0.025</f>
        <v>0.04</v>
      </c>
    </row>
    <row r="7" spans="12:15" ht="12.75">
      <c r="L7" s="32"/>
      <c r="M7" s="32"/>
      <c r="N7" s="3"/>
      <c r="O7" s="3"/>
    </row>
    <row r="8" spans="1:17" ht="12.75">
      <c r="A8" s="7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P8" s="200" t="s">
        <v>3741</v>
      </c>
      <c r="Q8" s="32"/>
    </row>
    <row r="9" spans="1:17" ht="12.75">
      <c r="A9" s="7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Q9" s="32"/>
    </row>
    <row r="10" spans="1:17" ht="15.75">
      <c r="A10" s="73" t="s">
        <v>3763</v>
      </c>
      <c r="B10" s="32"/>
      <c r="C10" s="32"/>
      <c r="D10" s="32"/>
      <c r="G10" s="32"/>
      <c r="H10" s="147"/>
      <c r="J10" s="42">
        <f>J35</f>
        <v>0.0462</v>
      </c>
      <c r="K10" s="32"/>
      <c r="L10" s="32"/>
      <c r="M10" s="32"/>
      <c r="N10" s="33"/>
      <c r="O10" s="33"/>
      <c r="P10" s="33"/>
      <c r="Q10" s="32"/>
    </row>
    <row r="11" spans="1:17" ht="7.5" customHeight="1">
      <c r="A11" s="7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3"/>
      <c r="P11" s="33"/>
      <c r="Q11" s="32"/>
    </row>
    <row r="12" spans="1:17" ht="12.75">
      <c r="A12" s="32"/>
      <c r="B12" s="51"/>
      <c r="C12" s="51"/>
      <c r="D12" s="51"/>
      <c r="E12" s="48" t="s">
        <v>635</v>
      </c>
      <c r="F12" s="51"/>
      <c r="G12" s="48" t="s">
        <v>658</v>
      </c>
      <c r="H12" s="48" t="s">
        <v>659</v>
      </c>
      <c r="I12" s="48" t="s">
        <v>659</v>
      </c>
      <c r="J12" s="48" t="s">
        <v>665</v>
      </c>
      <c r="K12" s="51"/>
      <c r="L12" s="48"/>
      <c r="M12" s="51"/>
      <c r="N12" s="51"/>
      <c r="O12" s="51"/>
      <c r="P12" s="51"/>
      <c r="Q12" s="32"/>
    </row>
    <row r="13" spans="1:17" ht="12.75">
      <c r="A13" s="32"/>
      <c r="B13" s="47" t="str">
        <f>'Ex 4.6'!B10</f>
        <v>30-day</v>
      </c>
      <c r="C13" s="48" t="s">
        <v>681</v>
      </c>
      <c r="D13" s="48"/>
      <c r="E13" s="48" t="s">
        <v>682</v>
      </c>
      <c r="F13" s="48" t="s">
        <v>660</v>
      </c>
      <c r="G13" s="48" t="s">
        <v>661</v>
      </c>
      <c r="H13" s="48" t="s">
        <v>683</v>
      </c>
      <c r="I13" s="48" t="s">
        <v>684</v>
      </c>
      <c r="J13" s="48" t="s">
        <v>688</v>
      </c>
      <c r="K13" s="48" t="s">
        <v>665</v>
      </c>
      <c r="L13" s="48" t="s">
        <v>665</v>
      </c>
      <c r="M13" s="48" t="s">
        <v>665</v>
      </c>
      <c r="N13" s="48" t="s">
        <v>665</v>
      </c>
      <c r="O13" s="48" t="s">
        <v>685</v>
      </c>
      <c r="P13" s="48" t="s">
        <v>685</v>
      </c>
      <c r="Q13" s="32"/>
    </row>
    <row r="14" spans="1:17" ht="12.75">
      <c r="A14" s="33" t="s">
        <v>624</v>
      </c>
      <c r="B14" s="48" t="s">
        <v>664</v>
      </c>
      <c r="C14" s="48" t="s">
        <v>666</v>
      </c>
      <c r="D14" s="48" t="s">
        <v>686</v>
      </c>
      <c r="E14" s="48" t="s">
        <v>687</v>
      </c>
      <c r="F14" s="48" t="s">
        <v>665</v>
      </c>
      <c r="G14" s="48" t="s">
        <v>666</v>
      </c>
      <c r="H14" s="48" t="s">
        <v>669</v>
      </c>
      <c r="I14" s="48" t="s">
        <v>3744</v>
      </c>
      <c r="J14" s="48" t="s">
        <v>3743</v>
      </c>
      <c r="K14" s="48" t="s">
        <v>689</v>
      </c>
      <c r="L14" s="48" t="s">
        <v>690</v>
      </c>
      <c r="M14" s="48" t="s">
        <v>691</v>
      </c>
      <c r="N14" s="48" t="s">
        <v>692</v>
      </c>
      <c r="O14" s="48" t="s">
        <v>665</v>
      </c>
      <c r="P14" s="48" t="s">
        <v>654</v>
      </c>
      <c r="Q14" s="32"/>
    </row>
    <row r="15" spans="1:17" ht="7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32"/>
    </row>
    <row r="16" spans="1:17" ht="12.75">
      <c r="A16" s="32" t="str">
        <f>'Ex 4.4'!A12</f>
        <v>Alliant Energy</v>
      </c>
      <c r="B16" s="79">
        <f>'Ex 4.6'!B13</f>
        <v>38.811666666666675</v>
      </c>
      <c r="C16" s="32">
        <f>(J16/(1+$E16)^0.5+K16/(1+$E16)^1.5+L16/(1+$E16)^2.5+M16/(1+$E16)^3.5+N16/(1+$E16)^4.5+P16/(1+$E16)^5)</f>
        <v>38.8222822729025</v>
      </c>
      <c r="D16" s="32">
        <f aca="true" t="shared" si="0" ref="D16:D24">B16-C16</f>
        <v>-0.010615606235823805</v>
      </c>
      <c r="E16" s="1">
        <v>0.0953</v>
      </c>
      <c r="F16" s="79">
        <f>'Ex 4.6'!C13</f>
        <v>1.72</v>
      </c>
      <c r="G16" s="27">
        <f>F16/B16</f>
        <v>0.04431657147764846</v>
      </c>
      <c r="H16" s="27">
        <f>'Ex 4.5'!I13</f>
        <v>0.06173482798914174</v>
      </c>
      <c r="I16" s="27">
        <f>'Ex 4.5'!B34</f>
        <v>0.05</v>
      </c>
      <c r="J16" s="32">
        <f>F16*(1+'Ex 4.5'!$C$34)</f>
        <v>1.8942359999999998</v>
      </c>
      <c r="K16" s="32">
        <f>J16*(1+$I16)</f>
        <v>1.9889477999999998</v>
      </c>
      <c r="L16" s="32">
        <f>K16*(1+$I16)</f>
        <v>2.08839519</v>
      </c>
      <c r="M16" s="32">
        <f>L16*(1+$I16)</f>
        <v>2.1928149495</v>
      </c>
      <c r="N16" s="32">
        <f>M16*(1+$I16)</f>
        <v>2.3024556969750005</v>
      </c>
      <c r="O16" s="32">
        <f>N16*(1+$I16/2)</f>
        <v>2.3600170893993755</v>
      </c>
      <c r="P16" s="32">
        <f aca="true" t="shared" si="1" ref="P16:P24">O16/(E16-$J$10)</f>
        <v>48.065521169030056</v>
      </c>
      <c r="Q16" s="32"/>
    </row>
    <row r="17" spans="1:17" ht="12.75">
      <c r="A17" s="32" t="str">
        <f>'Ex 4.4'!A13</f>
        <v>DTE Energy Co.</v>
      </c>
      <c r="B17" s="79">
        <f>'Ex 4.6'!B14</f>
        <v>48.47466666666667</v>
      </c>
      <c r="C17" s="32">
        <f aca="true" t="shared" si="2" ref="C17:C24">(J17/(1+$E17)^0.5+K17/(1+$E17)^1.5+L17/(1+$E17)^2.5+M17/(1+$E17)^3.5+N17/(1+$E17)^4.5+P17/(1+$E17)^5)</f>
        <v>48.466245614953074</v>
      </c>
      <c r="D17" s="32">
        <f t="shared" si="0"/>
        <v>0.008421051713597194</v>
      </c>
      <c r="E17" s="4">
        <v>0.09335</v>
      </c>
      <c r="F17" s="79">
        <f>'Ex 4.6'!C14</f>
        <v>2.3</v>
      </c>
      <c r="G17" s="27">
        <f aca="true" t="shared" si="3" ref="G17:G24">F17/B17</f>
        <v>0.04744746396743315</v>
      </c>
      <c r="H17" s="27">
        <f>'Ex 4.5'!I14</f>
        <v>0.04508518641612206</v>
      </c>
      <c r="I17" s="27">
        <f>'Ex 4.5'!B35</f>
        <v>0.035</v>
      </c>
      <c r="J17" s="32">
        <f>F17*(1+'Ex 4.5'!$C$35)</f>
        <v>2.40557</v>
      </c>
      <c r="K17" s="32">
        <f aca="true" t="shared" si="4" ref="K17:K24">J17*(1+$I17)</f>
        <v>2.4897649499999996</v>
      </c>
      <c r="L17" s="32">
        <f aca="true" t="shared" si="5" ref="L17:L24">K17*(1+$I17)</f>
        <v>2.5769067232499996</v>
      </c>
      <c r="M17" s="32">
        <f aca="true" t="shared" si="6" ref="M17:M24">L17*(1+$I17)</f>
        <v>2.6670984585637494</v>
      </c>
      <c r="N17" s="32">
        <f aca="true" t="shared" si="7" ref="N17:N24">M17*(1+$I17)</f>
        <v>2.7604469046134805</v>
      </c>
      <c r="O17" s="32">
        <f aca="true" t="shared" si="8" ref="O17:O24">N17*(1+$I17/2)</f>
        <v>2.8087547254442167</v>
      </c>
      <c r="P17" s="32">
        <f t="shared" si="1"/>
        <v>59.57061983975008</v>
      </c>
      <c r="Q17" s="32"/>
    </row>
    <row r="18" spans="1:17" ht="12.75">
      <c r="A18" s="32" t="str">
        <f>'Ex 4.4'!A14</f>
        <v>Edison International</v>
      </c>
      <c r="B18" s="79">
        <f>'Ex 4.6'!B15</f>
        <v>36.94866666666667</v>
      </c>
      <c r="C18" s="32">
        <f t="shared" si="2"/>
        <v>36.94997588754882</v>
      </c>
      <c r="D18" s="32">
        <f t="shared" si="0"/>
        <v>-0.0013092208821490203</v>
      </c>
      <c r="E18" s="4">
        <v>0.0781</v>
      </c>
      <c r="F18" s="79">
        <f>'Ex 4.6'!C15</f>
        <v>1.29</v>
      </c>
      <c r="G18" s="27">
        <f t="shared" si="3"/>
        <v>0.03491330314129513</v>
      </c>
      <c r="H18" s="27">
        <f>'Ex 4.5'!I15</f>
        <v>0.01763093189712592</v>
      </c>
      <c r="I18" s="27">
        <f>'Ex 4.5'!B36</f>
        <v>0.025</v>
      </c>
      <c r="J18" s="32">
        <f>F18*(1+'Ex 4.5'!$C$36)</f>
        <v>1.300191</v>
      </c>
      <c r="K18" s="32">
        <f t="shared" si="4"/>
        <v>1.332695775</v>
      </c>
      <c r="L18" s="32">
        <f t="shared" si="5"/>
        <v>1.3660131693749997</v>
      </c>
      <c r="M18" s="32">
        <f t="shared" si="6"/>
        <v>1.4001634986093745</v>
      </c>
      <c r="N18" s="32">
        <f t="shared" si="7"/>
        <v>1.4351675860746087</v>
      </c>
      <c r="O18" s="32">
        <f t="shared" si="8"/>
        <v>1.4531071809005411</v>
      </c>
      <c r="P18" s="32">
        <f t="shared" si="1"/>
        <v>45.551949244531066</v>
      </c>
      <c r="Q18" s="32"/>
    </row>
    <row r="19" spans="1:17" ht="12.75">
      <c r="A19" s="32" t="str">
        <f>'Ex 4.4'!A15</f>
        <v>Entergy</v>
      </c>
      <c r="B19" s="79">
        <f>'Ex 4.6'!B16</f>
        <v>66.88766666666668</v>
      </c>
      <c r="C19" s="32">
        <f t="shared" si="2"/>
        <v>66.86608163935513</v>
      </c>
      <c r="D19" s="32">
        <f t="shared" si="0"/>
        <v>0.02158502731154499</v>
      </c>
      <c r="E19" s="4">
        <v>0.0948</v>
      </c>
      <c r="F19" s="79">
        <f>'Ex 4.6'!C16</f>
        <v>3.34</v>
      </c>
      <c r="G19" s="27">
        <f t="shared" si="3"/>
        <v>0.04993446724109576</v>
      </c>
      <c r="H19" s="27">
        <f>'Ex 4.5'!I16</f>
        <v>0.013426887263255957</v>
      </c>
      <c r="I19" s="27">
        <f>'Ex 4.5'!B37</f>
        <v>0.03</v>
      </c>
      <c r="J19" s="32">
        <f>F19*(1+'Ex 4.5'!$C$37)</f>
        <v>3.4842879999999994</v>
      </c>
      <c r="K19" s="32">
        <f t="shared" si="4"/>
        <v>3.5888166399999997</v>
      </c>
      <c r="L19" s="32">
        <f t="shared" si="5"/>
        <v>3.6964811392</v>
      </c>
      <c r="M19" s="32">
        <f t="shared" si="6"/>
        <v>3.807375573376</v>
      </c>
      <c r="N19" s="32">
        <f t="shared" si="7"/>
        <v>3.92159684057728</v>
      </c>
      <c r="O19" s="32">
        <f t="shared" si="8"/>
        <v>3.9804207931859388</v>
      </c>
      <c r="P19" s="32">
        <f t="shared" si="1"/>
        <v>81.90166241123332</v>
      </c>
      <c r="Q19" s="32"/>
    </row>
    <row r="20" spans="1:17" ht="12.75">
      <c r="A20" s="32" t="str">
        <f>'Ex 4.4'!A16</f>
        <v>PG &amp; E</v>
      </c>
      <c r="B20" s="79">
        <f>'Ex 4.6'!B17</f>
        <v>43.95933333333333</v>
      </c>
      <c r="C20" s="32">
        <f t="shared" si="2"/>
        <v>43.97837620614656</v>
      </c>
      <c r="D20" s="32">
        <f t="shared" si="0"/>
        <v>-0.019042872813223255</v>
      </c>
      <c r="E20" s="1">
        <v>0.0933</v>
      </c>
      <c r="F20" s="79">
        <f>'Ex 4.6'!C17</f>
        <v>1.92</v>
      </c>
      <c r="G20" s="27">
        <f t="shared" si="3"/>
        <v>0.04367673152459091</v>
      </c>
      <c r="H20" s="27">
        <f>'Ex 4.5'!I17</f>
        <v>0.061402251331517006</v>
      </c>
      <c r="I20" s="27">
        <f>'Ex 4.5'!B38</f>
        <v>0.06</v>
      </c>
      <c r="J20" s="32">
        <f>F20*(1+'Ex 4.5'!$C$38)</f>
        <v>1.9833599999999998</v>
      </c>
      <c r="K20" s="32">
        <f t="shared" si="4"/>
        <v>2.1023616</v>
      </c>
      <c r="L20" s="32">
        <f t="shared" si="5"/>
        <v>2.228503296</v>
      </c>
      <c r="M20" s="32">
        <f t="shared" si="6"/>
        <v>2.36221349376</v>
      </c>
      <c r="N20" s="32">
        <f t="shared" si="7"/>
        <v>2.5039463033856</v>
      </c>
      <c r="O20" s="32">
        <f t="shared" si="8"/>
        <v>2.5790646924871683</v>
      </c>
      <c r="P20" s="32">
        <f t="shared" si="1"/>
        <v>54.75721215471695</v>
      </c>
      <c r="Q20" s="32"/>
    </row>
    <row r="21" spans="1:17" ht="12.75">
      <c r="A21" s="32" t="str">
        <f>'Ex 4.4'!A17</f>
        <v>SCANA Corp.</v>
      </c>
      <c r="B21" s="79">
        <f>'Ex 4.6'!B18</f>
        <v>39.102</v>
      </c>
      <c r="C21" s="32">
        <f t="shared" si="2"/>
        <v>39.09149558782623</v>
      </c>
      <c r="D21" s="32">
        <f t="shared" si="0"/>
        <v>0.010504412173766298</v>
      </c>
      <c r="E21" s="4">
        <v>0.09155</v>
      </c>
      <c r="F21" s="79">
        <f>'Ex 4.6'!C18</f>
        <v>1.94</v>
      </c>
      <c r="G21" s="27">
        <f t="shared" si="3"/>
        <v>0.04961383049460386</v>
      </c>
      <c r="H21" s="27">
        <f>'Ex 4.5'!I18</f>
        <v>0.041665152373878446</v>
      </c>
      <c r="I21" s="27">
        <f>'Ex 4.5'!B39</f>
        <v>0.02</v>
      </c>
      <c r="J21" s="32">
        <f>F21*(1+I21)</f>
        <v>1.9788</v>
      </c>
      <c r="K21" s="32">
        <f t="shared" si="4"/>
        <v>2.018376</v>
      </c>
      <c r="L21" s="32">
        <f t="shared" si="5"/>
        <v>2.05874352</v>
      </c>
      <c r="M21" s="32">
        <f t="shared" si="6"/>
        <v>2.0999183904</v>
      </c>
      <c r="N21" s="32">
        <f t="shared" si="7"/>
        <v>2.141916758208</v>
      </c>
      <c r="O21" s="32">
        <f t="shared" si="8"/>
        <v>2.16333592579008</v>
      </c>
      <c r="P21" s="32">
        <f t="shared" si="1"/>
        <v>47.70310751466548</v>
      </c>
      <c r="Q21" s="32"/>
    </row>
    <row r="22" spans="1:17" ht="12.75">
      <c r="A22" s="32" t="str">
        <f>'Ex 4.4'!A18</f>
        <v>Southern Company</v>
      </c>
      <c r="B22" s="79">
        <f>'Ex 4.6'!B19</f>
        <v>37.865</v>
      </c>
      <c r="C22" s="32">
        <f t="shared" si="2"/>
        <v>37.860013493592355</v>
      </c>
      <c r="D22" s="32">
        <f t="shared" si="0"/>
        <v>0.004986506407647084</v>
      </c>
      <c r="E22" s="4">
        <v>0.0962</v>
      </c>
      <c r="F22" s="79">
        <f>'Ex 4.6'!C19</f>
        <v>1.9</v>
      </c>
      <c r="G22" s="27">
        <f t="shared" si="3"/>
        <v>0.05017826488841938</v>
      </c>
      <c r="H22" s="27">
        <f>'Ex 4.5'!I19</f>
        <v>0.05156434242420027</v>
      </c>
      <c r="I22" s="27">
        <f>'Ex 4.5'!B40</f>
        <v>0.04</v>
      </c>
      <c r="J22" s="32">
        <f>F22*(1+'Ex 4.5'!$C$40)</f>
        <v>1.95282</v>
      </c>
      <c r="K22" s="32">
        <f t="shared" si="4"/>
        <v>2.0309328</v>
      </c>
      <c r="L22" s="32">
        <f t="shared" si="5"/>
        <v>2.1121701120000003</v>
      </c>
      <c r="M22" s="32">
        <f t="shared" si="6"/>
        <v>2.1966569164800003</v>
      </c>
      <c r="N22" s="32">
        <f t="shared" si="7"/>
        <v>2.2845231931392003</v>
      </c>
      <c r="O22" s="32">
        <f t="shared" si="8"/>
        <v>2.3302136570019845</v>
      </c>
      <c r="P22" s="32">
        <f t="shared" si="1"/>
        <v>46.604273140039695</v>
      </c>
      <c r="Q22" s="32"/>
    </row>
    <row r="23" spans="1:17" ht="12.75">
      <c r="A23" s="32" t="str">
        <f>'Ex 4.4'!A19</f>
        <v>Wisconsin Energy</v>
      </c>
      <c r="B23" s="79">
        <f>'Ex 4.6'!B20</f>
        <v>29.96500000000001</v>
      </c>
      <c r="C23" s="32">
        <f t="shared" si="2"/>
        <v>29.95654426758805</v>
      </c>
      <c r="D23" s="32">
        <f t="shared" si="0"/>
        <v>0.00845573241196007</v>
      </c>
      <c r="E23" s="4">
        <v>0.10915</v>
      </c>
      <c r="F23" s="79">
        <f>'Ex 4.6'!C20</f>
        <v>1.06</v>
      </c>
      <c r="G23" s="27">
        <f t="shared" si="3"/>
        <v>0.035374603704321696</v>
      </c>
      <c r="H23" s="27">
        <f>'Ex 4.5'!I20</f>
        <v>0.07814450226526866</v>
      </c>
      <c r="I23" s="27">
        <f>'Ex 4.5'!B41</f>
        <v>0.135</v>
      </c>
      <c r="J23" s="32">
        <f>F23*(1+'Ex 4.5'!$C$41)</f>
        <v>1.3780000000000001</v>
      </c>
      <c r="K23" s="32">
        <f t="shared" si="4"/>
        <v>1.56403</v>
      </c>
      <c r="L23" s="32">
        <f t="shared" si="5"/>
        <v>1.77517405</v>
      </c>
      <c r="M23" s="32">
        <f t="shared" si="6"/>
        <v>2.01482254675</v>
      </c>
      <c r="N23" s="32">
        <f t="shared" si="7"/>
        <v>2.28682359056125</v>
      </c>
      <c r="O23" s="32">
        <f t="shared" si="8"/>
        <v>2.4411841829241343</v>
      </c>
      <c r="P23" s="32">
        <f t="shared" si="1"/>
        <v>38.779732850264246</v>
      </c>
      <c r="Q23" s="32"/>
    </row>
    <row r="24" spans="1:17" ht="12.75">
      <c r="A24" s="32" t="str">
        <f>'Ex 4.4'!A20</f>
        <v>Xcel Energy</v>
      </c>
      <c r="B24" s="79">
        <f>'Ex 4.6'!B21</f>
        <v>23.739000000000008</v>
      </c>
      <c r="C24" s="32">
        <f t="shared" si="2"/>
        <v>23.72830006760007</v>
      </c>
      <c r="D24" s="32">
        <f t="shared" si="0"/>
        <v>0.010699932399937495</v>
      </c>
      <c r="E24" s="4">
        <v>0.089</v>
      </c>
      <c r="F24" s="79">
        <f>'Ex 4.6'!C21</f>
        <v>1.03</v>
      </c>
      <c r="G24" s="27">
        <f t="shared" si="3"/>
        <v>0.04338851678672226</v>
      </c>
      <c r="H24" s="27">
        <f>'Ex 4.5'!I21</f>
        <v>0.05392109149248526</v>
      </c>
      <c r="I24" s="27">
        <f>'Ex 4.5'!B42</f>
        <v>0.035</v>
      </c>
      <c r="J24" s="32">
        <f>F24*(1+'Ex 4.5'!$C$42)</f>
        <v>1.0712000000000002</v>
      </c>
      <c r="K24" s="32">
        <f t="shared" si="4"/>
        <v>1.108692</v>
      </c>
      <c r="L24" s="32">
        <f t="shared" si="5"/>
        <v>1.1474962199999998</v>
      </c>
      <c r="M24" s="32">
        <f t="shared" si="6"/>
        <v>1.1876585876999997</v>
      </c>
      <c r="N24" s="32">
        <f t="shared" si="7"/>
        <v>1.2292266382694996</v>
      </c>
      <c r="O24" s="32">
        <f t="shared" si="8"/>
        <v>1.2507381044392158</v>
      </c>
      <c r="P24" s="32">
        <f t="shared" si="1"/>
        <v>29.222852907458314</v>
      </c>
      <c r="Q24" s="32"/>
    </row>
    <row r="25" spans="1:17" ht="7.5" customHeight="1">
      <c r="A25" s="32"/>
      <c r="B25" s="32"/>
      <c r="C25" s="32"/>
      <c r="D25" s="32"/>
      <c r="E25" s="4"/>
      <c r="F25" s="32"/>
      <c r="G25" s="52"/>
      <c r="H25" s="10"/>
      <c r="I25" s="52"/>
      <c r="J25" s="32"/>
      <c r="K25" s="32"/>
      <c r="L25" s="32"/>
      <c r="M25" s="32"/>
      <c r="P25" s="32"/>
      <c r="Q25" s="32"/>
    </row>
    <row r="26" spans="1:17" ht="12.75">
      <c r="A26" s="57" t="s">
        <v>631</v>
      </c>
      <c r="B26" s="32"/>
      <c r="C26" s="32"/>
      <c r="D26" s="32">
        <f>SUM(D16:D25)</f>
        <v>0.03368496248725705</v>
      </c>
      <c r="E26" s="4">
        <f>AVERAGE(E15:E25)</f>
        <v>0.09341666666666665</v>
      </c>
      <c r="F26" s="32">
        <f>AVERAGE(F16:F25)</f>
        <v>1.8333333333333333</v>
      </c>
      <c r="G26" s="4">
        <f>AVERAGE(G15:G25)</f>
        <v>0.04431597258068118</v>
      </c>
      <c r="H26" s="4">
        <f>AVERAGE(H15:H25)</f>
        <v>0.04717501927255503</v>
      </c>
      <c r="I26" s="4">
        <f>AVERAGE(I15:I25)</f>
        <v>0.04777777777777778</v>
      </c>
      <c r="J26" s="32"/>
      <c r="K26" s="32"/>
      <c r="L26" s="32"/>
      <c r="M26" s="32"/>
      <c r="P26" s="32"/>
      <c r="Q26" s="32"/>
    </row>
    <row r="27" spans="1:17" ht="12.75">
      <c r="A27" s="57" t="s">
        <v>672</v>
      </c>
      <c r="B27" s="32"/>
      <c r="C27" s="32"/>
      <c r="D27" s="32"/>
      <c r="E27" s="4">
        <f>STDEV(E15:E25)</f>
        <v>0.008049495325795275</v>
      </c>
      <c r="F27" s="32"/>
      <c r="G27" s="4"/>
      <c r="H27" s="4"/>
      <c r="I27" s="4"/>
      <c r="J27" s="32"/>
      <c r="K27" s="32"/>
      <c r="L27" s="32"/>
      <c r="M27" s="32"/>
      <c r="P27" s="32"/>
      <c r="Q27" s="32"/>
    </row>
    <row r="28" spans="1:17" ht="12.75">
      <c r="A28" s="57" t="s">
        <v>632</v>
      </c>
      <c r="B28" s="32"/>
      <c r="C28" s="32"/>
      <c r="D28" s="32"/>
      <c r="E28" s="4">
        <f>MEDIAN(E15:E25)</f>
        <v>0.09335</v>
      </c>
      <c r="F28" s="32"/>
      <c r="G28" s="4"/>
      <c r="H28" s="4"/>
      <c r="I28" s="4"/>
      <c r="J28" s="32"/>
      <c r="K28" s="32"/>
      <c r="L28" s="32"/>
      <c r="M28" s="32"/>
      <c r="P28" s="32"/>
      <c r="Q28" s="32"/>
    </row>
    <row r="29" spans="1:17" ht="7.5" customHeight="1">
      <c r="A29" s="57"/>
      <c r="B29" s="32"/>
      <c r="C29" s="32"/>
      <c r="D29" s="32"/>
      <c r="E29" s="32"/>
      <c r="F29" s="32"/>
      <c r="G29" s="4"/>
      <c r="H29" s="32"/>
      <c r="I29" s="32"/>
      <c r="J29" s="4"/>
      <c r="K29" s="32"/>
      <c r="L29" s="32"/>
      <c r="M29" s="32"/>
      <c r="P29" s="32"/>
      <c r="Q29" s="32"/>
    </row>
    <row r="30" spans="1:17" ht="15.75">
      <c r="A30" s="58" t="s">
        <v>674</v>
      </c>
      <c r="B30" s="42">
        <f>E26</f>
        <v>0.09341666666666665</v>
      </c>
      <c r="C30" s="42"/>
      <c r="D30" s="42"/>
      <c r="E30" s="42"/>
      <c r="F30" s="75"/>
      <c r="G30" s="42"/>
      <c r="H30" s="32"/>
      <c r="I30" s="32"/>
      <c r="J30" s="4"/>
      <c r="K30" s="32"/>
      <c r="L30" s="32"/>
      <c r="M30" s="32"/>
      <c r="P30" s="32"/>
      <c r="Q30" s="32"/>
    </row>
    <row r="31" spans="1:17" ht="7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P31" s="32"/>
      <c r="Q31" s="32"/>
    </row>
    <row r="32" spans="1:17" ht="12.75">
      <c r="A32" s="181" t="s">
        <v>3764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P32" s="32"/>
      <c r="Q32" s="32"/>
    </row>
    <row r="33" spans="1:17" ht="12.75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P33" s="32"/>
      <c r="Q33" s="32"/>
    </row>
    <row r="34" spans="1:17" ht="12.75">
      <c r="A34" s="7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P34" s="32"/>
      <c r="Q34" s="32"/>
    </row>
    <row r="35" spans="1:17" ht="15.75">
      <c r="A35" s="73" t="s">
        <v>3746</v>
      </c>
      <c r="B35" s="32"/>
      <c r="C35" s="32"/>
      <c r="D35" s="32"/>
      <c r="E35" s="32"/>
      <c r="F35" s="32"/>
      <c r="G35" s="32"/>
      <c r="J35" s="147">
        <f>'Ex 4.5'!L37</f>
        <v>0.0462</v>
      </c>
      <c r="K35" s="32"/>
      <c r="L35" s="32"/>
      <c r="M35" s="32"/>
      <c r="N35" s="33"/>
      <c r="O35" s="33"/>
      <c r="P35" s="33"/>
      <c r="Q35" s="32"/>
    </row>
    <row r="36" spans="1:17" ht="7.5" customHeight="1">
      <c r="A36" s="7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2"/>
    </row>
    <row r="37" spans="1:17" ht="12.75">
      <c r="A37" s="32"/>
      <c r="B37" s="51"/>
      <c r="C37" s="51"/>
      <c r="D37" s="51"/>
      <c r="E37" s="48" t="s">
        <v>635</v>
      </c>
      <c r="F37" s="51"/>
      <c r="G37" s="48" t="s">
        <v>658</v>
      </c>
      <c r="H37" s="48" t="s">
        <v>659</v>
      </c>
      <c r="I37" s="48" t="s">
        <v>659</v>
      </c>
      <c r="J37" s="48" t="s">
        <v>665</v>
      </c>
      <c r="K37" s="51"/>
      <c r="L37" s="48"/>
      <c r="M37" s="51"/>
      <c r="N37" s="51"/>
      <c r="O37" s="51"/>
      <c r="P37" s="51"/>
      <c r="Q37" s="32"/>
    </row>
    <row r="38" spans="1:17" ht="12.75">
      <c r="A38" s="32"/>
      <c r="B38" s="47" t="str">
        <f>B13</f>
        <v>30-day</v>
      </c>
      <c r="C38" s="48" t="s">
        <v>681</v>
      </c>
      <c r="D38" s="48"/>
      <c r="E38" s="48" t="s">
        <v>682</v>
      </c>
      <c r="F38" s="48" t="s">
        <v>660</v>
      </c>
      <c r="G38" s="48" t="s">
        <v>661</v>
      </c>
      <c r="H38" s="48" t="s">
        <v>683</v>
      </c>
      <c r="I38" s="48" t="s">
        <v>684</v>
      </c>
      <c r="J38" s="48" t="s">
        <v>688</v>
      </c>
      <c r="K38" s="48" t="s">
        <v>665</v>
      </c>
      <c r="L38" s="48" t="s">
        <v>665</v>
      </c>
      <c r="M38" s="48" t="s">
        <v>665</v>
      </c>
      <c r="N38" s="48" t="s">
        <v>665</v>
      </c>
      <c r="O38" s="48" t="s">
        <v>685</v>
      </c>
      <c r="P38" s="48" t="s">
        <v>685</v>
      </c>
      <c r="Q38" s="32"/>
    </row>
    <row r="39" spans="1:17" ht="12.75">
      <c r="A39" s="33" t="s">
        <v>624</v>
      </c>
      <c r="B39" s="48" t="s">
        <v>664</v>
      </c>
      <c r="C39" s="48" t="s">
        <v>666</v>
      </c>
      <c r="D39" s="48" t="s">
        <v>686</v>
      </c>
      <c r="E39" s="48" t="s">
        <v>687</v>
      </c>
      <c r="F39" s="48" t="s">
        <v>665</v>
      </c>
      <c r="G39" s="48" t="s">
        <v>666</v>
      </c>
      <c r="H39" s="48" t="s">
        <v>669</v>
      </c>
      <c r="I39" s="48" t="str">
        <f>I14</f>
        <v>Growth (VL)</v>
      </c>
      <c r="J39" s="48" t="s">
        <v>3743</v>
      </c>
      <c r="K39" s="48" t="s">
        <v>689</v>
      </c>
      <c r="L39" s="48" t="s">
        <v>690</v>
      </c>
      <c r="M39" s="48" t="s">
        <v>691</v>
      </c>
      <c r="N39" s="48" t="s">
        <v>692</v>
      </c>
      <c r="O39" s="48" t="s">
        <v>665</v>
      </c>
      <c r="P39" s="48" t="s">
        <v>654</v>
      </c>
      <c r="Q39" s="32"/>
    </row>
    <row r="40" spans="1:17" ht="7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32"/>
    </row>
    <row r="41" spans="1:17" ht="12.75">
      <c r="A41" s="32" t="str">
        <f aca="true" t="shared" si="9" ref="A41:B49">A16</f>
        <v>Alliant Energy</v>
      </c>
      <c r="B41" s="79">
        <f t="shared" si="9"/>
        <v>38.811666666666675</v>
      </c>
      <c r="C41" s="32">
        <f>(J41/(1+$E41)^0.5+K41/(1+$E41)^1.5+L41/(1+$E41)^2.5+M41/(1+$E41)^3.5+N41/(1+$E41)^4.5+P41/(1+$E41)^5)</f>
        <v>38.812031077527585</v>
      </c>
      <c r="D41" s="32">
        <f>B41-C41</f>
        <v>-0.0003644108609108798</v>
      </c>
      <c r="E41" s="4">
        <v>0.0956</v>
      </c>
      <c r="F41" s="79">
        <f>F16</f>
        <v>1.72</v>
      </c>
      <c r="G41" s="27">
        <f>F41/B41</f>
        <v>0.04431657147764846</v>
      </c>
      <c r="H41" s="27">
        <f>'Ex 4.5'!I13</f>
        <v>0.06173482798914174</v>
      </c>
      <c r="I41" s="27">
        <f aca="true" t="shared" si="10" ref="I41:I49">I16</f>
        <v>0.05</v>
      </c>
      <c r="J41" s="32">
        <f>F41*(1+'Ex 4.5'!C34*0.25+$H41*0.75)</f>
        <v>1.8431969281059928</v>
      </c>
      <c r="K41" s="32">
        <f aca="true" t="shared" si="11" ref="K41:N49">J41*(1+$I41*0.25+$H41*0.75)</f>
        <v>1.951578973687371</v>
      </c>
      <c r="L41" s="32">
        <f t="shared" si="11"/>
        <v>2.0663340050443244</v>
      </c>
      <c r="M41" s="32">
        <f t="shared" si="11"/>
        <v>2.1878367608845224</v>
      </c>
      <c r="N41" s="32">
        <f t="shared" si="11"/>
        <v>2.316484014971724</v>
      </c>
      <c r="O41" s="32">
        <f>N41*(1+$I41*0.25/2+$H41*0.75/2)</f>
        <v>2.3845899433917506</v>
      </c>
      <c r="P41" s="32">
        <f aca="true" t="shared" si="12" ref="P41:P49">O41/(E41-$J$35)</f>
        <v>48.27105148566296</v>
      </c>
      <c r="Q41" s="32"/>
    </row>
    <row r="42" spans="1:17" ht="12.75">
      <c r="A42" s="32" t="str">
        <f t="shared" si="9"/>
        <v>DTE Energy Co.</v>
      </c>
      <c r="B42" s="79">
        <f t="shared" si="9"/>
        <v>48.47466666666667</v>
      </c>
      <c r="C42" s="32">
        <f aca="true" t="shared" si="13" ref="C42:C49">(J42/(1+$E42)^0.5+K42/(1+$E42)^1.5+L42/(1+$E42)^2.5+M42/(1+$E42)^3.5+N42/(1+$E42)^4.5+P42/(1+$E42)^5)</f>
        <v>48.491139339545356</v>
      </c>
      <c r="D42" s="32">
        <f aca="true" t="shared" si="14" ref="D42:D49">B42-C42</f>
        <v>-0.01647267287868459</v>
      </c>
      <c r="E42" s="4">
        <v>0.0947</v>
      </c>
      <c r="F42" s="79">
        <f aca="true" t="shared" si="15" ref="F42:F49">F17</f>
        <v>2.3</v>
      </c>
      <c r="G42" s="27">
        <f aca="true" t="shared" si="16" ref="G42:G49">F42/B42</f>
        <v>0.04744746396743315</v>
      </c>
      <c r="H42" s="27">
        <f>'Ex 4.5'!I14</f>
        <v>0.04508518641612206</v>
      </c>
      <c r="I42" s="27">
        <f t="shared" si="10"/>
        <v>0.035</v>
      </c>
      <c r="J42" s="32">
        <f>F42*(1+'Ex 4.5'!C35*0.25+$H42*0.75)</f>
        <v>2.40416444656781</v>
      </c>
      <c r="K42" s="32">
        <f t="shared" si="11"/>
        <v>2.5064950371616703</v>
      </c>
      <c r="L42" s="32">
        <f t="shared" si="11"/>
        <v>2.6131812157379737</v>
      </c>
      <c r="M42" s="32">
        <f t="shared" si="11"/>
        <v>2.724408373063672</v>
      </c>
      <c r="N42" s="32">
        <f t="shared" si="11"/>
        <v>2.8403697908578933</v>
      </c>
      <c r="O42" s="32">
        <f aca="true" t="shared" si="17" ref="O42:O49">N42*(1+$I42*0.25/2+$H42*0.75/2)</f>
        <v>2.9008183842597277</v>
      </c>
      <c r="P42" s="32">
        <f t="shared" si="12"/>
        <v>59.81068833525211</v>
      </c>
      <c r="Q42" s="32"/>
    </row>
    <row r="43" spans="1:17" ht="12.75">
      <c r="A43" s="32" t="str">
        <f t="shared" si="9"/>
        <v>Edison International</v>
      </c>
      <c r="B43" s="79">
        <f t="shared" si="9"/>
        <v>36.94866666666667</v>
      </c>
      <c r="C43" s="32">
        <f t="shared" si="13"/>
        <v>36.96956678701887</v>
      </c>
      <c r="D43" s="32">
        <f t="shared" si="14"/>
        <v>-0.020900120352202123</v>
      </c>
      <c r="E43" s="4">
        <v>0.0776</v>
      </c>
      <c r="F43" s="79">
        <f t="shared" si="15"/>
        <v>1.29</v>
      </c>
      <c r="G43" s="27">
        <f t="shared" si="16"/>
        <v>0.03491330314129513</v>
      </c>
      <c r="H43" s="27">
        <f>'Ex 4.5'!I15</f>
        <v>0.01763093189712592</v>
      </c>
      <c r="I43" s="27">
        <f t="shared" si="10"/>
        <v>0.025</v>
      </c>
      <c r="J43" s="32">
        <f>F43*(1+'Ex 4.5'!C36*0.25+$H43*0.75)</f>
        <v>1.3096056766104693</v>
      </c>
      <c r="K43" s="32">
        <f t="shared" si="11"/>
        <v>1.3351078884615915</v>
      </c>
      <c r="L43" s="32">
        <f t="shared" si="11"/>
        <v>1.3611067099570628</v>
      </c>
      <c r="M43" s="32">
        <f t="shared" si="11"/>
        <v>1.3876118116752751</v>
      </c>
      <c r="N43" s="32">
        <f t="shared" si="11"/>
        <v>1.4146330525117163</v>
      </c>
      <c r="O43" s="32">
        <f>N43*(1+$I43*0.25/2+$H43*0.75/2)</f>
        <v>1.428406767928912</v>
      </c>
      <c r="P43" s="32">
        <f t="shared" si="12"/>
        <v>45.49066139900993</v>
      </c>
      <c r="Q43" s="32"/>
    </row>
    <row r="44" spans="1:17" ht="12.75">
      <c r="A44" s="32" t="str">
        <f t="shared" si="9"/>
        <v>Entergy</v>
      </c>
      <c r="B44" s="79">
        <f t="shared" si="9"/>
        <v>66.88766666666668</v>
      </c>
      <c r="C44" s="32">
        <f t="shared" si="13"/>
        <v>66.87213311864556</v>
      </c>
      <c r="D44" s="32">
        <f t="shared" si="14"/>
        <v>0.015533548021110732</v>
      </c>
      <c r="E44" s="4">
        <v>0.09145</v>
      </c>
      <c r="F44" s="79">
        <f t="shared" si="15"/>
        <v>3.34</v>
      </c>
      <c r="G44" s="27">
        <f t="shared" si="16"/>
        <v>0.04993446724109576</v>
      </c>
      <c r="H44" s="27">
        <f>'Ex 4.5'!I16</f>
        <v>0.013426887263255957</v>
      </c>
      <c r="I44" s="27">
        <f t="shared" si="10"/>
        <v>0.03</v>
      </c>
      <c r="J44" s="32">
        <f>F44*(1+'Ex 4.5'!C37*0.25+$H44*0.75)</f>
        <v>3.4097063525944558</v>
      </c>
      <c r="K44" s="32">
        <f t="shared" si="11"/>
        <v>3.4696154573367344</v>
      </c>
      <c r="L44" s="32">
        <f t="shared" si="11"/>
        <v>3.530577174961143</v>
      </c>
      <c r="M44" s="32">
        <f t="shared" si="11"/>
        <v>3.592610000050173</v>
      </c>
      <c r="N44" s="32">
        <f t="shared" si="11"/>
        <v>3.655732752139189</v>
      </c>
      <c r="O44" s="32">
        <f t="shared" si="17"/>
        <v>3.6878486667825476</v>
      </c>
      <c r="P44" s="32">
        <f t="shared" si="12"/>
        <v>81.49941805044303</v>
      </c>
      <c r="Q44" s="32"/>
    </row>
    <row r="45" spans="1:17" ht="12.75" customHeight="1">
      <c r="A45" s="32" t="str">
        <f t="shared" si="9"/>
        <v>PG &amp; E</v>
      </c>
      <c r="B45" s="79">
        <f t="shared" si="9"/>
        <v>43.95933333333333</v>
      </c>
      <c r="C45" s="32">
        <f t="shared" si="13"/>
        <v>43.95438381493305</v>
      </c>
      <c r="D45" s="32">
        <f t="shared" si="14"/>
        <v>0.004949518400280795</v>
      </c>
      <c r="E45" s="4">
        <v>0.0945</v>
      </c>
      <c r="F45" s="79">
        <f t="shared" si="15"/>
        <v>1.92</v>
      </c>
      <c r="G45" s="27">
        <f t="shared" si="16"/>
        <v>0.04367673152459091</v>
      </c>
      <c r="H45" s="27">
        <f>'Ex 4.5'!I17</f>
        <v>0.061402251331517006</v>
      </c>
      <c r="I45" s="27">
        <f t="shared" si="10"/>
        <v>0.06</v>
      </c>
      <c r="J45" s="32">
        <f>F45*(1+'Ex 4.5'!C38*0.25+$H45*0.75)</f>
        <v>2.0242592419173846</v>
      </c>
      <c r="K45" s="32">
        <f t="shared" si="11"/>
        <v>2.147843686595413</v>
      </c>
      <c r="L45" s="32">
        <f t="shared" si="11"/>
        <v>2.2789731702932015</v>
      </c>
      <c r="M45" s="32">
        <f t="shared" si="11"/>
        <v>2.4181083303826947</v>
      </c>
      <c r="N45" s="32">
        <f t="shared" si="11"/>
        <v>2.5657379269251797</v>
      </c>
      <c r="O45" s="32">
        <f t="shared" si="17"/>
        <v>2.644059243267068</v>
      </c>
      <c r="P45" s="32">
        <f t="shared" si="12"/>
        <v>54.742427396833705</v>
      </c>
      <c r="Q45" s="32"/>
    </row>
    <row r="46" spans="1:17" ht="12.75">
      <c r="A46" s="32" t="str">
        <f t="shared" si="9"/>
        <v>SCANA Corp.</v>
      </c>
      <c r="B46" s="79">
        <f t="shared" si="9"/>
        <v>39.102</v>
      </c>
      <c r="C46" s="32">
        <f t="shared" si="13"/>
        <v>39.114420537612986</v>
      </c>
      <c r="D46" s="32">
        <f t="shared" si="14"/>
        <v>-0.012420537612989335</v>
      </c>
      <c r="E46" s="4">
        <v>0.0953</v>
      </c>
      <c r="F46" s="79">
        <f t="shared" si="15"/>
        <v>1.94</v>
      </c>
      <c r="G46" s="27">
        <f t="shared" si="16"/>
        <v>0.04961383049460386</v>
      </c>
      <c r="H46" s="27">
        <f>'Ex 4.5'!I18</f>
        <v>0.041665152373878446</v>
      </c>
      <c r="I46" s="27">
        <f t="shared" si="10"/>
        <v>0.02</v>
      </c>
      <c r="J46" s="32">
        <f>F46*(1+I46*0.25+$H46*0.75)</f>
        <v>2.0103227967039925</v>
      </c>
      <c r="K46" s="32">
        <f t="shared" si="11"/>
        <v>2.083194714921527</v>
      </c>
      <c r="L46" s="32">
        <f t="shared" si="11"/>
        <v>2.158708157412382</v>
      </c>
      <c r="M46" s="32">
        <f t="shared" si="11"/>
        <v>2.2369588764314345</v>
      </c>
      <c r="N46" s="32">
        <f t="shared" si="11"/>
        <v>2.318046095144053</v>
      </c>
      <c r="O46" s="32">
        <f t="shared" si="17"/>
        <v>2.360059364293357</v>
      </c>
      <c r="P46" s="32">
        <f t="shared" si="12"/>
        <v>48.06638216483415</v>
      </c>
      <c r="Q46" s="32"/>
    </row>
    <row r="47" spans="1:17" ht="12.75">
      <c r="A47" s="32" t="str">
        <f t="shared" si="9"/>
        <v>Southern Company</v>
      </c>
      <c r="B47" s="79">
        <f t="shared" si="9"/>
        <v>37.865</v>
      </c>
      <c r="C47" s="32">
        <f t="shared" si="13"/>
        <v>37.86172019491053</v>
      </c>
      <c r="D47" s="32">
        <f t="shared" si="14"/>
        <v>0.0032798050894697894</v>
      </c>
      <c r="E47" s="4">
        <v>0.0988</v>
      </c>
      <c r="F47" s="79">
        <f t="shared" si="15"/>
        <v>1.9</v>
      </c>
      <c r="G47" s="27">
        <f t="shared" si="16"/>
        <v>0.05017826488841938</v>
      </c>
      <c r="H47" s="27">
        <f>'Ex 4.5'!I19</f>
        <v>0.05156434242420027</v>
      </c>
      <c r="I47" s="27">
        <f t="shared" si="10"/>
        <v>0.04</v>
      </c>
      <c r="J47" s="32">
        <f>F47*(1+'Ex 4.5'!C40*0.25+$H47*0.75)</f>
        <v>1.9866841879544854</v>
      </c>
      <c r="K47" s="32">
        <f t="shared" si="11"/>
        <v>2.0833825776513524</v>
      </c>
      <c r="L47" s="32">
        <f t="shared" si="11"/>
        <v>2.1847875929038367</v>
      </c>
      <c r="M47" s="32">
        <f t="shared" si="11"/>
        <v>2.2911283205063535</v>
      </c>
      <c r="N47" s="32">
        <f t="shared" si="11"/>
        <v>2.4026449976536965</v>
      </c>
      <c r="O47" s="32">
        <f t="shared" si="17"/>
        <v>2.4611172761605173</v>
      </c>
      <c r="P47" s="32">
        <f t="shared" si="12"/>
        <v>46.78930182814672</v>
      </c>
      <c r="Q47" s="32"/>
    </row>
    <row r="48" spans="1:17" ht="12.75">
      <c r="A48" s="32" t="str">
        <f t="shared" si="9"/>
        <v>Wisconsin Energy</v>
      </c>
      <c r="B48" s="79">
        <f t="shared" si="9"/>
        <v>29.96500000000001</v>
      </c>
      <c r="C48" s="32">
        <f t="shared" si="13"/>
        <v>29.96897436014945</v>
      </c>
      <c r="D48" s="32">
        <f t="shared" si="14"/>
        <v>-0.003974360149438638</v>
      </c>
      <c r="E48" s="4">
        <v>0.09345</v>
      </c>
      <c r="F48" s="79">
        <f t="shared" si="15"/>
        <v>1.06</v>
      </c>
      <c r="G48" s="27">
        <f t="shared" si="16"/>
        <v>0.035374603704321696</v>
      </c>
      <c r="H48" s="27">
        <f>'Ex 4.5'!I20</f>
        <v>0.07814450226526866</v>
      </c>
      <c r="I48" s="27">
        <f t="shared" si="10"/>
        <v>0.135</v>
      </c>
      <c r="J48" s="32">
        <f>F48*(1+'Ex 4.5'!C41*0.25+$H48*0.75)</f>
        <v>1.2016248793008888</v>
      </c>
      <c r="K48" s="32">
        <f t="shared" si="11"/>
        <v>1.3126050025541924</v>
      </c>
      <c r="L48" s="32">
        <f t="shared" si="11"/>
        <v>1.4338350698370208</v>
      </c>
      <c r="M48" s="32">
        <f t="shared" si="11"/>
        <v>1.5662617493411959</v>
      </c>
      <c r="N48" s="32">
        <f t="shared" si="11"/>
        <v>1.7109191419960088</v>
      </c>
      <c r="O48" s="32">
        <f t="shared" si="17"/>
        <v>1.789927999304966</v>
      </c>
      <c r="P48" s="32">
        <f t="shared" si="12"/>
        <v>37.88207405936435</v>
      </c>
      <c r="Q48" s="32"/>
    </row>
    <row r="49" spans="1:17" ht="12.75">
      <c r="A49" s="32" t="str">
        <f t="shared" si="9"/>
        <v>Xcel Energy</v>
      </c>
      <c r="B49" s="79">
        <f t="shared" si="9"/>
        <v>23.739000000000008</v>
      </c>
      <c r="C49" s="32">
        <f t="shared" si="13"/>
        <v>23.726275708845925</v>
      </c>
      <c r="D49" s="32">
        <f t="shared" si="14"/>
        <v>0.012724291154082579</v>
      </c>
      <c r="E49" s="4">
        <v>0.0919</v>
      </c>
      <c r="F49" s="79">
        <f t="shared" si="15"/>
        <v>1.03</v>
      </c>
      <c r="G49" s="27">
        <f t="shared" si="16"/>
        <v>0.04338851678672226</v>
      </c>
      <c r="H49" s="27">
        <f>'Ex 4.5'!I21</f>
        <v>0.05392109149248526</v>
      </c>
      <c r="I49" s="27">
        <f t="shared" si="10"/>
        <v>0.035</v>
      </c>
      <c r="J49" s="32">
        <f>F49*(1+'Ex 4.5'!C42*0.25+$H49*0.75)</f>
        <v>1.0819540431779449</v>
      </c>
      <c r="K49" s="32">
        <f t="shared" si="11"/>
        <v>1.1351762482703986</v>
      </c>
      <c r="L49" s="32">
        <f t="shared" si="11"/>
        <v>1.1910164972000779</v>
      </c>
      <c r="M49" s="32">
        <f t="shared" si="11"/>
        <v>1.249603573686517</v>
      </c>
      <c r="N49" s="32">
        <f t="shared" si="11"/>
        <v>1.3110725964258394</v>
      </c>
      <c r="O49" s="32">
        <f t="shared" si="17"/>
        <v>1.3433189635696405</v>
      </c>
      <c r="P49" s="32">
        <f t="shared" si="12"/>
        <v>29.39428804309936</v>
      </c>
      <c r="Q49" s="32"/>
    </row>
    <row r="50" spans="1:17" ht="7.5" customHeight="1">
      <c r="A50" s="32"/>
      <c r="B50" s="32"/>
      <c r="C50" s="32"/>
      <c r="D50" s="32"/>
      <c r="E50" s="4"/>
      <c r="F50" s="32"/>
      <c r="G50" s="52"/>
      <c r="H50" s="10"/>
      <c r="I50" s="52"/>
      <c r="J50" s="32"/>
      <c r="K50" s="32"/>
      <c r="L50" s="32"/>
      <c r="M50" s="32"/>
      <c r="P50" s="32"/>
      <c r="Q50" s="32"/>
    </row>
    <row r="51" spans="1:17" ht="12.75">
      <c r="A51" s="57" t="s">
        <v>631</v>
      </c>
      <c r="B51" s="32"/>
      <c r="C51" s="32"/>
      <c r="D51" s="32">
        <f>SUM(D41:D50)</f>
        <v>-0.017644939189281672</v>
      </c>
      <c r="E51" s="4">
        <f>AVERAGE(E40:E50)</f>
        <v>0.09258888888888889</v>
      </c>
      <c r="F51" s="32">
        <f>AVERAGE(F41:F50)</f>
        <v>1.8333333333333333</v>
      </c>
      <c r="G51" s="4">
        <f>AVERAGE(G40:G50)</f>
        <v>0.04431597258068118</v>
      </c>
      <c r="H51" s="4">
        <f>AVERAGE(H40:H50)</f>
        <v>0.04717501927255503</v>
      </c>
      <c r="I51" s="4">
        <f>AVERAGE(I40:I50)</f>
        <v>0.04777777777777778</v>
      </c>
      <c r="J51" s="32">
        <f aca="true" t="shared" si="18" ref="J51:O51">AVERAGE(J41:J50)</f>
        <v>1.9190576169926024</v>
      </c>
      <c r="K51" s="32">
        <f t="shared" si="18"/>
        <v>2.0027777318489166</v>
      </c>
      <c r="L51" s="32">
        <f t="shared" si="18"/>
        <v>2.0909466214830026</v>
      </c>
      <c r="M51" s="32">
        <f t="shared" si="18"/>
        <v>2.183836421780204</v>
      </c>
      <c r="N51" s="32">
        <f t="shared" si="18"/>
        <v>2.2817378187361443</v>
      </c>
      <c r="O51" s="32">
        <f t="shared" si="18"/>
        <v>2.333349623217609</v>
      </c>
      <c r="P51" s="32"/>
      <c r="Q51" s="32"/>
    </row>
    <row r="52" spans="1:17" ht="12.75">
      <c r="A52" s="57" t="s">
        <v>672</v>
      </c>
      <c r="B52" s="32"/>
      <c r="C52" s="32"/>
      <c r="D52" s="32"/>
      <c r="E52" s="4">
        <f>STDEV(E40:E50)</f>
        <v>0.006023743529659203</v>
      </c>
      <c r="F52" s="32"/>
      <c r="G52" s="4"/>
      <c r="H52" s="4"/>
      <c r="I52" s="4"/>
      <c r="J52" s="32"/>
      <c r="K52" s="32"/>
      <c r="L52" s="32"/>
      <c r="M52" s="32"/>
      <c r="P52" s="32"/>
      <c r="Q52" s="32"/>
    </row>
    <row r="53" spans="1:17" ht="12.75">
      <c r="A53" s="57" t="s">
        <v>632</v>
      </c>
      <c r="B53" s="32"/>
      <c r="C53" s="32"/>
      <c r="D53" s="32"/>
      <c r="E53" s="4">
        <f>MEDIAN(E40:E50)</f>
        <v>0.0945</v>
      </c>
      <c r="F53" s="32"/>
      <c r="G53" s="4"/>
      <c r="H53" s="4"/>
      <c r="I53" s="4"/>
      <c r="J53" s="32"/>
      <c r="K53" s="32"/>
      <c r="L53" s="32"/>
      <c r="M53" s="32"/>
      <c r="P53" s="32"/>
      <c r="Q53" s="32"/>
    </row>
    <row r="54" spans="1:17" ht="7.5" customHeight="1">
      <c r="A54" s="57"/>
      <c r="B54" s="32"/>
      <c r="C54" s="32"/>
      <c r="D54" s="32"/>
      <c r="E54" s="32"/>
      <c r="F54" s="32"/>
      <c r="G54" s="4"/>
      <c r="H54" s="32"/>
      <c r="I54" s="32"/>
      <c r="J54" s="4"/>
      <c r="K54" s="32"/>
      <c r="L54" s="32"/>
      <c r="M54" s="32"/>
      <c r="P54" s="32"/>
      <c r="Q54" s="32"/>
    </row>
    <row r="55" spans="1:17" ht="15.75" customHeight="1">
      <c r="A55" s="58" t="s">
        <v>674</v>
      </c>
      <c r="B55" s="42">
        <f>E51</f>
        <v>0.09258888888888889</v>
      </c>
      <c r="C55" s="42"/>
      <c r="D55" s="42"/>
      <c r="E55" s="42"/>
      <c r="F55" s="75"/>
      <c r="G55" s="42"/>
      <c r="H55" s="32"/>
      <c r="I55" s="32"/>
      <c r="J55" s="4"/>
      <c r="K55" s="32"/>
      <c r="L55" s="32"/>
      <c r="M55" s="32"/>
      <c r="P55" s="32"/>
      <c r="Q55" s="32"/>
    </row>
    <row r="56" spans="1:17" ht="7.5" customHeight="1">
      <c r="A56" s="7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P56" s="32"/>
      <c r="Q56" s="32"/>
    </row>
    <row r="57" spans="1:17" ht="12.75">
      <c r="A57" s="72" t="s">
        <v>1109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P57" s="32"/>
      <c r="Q57" s="32"/>
    </row>
    <row r="58" spans="1:17" ht="12.75">
      <c r="A58" s="7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200" t="s">
        <v>3742</v>
      </c>
      <c r="Q58" s="32"/>
    </row>
    <row r="59" spans="1:17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P59" s="40"/>
      <c r="Q59" s="32"/>
    </row>
    <row r="60" spans="1:17" ht="15.75">
      <c r="A60" s="73" t="s">
        <v>3747</v>
      </c>
      <c r="B60" s="32"/>
      <c r="C60" s="32"/>
      <c r="D60" s="32"/>
      <c r="E60" s="32"/>
      <c r="I60" s="32"/>
      <c r="J60" s="147">
        <f>J35</f>
        <v>0.0462</v>
      </c>
      <c r="K60" s="32"/>
      <c r="L60" s="32"/>
      <c r="M60" s="32"/>
      <c r="N60" s="33"/>
      <c r="O60" s="33"/>
      <c r="P60" s="33"/>
      <c r="Q60" s="32"/>
    </row>
    <row r="61" spans="1:17" ht="7.5" customHeight="1">
      <c r="A61" s="7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  <c r="O61" s="33"/>
      <c r="P61" s="33"/>
      <c r="Q61" s="32"/>
    </row>
    <row r="62" spans="1:17" ht="12.75">
      <c r="A62" s="32"/>
      <c r="B62" s="51"/>
      <c r="C62" s="51"/>
      <c r="D62" s="51"/>
      <c r="E62" s="48" t="s">
        <v>635</v>
      </c>
      <c r="F62" s="51"/>
      <c r="G62" s="48" t="s">
        <v>658</v>
      </c>
      <c r="H62" s="48" t="s">
        <v>659</v>
      </c>
      <c r="I62" s="48" t="s">
        <v>659</v>
      </c>
      <c r="J62" s="48"/>
      <c r="K62" s="51"/>
      <c r="L62" s="48"/>
      <c r="M62" s="51"/>
      <c r="N62" s="51"/>
      <c r="O62" s="51"/>
      <c r="P62" s="51"/>
      <c r="Q62" s="32"/>
    </row>
    <row r="63" spans="1:17" ht="12.75">
      <c r="A63" s="32"/>
      <c r="B63" s="47" t="str">
        <f>B13</f>
        <v>30-day</v>
      </c>
      <c r="C63" s="48" t="s">
        <v>681</v>
      </c>
      <c r="D63" s="48"/>
      <c r="E63" s="48" t="s">
        <v>682</v>
      </c>
      <c r="F63" s="48" t="s">
        <v>660</v>
      </c>
      <c r="G63" s="48" t="s">
        <v>661</v>
      </c>
      <c r="H63" s="48" t="s">
        <v>683</v>
      </c>
      <c r="I63" s="48" t="s">
        <v>684</v>
      </c>
      <c r="J63" s="48" t="s">
        <v>665</v>
      </c>
      <c r="K63" s="48" t="s">
        <v>665</v>
      </c>
      <c r="L63" s="48" t="s">
        <v>665</v>
      </c>
      <c r="M63" s="48" t="s">
        <v>665</v>
      </c>
      <c r="N63" s="48" t="s">
        <v>665</v>
      </c>
      <c r="O63" s="48" t="s">
        <v>685</v>
      </c>
      <c r="P63" s="48" t="s">
        <v>685</v>
      </c>
      <c r="Q63" s="32"/>
    </row>
    <row r="64" spans="1:17" ht="12.75">
      <c r="A64" s="33" t="s">
        <v>624</v>
      </c>
      <c r="B64" s="48" t="s">
        <v>664</v>
      </c>
      <c r="C64" s="48" t="s">
        <v>666</v>
      </c>
      <c r="D64" s="48" t="s">
        <v>686</v>
      </c>
      <c r="E64" s="48" t="s">
        <v>687</v>
      </c>
      <c r="F64" s="48" t="s">
        <v>665</v>
      </c>
      <c r="G64" s="48" t="s">
        <v>666</v>
      </c>
      <c r="H64" s="48" t="s">
        <v>669</v>
      </c>
      <c r="I64" s="48" t="str">
        <f>I39</f>
        <v>Growth (VL)</v>
      </c>
      <c r="J64" s="48" t="s">
        <v>688</v>
      </c>
      <c r="K64" s="48" t="s">
        <v>689</v>
      </c>
      <c r="L64" s="48" t="s">
        <v>690</v>
      </c>
      <c r="M64" s="48" t="s">
        <v>691</v>
      </c>
      <c r="N64" s="48" t="s">
        <v>692</v>
      </c>
      <c r="O64" s="48" t="s">
        <v>665</v>
      </c>
      <c r="P64" s="48" t="s">
        <v>654</v>
      </c>
      <c r="Q64" s="32"/>
    </row>
    <row r="65" spans="1:17" ht="7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32"/>
    </row>
    <row r="66" spans="1:17" ht="12.75">
      <c r="A66" s="32" t="str">
        <f aca="true" t="shared" si="19" ref="A66:B74">A16</f>
        <v>Alliant Energy</v>
      </c>
      <c r="B66" s="32">
        <f t="shared" si="19"/>
        <v>38.811666666666675</v>
      </c>
      <c r="C66" s="32">
        <f aca="true" t="shared" si="20" ref="C66:C74">(J66/(1+$E66)^0.5+K66/(1+$E66)^1.5+L66/(1+$E66)^2.5+M66/(1+$E66)^3.5+N66/(1+$E66)^4.5+P66/(1+$E66)^5)</f>
        <v>38.80063461835272</v>
      </c>
      <c r="D66" s="32">
        <f aca="true" t="shared" si="21" ref="D66:D74">B66-C66</f>
        <v>0.011032048313957432</v>
      </c>
      <c r="E66" s="4">
        <v>0.0957</v>
      </c>
      <c r="F66" s="79">
        <f>F16</f>
        <v>1.72</v>
      </c>
      <c r="G66" s="27">
        <f>F66/B66</f>
        <v>0.04431657147764846</v>
      </c>
      <c r="H66" s="27">
        <f>'Ex 4.5'!I13</f>
        <v>0.06173482798914174</v>
      </c>
      <c r="I66" s="27">
        <f aca="true" t="shared" si="22" ref="I66:I74">I16</f>
        <v>0.05</v>
      </c>
      <c r="J66" s="32">
        <f>F66*(1+$H66)</f>
        <v>1.8261839041413237</v>
      </c>
      <c r="K66" s="32">
        <f aca="true" t="shared" si="23" ref="K66:N74">J66*(1+$H66)</f>
        <v>1.9389230533400275</v>
      </c>
      <c r="L66" s="32">
        <f t="shared" si="23"/>
        <v>2.0586221345221554</v>
      </c>
      <c r="M66" s="32">
        <f t="shared" si="23"/>
        <v>2.18571081789152</v>
      </c>
      <c r="N66" s="32">
        <f t="shared" si="23"/>
        <v>2.320645299268059</v>
      </c>
      <c r="O66" s="32">
        <f>N66*(1+$H66/2)</f>
        <v>2.392277618455121</v>
      </c>
      <c r="P66" s="32">
        <f aca="true" t="shared" si="24" ref="P66:P74">O66/(E66-$J$60)</f>
        <v>48.32884077687113</v>
      </c>
      <c r="Q66" s="32"/>
    </row>
    <row r="67" spans="1:17" ht="12.75">
      <c r="A67" s="32" t="str">
        <f t="shared" si="19"/>
        <v>DTE Energy Co.</v>
      </c>
      <c r="B67" s="32">
        <f t="shared" si="19"/>
        <v>48.47466666666667</v>
      </c>
      <c r="C67" s="32">
        <f t="shared" si="20"/>
        <v>48.455833027090975</v>
      </c>
      <c r="D67" s="32">
        <f t="shared" si="21"/>
        <v>0.01883363957569628</v>
      </c>
      <c r="E67" s="4">
        <v>0.0952</v>
      </c>
      <c r="F67" s="79">
        <f aca="true" t="shared" si="25" ref="F67:F74">F17</f>
        <v>2.3</v>
      </c>
      <c r="G67" s="27">
        <f aca="true" t="shared" si="26" ref="G67:G74">F67/B67</f>
        <v>0.04744746396743315</v>
      </c>
      <c r="H67" s="27">
        <f>'Ex 4.5'!I14</f>
        <v>0.04508518641612206</v>
      </c>
      <c r="I67" s="27">
        <f t="shared" si="22"/>
        <v>0.035</v>
      </c>
      <c r="J67" s="32">
        <f aca="true" t="shared" si="27" ref="J67:J74">F67*(1+$H67)</f>
        <v>2.403695928757081</v>
      </c>
      <c r="K67" s="32">
        <f t="shared" si="23"/>
        <v>2.512067007792768</v>
      </c>
      <c r="L67" s="32">
        <f t="shared" si="23"/>
        <v>2.6253240171288947</v>
      </c>
      <c r="M67" s="32">
        <f t="shared" si="23"/>
        <v>2.7436872398438736</v>
      </c>
      <c r="N67" s="32">
        <f t="shared" si="23"/>
        <v>2.86738689051977</v>
      </c>
      <c r="O67" s="32">
        <f aca="true" t="shared" si="28" ref="O67:O74">N67*(1+$H67/2)</f>
        <v>2.9320252267628844</v>
      </c>
      <c r="P67" s="32">
        <f t="shared" si="24"/>
        <v>59.83724952577314</v>
      </c>
      <c r="Q67" s="32"/>
    </row>
    <row r="68" spans="1:17" ht="12.75">
      <c r="A68" s="32" t="str">
        <f t="shared" si="19"/>
        <v>Edison International</v>
      </c>
      <c r="B68" s="32">
        <f t="shared" si="19"/>
        <v>36.94866666666667</v>
      </c>
      <c r="C68" s="32">
        <f t="shared" si="20"/>
        <v>36.95723396951645</v>
      </c>
      <c r="D68" s="32">
        <f t="shared" si="21"/>
        <v>-0.008567302849783687</v>
      </c>
      <c r="E68" s="4">
        <v>0.07745</v>
      </c>
      <c r="F68" s="79">
        <f t="shared" si="25"/>
        <v>1.29</v>
      </c>
      <c r="G68" s="27">
        <f t="shared" si="26"/>
        <v>0.03491330314129513</v>
      </c>
      <c r="H68" s="27">
        <f>'Ex 4.5'!I15</f>
        <v>0.01763093189712592</v>
      </c>
      <c r="I68" s="27">
        <f t="shared" si="22"/>
        <v>0.025</v>
      </c>
      <c r="J68" s="32">
        <f t="shared" si="27"/>
        <v>1.3127439021472924</v>
      </c>
      <c r="K68" s="32">
        <f t="shared" si="23"/>
        <v>1.3358888004844187</v>
      </c>
      <c r="L68" s="32">
        <f t="shared" si="23"/>
        <v>1.3594417649478927</v>
      </c>
      <c r="M68" s="32">
        <f t="shared" si="23"/>
        <v>1.3834099901237977</v>
      </c>
      <c r="N68" s="32">
        <f t="shared" si="23"/>
        <v>1.407800797445474</v>
      </c>
      <c r="O68" s="32">
        <f t="shared" si="28"/>
        <v>1.4202112174377142</v>
      </c>
      <c r="P68" s="32">
        <f t="shared" si="24"/>
        <v>45.446758958006846</v>
      </c>
      <c r="Q68" s="32"/>
    </row>
    <row r="69" spans="1:17" ht="12.75">
      <c r="A69" s="32" t="str">
        <f t="shared" si="19"/>
        <v>Entergy</v>
      </c>
      <c r="B69" s="32">
        <f t="shared" si="19"/>
        <v>66.88766666666668</v>
      </c>
      <c r="C69" s="32">
        <f t="shared" si="20"/>
        <v>66.87410384083498</v>
      </c>
      <c r="D69" s="32">
        <f t="shared" si="21"/>
        <v>0.013562825831698433</v>
      </c>
      <c r="E69" s="4">
        <v>0.09037</v>
      </c>
      <c r="F69" s="79">
        <f t="shared" si="25"/>
        <v>3.34</v>
      </c>
      <c r="G69" s="27">
        <f t="shared" si="26"/>
        <v>0.04993446724109576</v>
      </c>
      <c r="H69" s="27">
        <f>'Ex 4.5'!I16</f>
        <v>0.013426887263255957</v>
      </c>
      <c r="I69" s="27">
        <f t="shared" si="22"/>
        <v>0.03</v>
      </c>
      <c r="J69" s="32">
        <f t="shared" si="27"/>
        <v>3.3848458034592745</v>
      </c>
      <c r="K69" s="32">
        <f t="shared" si="23"/>
        <v>3.430293746465827</v>
      </c>
      <c r="L69" s="32">
        <f t="shared" si="23"/>
        <v>3.4763519138794754</v>
      </c>
      <c r="M69" s="32">
        <f t="shared" si="23"/>
        <v>3.523028499114539</v>
      </c>
      <c r="N69" s="32">
        <f t="shared" si="23"/>
        <v>3.570331805597388</v>
      </c>
      <c r="O69" s="32">
        <f t="shared" si="28"/>
        <v>3.594301026920475</v>
      </c>
      <c r="P69" s="32">
        <f t="shared" si="24"/>
        <v>81.37425915599897</v>
      </c>
      <c r="Q69" s="32"/>
    </row>
    <row r="70" spans="1:17" ht="12.75">
      <c r="A70" s="32" t="str">
        <f t="shared" si="19"/>
        <v>PG &amp; E</v>
      </c>
      <c r="B70" s="32">
        <f t="shared" si="19"/>
        <v>43.95933333333333</v>
      </c>
      <c r="C70" s="32">
        <f t="shared" si="20"/>
        <v>43.94824001560501</v>
      </c>
      <c r="D70" s="32">
        <f t="shared" si="21"/>
        <v>0.011093317728324337</v>
      </c>
      <c r="E70" s="4">
        <v>0.0949</v>
      </c>
      <c r="F70" s="79">
        <f t="shared" si="25"/>
        <v>1.92</v>
      </c>
      <c r="G70" s="27">
        <f t="shared" si="26"/>
        <v>0.04367673152459091</v>
      </c>
      <c r="H70" s="27">
        <f>'Ex 4.5'!I17</f>
        <v>0.061402251331517006</v>
      </c>
      <c r="I70" s="27">
        <f t="shared" si="22"/>
        <v>0.06</v>
      </c>
      <c r="J70" s="32">
        <f t="shared" si="27"/>
        <v>2.037892322556513</v>
      </c>
      <c r="K70" s="32">
        <f t="shared" si="23"/>
        <v>2.163023499132697</v>
      </c>
      <c r="L70" s="32">
        <f t="shared" si="23"/>
        <v>2.29583801166242</v>
      </c>
      <c r="M70" s="32">
        <f t="shared" si="23"/>
        <v>2.436807634270967</v>
      </c>
      <c r="N70" s="32">
        <f t="shared" si="23"/>
        <v>2.5864331090770323</v>
      </c>
      <c r="O70" s="32">
        <f t="shared" si="28"/>
        <v>2.6658395169848847</v>
      </c>
      <c r="P70" s="32">
        <f t="shared" si="24"/>
        <v>54.740031149586954</v>
      </c>
      <c r="Q70" s="32"/>
    </row>
    <row r="71" spans="1:17" ht="12.75">
      <c r="A71" s="32" t="str">
        <f t="shared" si="19"/>
        <v>SCANA Corp.</v>
      </c>
      <c r="B71" s="32">
        <f t="shared" si="19"/>
        <v>39.102</v>
      </c>
      <c r="C71" s="32">
        <f t="shared" si="20"/>
        <v>39.11896590679893</v>
      </c>
      <c r="D71" s="32">
        <f t="shared" si="21"/>
        <v>-0.016965906798930064</v>
      </c>
      <c r="E71" s="4">
        <v>0.0966</v>
      </c>
      <c r="F71" s="79">
        <f t="shared" si="25"/>
        <v>1.94</v>
      </c>
      <c r="G71" s="27">
        <f t="shared" si="26"/>
        <v>0.04961383049460386</v>
      </c>
      <c r="H71" s="27">
        <f>'Ex 4.5'!I18</f>
        <v>0.041665152373878446</v>
      </c>
      <c r="I71" s="27">
        <f t="shared" si="22"/>
        <v>0.02</v>
      </c>
      <c r="J71" s="32">
        <f t="shared" si="27"/>
        <v>2.020830395605324</v>
      </c>
      <c r="K71" s="32">
        <f t="shared" si="23"/>
        <v>2.1050286019599853</v>
      </c>
      <c r="L71" s="32">
        <f t="shared" si="23"/>
        <v>2.1927349394120204</v>
      </c>
      <c r="M71" s="32">
        <f t="shared" si="23"/>
        <v>2.2840955747781493</v>
      </c>
      <c r="N71" s="32">
        <f t="shared" si="23"/>
        <v>2.379262764937782</v>
      </c>
      <c r="O71" s="32">
        <f t="shared" si="28"/>
        <v>2.428828937757096</v>
      </c>
      <c r="P71" s="32">
        <f t="shared" si="24"/>
        <v>48.19105035232333</v>
      </c>
      <c r="Q71" s="32"/>
    </row>
    <row r="72" spans="1:17" ht="12.75">
      <c r="A72" s="32" t="str">
        <f t="shared" si="19"/>
        <v>Southern Company</v>
      </c>
      <c r="B72" s="32">
        <f t="shared" si="19"/>
        <v>37.865</v>
      </c>
      <c r="C72" s="32">
        <f t="shared" si="20"/>
        <v>37.85281999582212</v>
      </c>
      <c r="D72" s="32">
        <f t="shared" si="21"/>
        <v>0.01218000417788545</v>
      </c>
      <c r="E72" s="4">
        <v>0.0997</v>
      </c>
      <c r="F72" s="79">
        <f t="shared" si="25"/>
        <v>1.9</v>
      </c>
      <c r="G72" s="27">
        <f t="shared" si="26"/>
        <v>0.05017826488841938</v>
      </c>
      <c r="H72" s="27">
        <f>'Ex 4.5'!I19</f>
        <v>0.05156434242420027</v>
      </c>
      <c r="I72" s="27">
        <f t="shared" si="22"/>
        <v>0.04</v>
      </c>
      <c r="J72" s="32">
        <f t="shared" si="27"/>
        <v>1.9979722506059805</v>
      </c>
      <c r="K72" s="32">
        <f t="shared" si="23"/>
        <v>2.1009963758902774</v>
      </c>
      <c r="L72" s="32">
        <f t="shared" si="23"/>
        <v>2.2093328724486874</v>
      </c>
      <c r="M72" s="32">
        <f t="shared" si="23"/>
        <v>2.3232556692126733</v>
      </c>
      <c r="N72" s="32">
        <f t="shared" si="23"/>
        <v>2.44305282007892</v>
      </c>
      <c r="O72" s="32">
        <f t="shared" si="28"/>
        <v>2.5060400261663984</v>
      </c>
      <c r="P72" s="32">
        <f t="shared" si="24"/>
        <v>46.841869647970064</v>
      </c>
      <c r="Q72" s="32"/>
    </row>
    <row r="73" spans="1:17" ht="12.75">
      <c r="A73" s="32" t="str">
        <f t="shared" si="19"/>
        <v>Wisconsin Energy</v>
      </c>
      <c r="B73" s="32">
        <f t="shared" si="19"/>
        <v>29.96500000000001</v>
      </c>
      <c r="C73" s="32">
        <f t="shared" si="20"/>
        <v>29.98428571011882</v>
      </c>
      <c r="D73" s="32">
        <f t="shared" si="21"/>
        <v>-0.019285710118808197</v>
      </c>
      <c r="E73" s="4">
        <v>0.0888</v>
      </c>
      <c r="F73" s="79">
        <f t="shared" si="25"/>
        <v>1.06</v>
      </c>
      <c r="G73" s="27">
        <f t="shared" si="26"/>
        <v>0.035374603704321696</v>
      </c>
      <c r="H73" s="27">
        <f>'Ex 4.5'!I20</f>
        <v>0.07814450226526866</v>
      </c>
      <c r="I73" s="27">
        <f t="shared" si="22"/>
        <v>0.135</v>
      </c>
      <c r="J73" s="32">
        <f t="shared" si="27"/>
        <v>1.1428331724011849</v>
      </c>
      <c r="K73" s="32">
        <f t="shared" si="23"/>
        <v>1.2321393018307134</v>
      </c>
      <c r="L73" s="32">
        <f t="shared" si="23"/>
        <v>1.3284242142937501</v>
      </c>
      <c r="M73" s="32">
        <f t="shared" si="23"/>
        <v>1.432233263316866</v>
      </c>
      <c r="N73" s="32">
        <f t="shared" si="23"/>
        <v>1.544154418806524</v>
      </c>
      <c r="O73" s="32">
        <f t="shared" si="28"/>
        <v>1.6044880080456994</v>
      </c>
      <c r="P73" s="32">
        <f t="shared" si="24"/>
        <v>37.664037747551625</v>
      </c>
      <c r="Q73" s="32"/>
    </row>
    <row r="74" spans="1:17" ht="12.75">
      <c r="A74" s="32" t="str">
        <f t="shared" si="19"/>
        <v>Xcel Energy</v>
      </c>
      <c r="B74" s="32">
        <f t="shared" si="19"/>
        <v>23.739000000000008</v>
      </c>
      <c r="C74" s="32">
        <f t="shared" si="20"/>
        <v>23.748777300419405</v>
      </c>
      <c r="D74" s="32">
        <f t="shared" si="21"/>
        <v>-0.009777300419397505</v>
      </c>
      <c r="E74" s="4">
        <v>0.09285</v>
      </c>
      <c r="F74" s="79">
        <f t="shared" si="25"/>
        <v>1.03</v>
      </c>
      <c r="G74" s="27">
        <f t="shared" si="26"/>
        <v>0.04338851678672226</v>
      </c>
      <c r="H74" s="27">
        <f>'Ex 4.5'!I21</f>
        <v>0.05392109149248526</v>
      </c>
      <c r="I74" s="27">
        <f t="shared" si="22"/>
        <v>0.035</v>
      </c>
      <c r="J74" s="32">
        <f t="shared" si="27"/>
        <v>1.0855387242372598</v>
      </c>
      <c r="K74" s="32">
        <f t="shared" si="23"/>
        <v>1.1440721571054928</v>
      </c>
      <c r="L74" s="32">
        <f t="shared" si="23"/>
        <v>1.205761776562783</v>
      </c>
      <c r="M74" s="32">
        <f t="shared" si="23"/>
        <v>1.2707777676349665</v>
      </c>
      <c r="N74" s="32">
        <f t="shared" si="23"/>
        <v>1.3392994919102277</v>
      </c>
      <c r="O74" s="32">
        <f t="shared" si="28"/>
        <v>1.375407737129793</v>
      </c>
      <c r="P74" s="32">
        <f t="shared" si="24"/>
        <v>29.483552778773696</v>
      </c>
      <c r="Q74" s="32"/>
    </row>
    <row r="75" spans="1:17" ht="7.5" customHeight="1">
      <c r="A75" s="32"/>
      <c r="B75" s="32"/>
      <c r="C75" s="32"/>
      <c r="D75" s="32"/>
      <c r="E75" s="4"/>
      <c r="F75" s="32"/>
      <c r="G75" s="52"/>
      <c r="H75" s="10"/>
      <c r="I75" s="52"/>
      <c r="J75" s="32"/>
      <c r="K75" s="32"/>
      <c r="L75" s="32"/>
      <c r="M75" s="32"/>
      <c r="P75" s="32"/>
      <c r="Q75" s="32"/>
    </row>
    <row r="76" spans="1:17" ht="12.75">
      <c r="A76" s="57" t="s">
        <v>631</v>
      </c>
      <c r="B76" s="32"/>
      <c r="C76" s="32"/>
      <c r="D76" s="32">
        <f>SUM(D66:D75)</f>
        <v>0.012105615440642481</v>
      </c>
      <c r="E76" s="4">
        <f>AVERAGE(E65:E75)</f>
        <v>0.09239666666666667</v>
      </c>
      <c r="F76" s="32">
        <f>AVERAGE(F66:F75)</f>
        <v>1.8333333333333333</v>
      </c>
      <c r="G76" s="4">
        <f>AVERAGE(G65:G75)</f>
        <v>0.04431597258068118</v>
      </c>
      <c r="H76" s="4">
        <f>AVERAGE(H65:H75)</f>
        <v>0.04717501927255503</v>
      </c>
      <c r="I76" s="4">
        <f>AVERAGE(I65:I75)</f>
        <v>0.04777777777777778</v>
      </c>
      <c r="J76" s="32"/>
      <c r="K76" s="32"/>
      <c r="L76" s="32"/>
      <c r="M76" s="32"/>
      <c r="P76" s="32"/>
      <c r="Q76" s="32"/>
    </row>
    <row r="77" spans="1:17" ht="12.75">
      <c r="A77" s="57" t="s">
        <v>672</v>
      </c>
      <c r="B77" s="32"/>
      <c r="C77" s="32"/>
      <c r="D77" s="32"/>
      <c r="E77" s="4">
        <f>STDEV(E65:E75)</f>
        <v>0.0064874474949705736</v>
      </c>
      <c r="F77" s="32"/>
      <c r="G77" s="4"/>
      <c r="H77" s="4"/>
      <c r="I77" s="4"/>
      <c r="J77" s="32"/>
      <c r="K77" s="32"/>
      <c r="L77" s="32"/>
      <c r="M77" s="32"/>
      <c r="P77" s="32"/>
      <c r="Q77" s="32"/>
    </row>
    <row r="78" spans="1:17" ht="12.75">
      <c r="A78" s="57" t="s">
        <v>632</v>
      </c>
      <c r="B78" s="32"/>
      <c r="C78" s="32"/>
      <c r="D78" s="32"/>
      <c r="E78" s="4">
        <f>MEDIAN(E65:E75)</f>
        <v>0.0949</v>
      </c>
      <c r="F78" s="32"/>
      <c r="G78" s="4"/>
      <c r="H78" s="4"/>
      <c r="I78" s="4"/>
      <c r="J78" s="32"/>
      <c r="K78" s="32"/>
      <c r="L78" s="32"/>
      <c r="M78" s="32"/>
      <c r="P78" s="32"/>
      <c r="Q78" s="32"/>
    </row>
    <row r="79" spans="1:17" ht="12.75">
      <c r="A79" s="57"/>
      <c r="B79" s="32"/>
      <c r="C79" s="32"/>
      <c r="D79" s="32"/>
      <c r="E79" s="32"/>
      <c r="F79" s="32"/>
      <c r="G79" s="4"/>
      <c r="H79" s="32"/>
      <c r="I79" s="32"/>
      <c r="J79" s="4"/>
      <c r="K79" s="32"/>
      <c r="L79" s="32"/>
      <c r="M79" s="32"/>
      <c r="P79" s="32"/>
      <c r="Q79" s="32"/>
    </row>
    <row r="80" spans="1:17" ht="15.75">
      <c r="A80" s="58" t="s">
        <v>674</v>
      </c>
      <c r="B80" s="42">
        <f>E76</f>
        <v>0.09239666666666667</v>
      </c>
      <c r="C80" s="42"/>
      <c r="D80" s="42"/>
      <c r="E80" s="42"/>
      <c r="F80" s="75"/>
      <c r="G80" s="42"/>
      <c r="H80" s="32"/>
      <c r="I80" s="32"/>
      <c r="J80" s="4"/>
      <c r="K80" s="32"/>
      <c r="L80" s="32"/>
      <c r="M80" s="32"/>
      <c r="P80" s="32"/>
      <c r="Q80" s="32"/>
    </row>
    <row r="81" spans="1:17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P81" s="32"/>
      <c r="Q81" s="32"/>
    </row>
    <row r="82" spans="1:17" ht="12.75">
      <c r="A82" s="72" t="s">
        <v>1116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P82" s="32"/>
      <c r="Q82" s="32"/>
    </row>
    <row r="83" spans="1:17" ht="12.75">
      <c r="A83" s="7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P83" s="32"/>
      <c r="Q83" s="32"/>
    </row>
    <row r="84" spans="1:17" ht="12.75">
      <c r="A84" s="7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P84" s="32"/>
      <c r="Q84" s="32"/>
    </row>
    <row r="85" spans="1:17" ht="15.75">
      <c r="A85" s="73" t="s">
        <v>3761</v>
      </c>
      <c r="B85" s="32"/>
      <c r="C85" s="32"/>
      <c r="D85" s="32"/>
      <c r="E85" s="32"/>
      <c r="F85" s="147"/>
      <c r="G85" s="147"/>
      <c r="H85" s="32"/>
      <c r="I85" s="32"/>
      <c r="J85" s="32"/>
      <c r="K85" s="32"/>
      <c r="L85" s="32"/>
      <c r="M85" s="32"/>
      <c r="N85" s="33"/>
      <c r="O85" s="33"/>
      <c r="P85" s="33"/>
      <c r="Q85" s="32"/>
    </row>
    <row r="86" spans="1:17" ht="15.75">
      <c r="A86" s="7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33"/>
      <c r="P86" s="33"/>
      <c r="Q86" s="32"/>
    </row>
    <row r="87" spans="1:16" ht="12.75">
      <c r="A87" s="32"/>
      <c r="B87" s="51"/>
      <c r="C87" s="51"/>
      <c r="D87" s="51"/>
      <c r="E87" s="48" t="s">
        <v>635</v>
      </c>
      <c r="F87" s="51"/>
      <c r="G87" s="48" t="s">
        <v>658</v>
      </c>
      <c r="H87" s="48" t="s">
        <v>659</v>
      </c>
      <c r="I87" s="48" t="s">
        <v>659</v>
      </c>
      <c r="J87" s="48" t="s">
        <v>665</v>
      </c>
      <c r="K87" s="51"/>
      <c r="L87" s="48"/>
      <c r="M87" s="51"/>
      <c r="N87" s="51"/>
      <c r="O87" s="51"/>
      <c r="P87" s="51"/>
    </row>
    <row r="88" spans="1:16" ht="12.75">
      <c r="A88" s="32"/>
      <c r="B88" s="47" t="str">
        <f>B13</f>
        <v>30-day</v>
      </c>
      <c r="C88" s="48" t="s">
        <v>681</v>
      </c>
      <c r="D88" s="48"/>
      <c r="E88" s="48" t="s">
        <v>682</v>
      </c>
      <c r="F88" s="48" t="s">
        <v>660</v>
      </c>
      <c r="G88" s="48" t="s">
        <v>661</v>
      </c>
      <c r="H88" s="48" t="s">
        <v>683</v>
      </c>
      <c r="I88" s="48" t="s">
        <v>684</v>
      </c>
      <c r="J88" s="48" t="s">
        <v>688</v>
      </c>
      <c r="K88" s="48" t="s">
        <v>665</v>
      </c>
      <c r="L88" s="48" t="s">
        <v>665</v>
      </c>
      <c r="M88" s="48" t="s">
        <v>665</v>
      </c>
      <c r="N88" s="48" t="s">
        <v>665</v>
      </c>
      <c r="O88" s="48" t="s">
        <v>685</v>
      </c>
      <c r="P88" s="48" t="s">
        <v>685</v>
      </c>
    </row>
    <row r="89" spans="1:17" ht="12.75">
      <c r="A89" s="33" t="s">
        <v>624</v>
      </c>
      <c r="B89" s="48" t="s">
        <v>664</v>
      </c>
      <c r="C89" s="48" t="s">
        <v>666</v>
      </c>
      <c r="D89" s="48" t="s">
        <v>686</v>
      </c>
      <c r="E89" s="48" t="s">
        <v>687</v>
      </c>
      <c r="F89" s="48" t="s">
        <v>665</v>
      </c>
      <c r="G89" s="48" t="s">
        <v>666</v>
      </c>
      <c r="H89" s="48" t="s">
        <v>669</v>
      </c>
      <c r="I89" s="48" t="str">
        <f>I64</f>
        <v>Growth (VL)</v>
      </c>
      <c r="J89" s="48" t="s">
        <v>3743</v>
      </c>
      <c r="K89" s="48" t="s">
        <v>689</v>
      </c>
      <c r="L89" s="48" t="s">
        <v>690</v>
      </c>
      <c r="M89" s="48" t="s">
        <v>691</v>
      </c>
      <c r="N89" s="48" t="s">
        <v>692</v>
      </c>
      <c r="O89" s="48" t="s">
        <v>665</v>
      </c>
      <c r="P89" s="48" t="s">
        <v>654</v>
      </c>
      <c r="Q89"/>
    </row>
    <row r="90" spans="1:17" ht="7.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/>
    </row>
    <row r="91" spans="1:17" ht="12.75">
      <c r="A91" s="32" t="str">
        <f aca="true" t="shared" si="29" ref="A91:B99">A66</f>
        <v>Alliant Energy</v>
      </c>
      <c r="B91" s="79">
        <f t="shared" si="29"/>
        <v>38.811666666666675</v>
      </c>
      <c r="C91" s="32">
        <f>C16</f>
        <v>38.8222822729025</v>
      </c>
      <c r="D91" s="32">
        <f aca="true" t="shared" si="30" ref="D91:D99">B91-C91</f>
        <v>-0.010615606235823805</v>
      </c>
      <c r="E91" s="4">
        <v>0.1087</v>
      </c>
      <c r="F91" s="79">
        <f>F16</f>
        <v>1.72</v>
      </c>
      <c r="G91" s="27">
        <f aca="true" t="shared" si="31" ref="G91:G99">F91/B91</f>
        <v>0.04431657147764846</v>
      </c>
      <c r="H91" s="27">
        <f>'Ex 4.5'!J13</f>
        <v>0.06280000000000001</v>
      </c>
      <c r="I91" s="27">
        <f aca="true" t="shared" si="32" ref="I91:I99">I16</f>
        <v>0.05</v>
      </c>
      <c r="J91" s="32">
        <f>F91*(1+'Ex 4.5'!$C$34)</f>
        <v>1.8942359999999998</v>
      </c>
      <c r="K91" s="32">
        <f aca="true" t="shared" si="33" ref="K91:N99">J91*(1+$I91)</f>
        <v>1.9889477999999998</v>
      </c>
      <c r="L91" s="32">
        <f t="shared" si="33"/>
        <v>2.08839519</v>
      </c>
      <c r="M91" s="32">
        <f t="shared" si="33"/>
        <v>2.1928149495</v>
      </c>
      <c r="N91" s="32">
        <f t="shared" si="33"/>
        <v>2.3024556969750005</v>
      </c>
      <c r="O91" s="32">
        <f>N91*(1+$I91/2)</f>
        <v>2.3600170893993755</v>
      </c>
      <c r="P91" s="32">
        <f>O91/(E91-H91)</f>
        <v>51.41649432242649</v>
      </c>
      <c r="Q91" s="46"/>
    </row>
    <row r="92" spans="1:17" ht="12.75">
      <c r="A92" s="32" t="str">
        <f t="shared" si="29"/>
        <v>DTE Energy Co.</v>
      </c>
      <c r="B92" s="79">
        <f t="shared" si="29"/>
        <v>48.47466666666667</v>
      </c>
      <c r="C92" s="32">
        <f aca="true" t="shared" si="34" ref="C92:C99">C17</f>
        <v>48.466245614953074</v>
      </c>
      <c r="D92" s="32">
        <f t="shared" si="30"/>
        <v>0.008421051713597194</v>
      </c>
      <c r="E92" s="4">
        <v>0.095</v>
      </c>
      <c r="F92" s="79">
        <f aca="true" t="shared" si="35" ref="F92:F99">F17</f>
        <v>2.3</v>
      </c>
      <c r="G92" s="27">
        <f t="shared" si="31"/>
        <v>0.04744746396743315</v>
      </c>
      <c r="H92" s="27">
        <f>'Ex 4.5'!J14</f>
        <v>0.04828333333333334</v>
      </c>
      <c r="I92" s="27">
        <f t="shared" si="32"/>
        <v>0.035</v>
      </c>
      <c r="J92" s="32">
        <f>F92*(1+'Ex 4.5'!$C$35)</f>
        <v>2.40557</v>
      </c>
      <c r="K92" s="32">
        <f t="shared" si="33"/>
        <v>2.4897649499999996</v>
      </c>
      <c r="L92" s="32">
        <f t="shared" si="33"/>
        <v>2.5769067232499996</v>
      </c>
      <c r="M92" s="32">
        <f t="shared" si="33"/>
        <v>2.6670984585637494</v>
      </c>
      <c r="N92" s="32">
        <f t="shared" si="33"/>
        <v>2.7604469046134805</v>
      </c>
      <c r="O92" s="32">
        <f aca="true" t="shared" si="36" ref="O92:O99">N92*(1+$I92/2)</f>
        <v>2.8087547254442167</v>
      </c>
      <c r="P92" s="32">
        <f aca="true" t="shared" si="37" ref="P92:P99">O92/(E92-H92)</f>
        <v>60.12318356284446</v>
      </c>
      <c r="Q92" s="46"/>
    </row>
    <row r="93" spans="1:17" ht="12.75">
      <c r="A93" s="32" t="str">
        <f t="shared" si="29"/>
        <v>Edison International</v>
      </c>
      <c r="B93" s="79">
        <f t="shared" si="29"/>
        <v>36.94866666666667</v>
      </c>
      <c r="C93" s="32">
        <f t="shared" si="34"/>
        <v>36.94997588754882</v>
      </c>
      <c r="D93" s="32">
        <f t="shared" si="30"/>
        <v>-0.0013092208821490203</v>
      </c>
      <c r="E93" s="4">
        <v>0.082</v>
      </c>
      <c r="F93" s="79">
        <f t="shared" si="35"/>
        <v>1.29</v>
      </c>
      <c r="G93" s="27">
        <f t="shared" si="31"/>
        <v>0.03491330314129513</v>
      </c>
      <c r="H93" s="27">
        <f>'Ex 4.5'!J15</f>
        <v>0.0507</v>
      </c>
      <c r="I93" s="27">
        <f t="shared" si="32"/>
        <v>0.025</v>
      </c>
      <c r="J93" s="32">
        <f>F93*(1+'Ex 4.5'!$C$36)</f>
        <v>1.300191</v>
      </c>
      <c r="K93" s="32">
        <f t="shared" si="33"/>
        <v>1.332695775</v>
      </c>
      <c r="L93" s="32">
        <f t="shared" si="33"/>
        <v>1.3660131693749997</v>
      </c>
      <c r="M93" s="32">
        <f t="shared" si="33"/>
        <v>1.4001634986093745</v>
      </c>
      <c r="N93" s="32">
        <f t="shared" si="33"/>
        <v>1.4351675860746087</v>
      </c>
      <c r="O93" s="32">
        <f t="shared" si="36"/>
        <v>1.4531071809005411</v>
      </c>
      <c r="P93" s="32">
        <f t="shared" si="37"/>
        <v>46.425149549538055</v>
      </c>
      <c r="Q93" s="46"/>
    </row>
    <row r="94" spans="1:17" ht="12.75">
      <c r="A94" s="32" t="str">
        <f t="shared" si="29"/>
        <v>Entergy</v>
      </c>
      <c r="B94" s="79">
        <f t="shared" si="29"/>
        <v>66.88766666666668</v>
      </c>
      <c r="C94" s="32">
        <f t="shared" si="34"/>
        <v>66.86608163935513</v>
      </c>
      <c r="D94" s="32">
        <f t="shared" si="30"/>
        <v>0.02158502731154499</v>
      </c>
      <c r="E94" s="4">
        <v>0.08885</v>
      </c>
      <c r="F94" s="79">
        <f t="shared" si="35"/>
        <v>3.34</v>
      </c>
      <c r="G94" s="27">
        <f t="shared" si="31"/>
        <v>0.04993446724109576</v>
      </c>
      <c r="H94" s="27">
        <f>'Ex 4.5'!J16</f>
        <v>0.03876666666666667</v>
      </c>
      <c r="I94" s="27">
        <f t="shared" si="32"/>
        <v>0.03</v>
      </c>
      <c r="J94" s="32">
        <f>F94*(1+'Ex 4.5'!$C$37)</f>
        <v>3.4842879999999994</v>
      </c>
      <c r="K94" s="32">
        <f t="shared" si="33"/>
        <v>3.5888166399999997</v>
      </c>
      <c r="L94" s="32">
        <f t="shared" si="33"/>
        <v>3.6964811392</v>
      </c>
      <c r="M94" s="32">
        <f t="shared" si="33"/>
        <v>3.807375573376</v>
      </c>
      <c r="N94" s="32">
        <f t="shared" si="33"/>
        <v>3.92159684057728</v>
      </c>
      <c r="O94" s="32">
        <f t="shared" si="36"/>
        <v>3.9804207931859388</v>
      </c>
      <c r="P94" s="32">
        <f t="shared" si="37"/>
        <v>79.47595593715685</v>
      </c>
      <c r="Q94"/>
    </row>
    <row r="95" spans="1:17" ht="12.75">
      <c r="A95" s="32" t="str">
        <f t="shared" si="29"/>
        <v>PG &amp; E</v>
      </c>
      <c r="B95" s="79">
        <f t="shared" si="29"/>
        <v>43.95933333333333</v>
      </c>
      <c r="C95" s="32">
        <f t="shared" si="34"/>
        <v>43.97837620614656</v>
      </c>
      <c r="D95" s="32">
        <f t="shared" si="30"/>
        <v>-0.019042872813223255</v>
      </c>
      <c r="E95" s="4">
        <v>0.10425</v>
      </c>
      <c r="F95" s="79">
        <f t="shared" si="35"/>
        <v>1.92</v>
      </c>
      <c r="G95" s="27">
        <f t="shared" si="31"/>
        <v>0.04367673152459091</v>
      </c>
      <c r="H95" s="27">
        <f>'Ex 4.5'!J17</f>
        <v>0.05968</v>
      </c>
      <c r="I95" s="27">
        <f t="shared" si="32"/>
        <v>0.06</v>
      </c>
      <c r="J95" s="32">
        <f>F95*(1+'Ex 4.5'!$C$38)</f>
        <v>1.9833599999999998</v>
      </c>
      <c r="K95" s="32">
        <f t="shared" si="33"/>
        <v>2.1023616</v>
      </c>
      <c r="L95" s="32">
        <f t="shared" si="33"/>
        <v>2.228503296</v>
      </c>
      <c r="M95" s="32">
        <f t="shared" si="33"/>
        <v>2.36221349376</v>
      </c>
      <c r="N95" s="32">
        <f t="shared" si="33"/>
        <v>2.5039463033856</v>
      </c>
      <c r="O95" s="32">
        <f t="shared" si="36"/>
        <v>2.5790646924871683</v>
      </c>
      <c r="P95" s="32">
        <f t="shared" si="37"/>
        <v>57.86548558418596</v>
      </c>
      <c r="Q95"/>
    </row>
    <row r="96" spans="1:17" ht="12.75">
      <c r="A96" s="32" t="str">
        <f t="shared" si="29"/>
        <v>SCANA Corp.</v>
      </c>
      <c r="B96" s="79">
        <f t="shared" si="29"/>
        <v>39.102</v>
      </c>
      <c r="C96" s="32">
        <f t="shared" si="34"/>
        <v>39.09149558782623</v>
      </c>
      <c r="D96" s="32">
        <f t="shared" si="30"/>
        <v>0.010504412173766298</v>
      </c>
      <c r="E96" s="4">
        <v>0.08935</v>
      </c>
      <c r="F96" s="79">
        <f t="shared" si="35"/>
        <v>1.94</v>
      </c>
      <c r="G96" s="27">
        <f t="shared" si="31"/>
        <v>0.04961383049460386</v>
      </c>
      <c r="H96" s="27">
        <f>'Ex 4.5'!J18</f>
        <v>0.04346</v>
      </c>
      <c r="I96" s="27">
        <f t="shared" si="32"/>
        <v>0.02</v>
      </c>
      <c r="J96" s="32">
        <f>F96*(1+I96)</f>
        <v>1.9788</v>
      </c>
      <c r="K96" s="32">
        <f t="shared" si="33"/>
        <v>2.018376</v>
      </c>
      <c r="L96" s="32">
        <f t="shared" si="33"/>
        <v>2.05874352</v>
      </c>
      <c r="M96" s="32">
        <f t="shared" si="33"/>
        <v>2.0999183904</v>
      </c>
      <c r="N96" s="32">
        <f t="shared" si="33"/>
        <v>2.141916758208</v>
      </c>
      <c r="O96" s="32">
        <f t="shared" si="36"/>
        <v>2.16333592579008</v>
      </c>
      <c r="P96" s="32">
        <f t="shared" si="37"/>
        <v>47.14177218980345</v>
      </c>
      <c r="Q96" s="32"/>
    </row>
    <row r="97" spans="1:17" ht="12.75">
      <c r="A97" s="32" t="str">
        <f t="shared" si="29"/>
        <v>Southern Company</v>
      </c>
      <c r="B97" s="79">
        <f t="shared" si="29"/>
        <v>37.865</v>
      </c>
      <c r="C97" s="32">
        <f t="shared" si="34"/>
        <v>37.860013493592355</v>
      </c>
      <c r="D97" s="32">
        <f t="shared" si="30"/>
        <v>0.004986506407647084</v>
      </c>
      <c r="E97" s="4">
        <v>0.1019</v>
      </c>
      <c r="F97" s="79">
        <f t="shared" si="35"/>
        <v>1.9</v>
      </c>
      <c r="G97" s="27">
        <f t="shared" si="31"/>
        <v>0.05017826488841938</v>
      </c>
      <c r="H97" s="27">
        <f>'Ex 4.5'!J19</f>
        <v>0.05333333333333334</v>
      </c>
      <c r="I97" s="27">
        <f t="shared" si="32"/>
        <v>0.04</v>
      </c>
      <c r="J97" s="32">
        <f>F97*(1+'Ex 4.5'!$C$40)</f>
        <v>1.95282</v>
      </c>
      <c r="K97" s="32">
        <f t="shared" si="33"/>
        <v>2.0309328</v>
      </c>
      <c r="L97" s="32">
        <f t="shared" si="33"/>
        <v>2.1121701120000003</v>
      </c>
      <c r="M97" s="32">
        <f t="shared" si="33"/>
        <v>2.1966569164800003</v>
      </c>
      <c r="N97" s="32">
        <f t="shared" si="33"/>
        <v>2.2845231931392003</v>
      </c>
      <c r="O97" s="32">
        <f t="shared" si="36"/>
        <v>2.3302136570019845</v>
      </c>
      <c r="P97" s="32">
        <f t="shared" si="37"/>
        <v>47.979690947192545</v>
      </c>
      <c r="Q97" s="32"/>
    </row>
    <row r="98" spans="1:17" ht="12.75">
      <c r="A98" s="32" t="str">
        <f t="shared" si="29"/>
        <v>Wisconsin Energy</v>
      </c>
      <c r="B98" s="79">
        <f t="shared" si="29"/>
        <v>29.96500000000001</v>
      </c>
      <c r="C98" s="32">
        <f t="shared" si="34"/>
        <v>29.95654426758805</v>
      </c>
      <c r="D98" s="32">
        <f t="shared" si="30"/>
        <v>0.00845573241196007</v>
      </c>
      <c r="E98" s="4">
        <v>0.1372</v>
      </c>
      <c r="F98" s="79">
        <f t="shared" si="35"/>
        <v>1.06</v>
      </c>
      <c r="G98" s="27">
        <f t="shared" si="31"/>
        <v>0.035374603704321696</v>
      </c>
      <c r="H98" s="27">
        <f>'Ex 4.5'!J20</f>
        <v>0.08213333333333332</v>
      </c>
      <c r="I98" s="27">
        <f t="shared" si="32"/>
        <v>0.135</v>
      </c>
      <c r="J98" s="32">
        <f>F98*(1+'Ex 4.5'!$C$41)</f>
        <v>1.3780000000000001</v>
      </c>
      <c r="K98" s="32">
        <f t="shared" si="33"/>
        <v>1.56403</v>
      </c>
      <c r="L98" s="32">
        <f t="shared" si="33"/>
        <v>1.77517405</v>
      </c>
      <c r="M98" s="32">
        <f t="shared" si="33"/>
        <v>2.01482254675</v>
      </c>
      <c r="N98" s="32">
        <f t="shared" si="33"/>
        <v>2.28682359056125</v>
      </c>
      <c r="O98" s="32">
        <f t="shared" si="36"/>
        <v>2.4411841829241343</v>
      </c>
      <c r="P98" s="32">
        <f t="shared" si="37"/>
        <v>44.33143189329542</v>
      </c>
      <c r="Q98" s="32"/>
    </row>
    <row r="99" spans="1:17" ht="12.75">
      <c r="A99" s="32" t="str">
        <f t="shared" si="29"/>
        <v>Xcel Energy</v>
      </c>
      <c r="B99" s="79">
        <f t="shared" si="29"/>
        <v>23.739000000000008</v>
      </c>
      <c r="C99" s="32">
        <f t="shared" si="34"/>
        <v>23.72830006760007</v>
      </c>
      <c r="D99" s="32">
        <f t="shared" si="30"/>
        <v>0.010699932399937495</v>
      </c>
      <c r="E99" s="4">
        <v>0.0958</v>
      </c>
      <c r="F99" s="79">
        <f t="shared" si="35"/>
        <v>1.03</v>
      </c>
      <c r="G99" s="27">
        <f t="shared" si="31"/>
        <v>0.04338851678672226</v>
      </c>
      <c r="H99" s="27">
        <f>'Ex 4.5'!J21</f>
        <v>0.05441666666666666</v>
      </c>
      <c r="I99" s="27">
        <f t="shared" si="32"/>
        <v>0.035</v>
      </c>
      <c r="J99" s="32">
        <f>F99*(1+'Ex 4.5'!$C$42)</f>
        <v>1.0712000000000002</v>
      </c>
      <c r="K99" s="32">
        <f t="shared" si="33"/>
        <v>1.108692</v>
      </c>
      <c r="L99" s="32">
        <f t="shared" si="33"/>
        <v>1.1474962199999998</v>
      </c>
      <c r="M99" s="32">
        <f t="shared" si="33"/>
        <v>1.1876585876999997</v>
      </c>
      <c r="N99" s="32">
        <f t="shared" si="33"/>
        <v>1.2292266382694996</v>
      </c>
      <c r="O99" s="32">
        <f t="shared" si="36"/>
        <v>1.2507381044392158</v>
      </c>
      <c r="P99" s="32">
        <f t="shared" si="37"/>
        <v>30.223232487455878</v>
      </c>
      <c r="Q99" s="32"/>
    </row>
    <row r="100" spans="1:17" ht="7.5" customHeight="1">
      <c r="A100" s="32"/>
      <c r="B100" s="32"/>
      <c r="C100" s="32"/>
      <c r="D100" s="32"/>
      <c r="E100" s="4"/>
      <c r="F100" s="32"/>
      <c r="G100" s="52"/>
      <c r="H100" s="10"/>
      <c r="I100" s="52"/>
      <c r="J100" s="32"/>
      <c r="K100" s="32"/>
      <c r="L100" s="32"/>
      <c r="M100" s="32"/>
      <c r="P100" s="32"/>
      <c r="Q100" s="32"/>
    </row>
    <row r="101" spans="1:17" ht="12.75">
      <c r="A101" s="57" t="s">
        <v>631</v>
      </c>
      <c r="B101" s="32"/>
      <c r="C101" s="32"/>
      <c r="D101" s="32">
        <f>SUM(D91:D100)</f>
        <v>0.03368496248725705</v>
      </c>
      <c r="E101" s="4">
        <f>AVERAGE(E90:E100)</f>
        <v>0.1003388888888889</v>
      </c>
      <c r="F101" s="32">
        <f>AVERAGE(F91:F100)</f>
        <v>1.8333333333333333</v>
      </c>
      <c r="G101" s="4">
        <f>AVERAGE(G90:G100)</f>
        <v>0.04431597258068118</v>
      </c>
      <c r="H101" s="4">
        <f>AVERAGE(H90:H100)</f>
        <v>0.054841481481481484</v>
      </c>
      <c r="I101" s="4">
        <f>AVERAGE(I90:I100)</f>
        <v>0.04777777777777778</v>
      </c>
      <c r="J101" s="32"/>
      <c r="K101" s="32"/>
      <c r="L101" s="32"/>
      <c r="M101" s="32"/>
      <c r="P101" s="32"/>
      <c r="Q101" s="32"/>
    </row>
    <row r="102" spans="1:17" ht="12.75">
      <c r="A102" s="57" t="s">
        <v>672</v>
      </c>
      <c r="B102" s="32"/>
      <c r="C102" s="32"/>
      <c r="D102" s="32"/>
      <c r="E102" s="4">
        <f>STDEV(E90:E100)</f>
        <v>0.01614215710836412</v>
      </c>
      <c r="F102" s="32"/>
      <c r="G102" s="4"/>
      <c r="H102" s="4"/>
      <c r="I102" s="4"/>
      <c r="J102" s="32"/>
      <c r="K102" s="32"/>
      <c r="L102" s="32"/>
      <c r="M102" s="32"/>
      <c r="P102" s="32"/>
      <c r="Q102" s="32"/>
    </row>
    <row r="103" spans="1:17" ht="12.75">
      <c r="A103" s="57" t="s">
        <v>632</v>
      </c>
      <c r="B103" s="32"/>
      <c r="C103" s="32"/>
      <c r="D103" s="32"/>
      <c r="E103" s="4">
        <f>MEDIAN(E90:E100)</f>
        <v>0.0958</v>
      </c>
      <c r="F103" s="32"/>
      <c r="G103" s="4"/>
      <c r="H103" s="4"/>
      <c r="I103" s="4"/>
      <c r="J103" s="32"/>
      <c r="K103" s="32"/>
      <c r="L103" s="32"/>
      <c r="M103" s="32"/>
      <c r="P103" s="32"/>
      <c r="Q103" s="32"/>
    </row>
    <row r="104" spans="1:17" ht="12.75">
      <c r="A104" s="57"/>
      <c r="B104" s="32"/>
      <c r="C104" s="32"/>
      <c r="D104" s="32"/>
      <c r="E104" s="32"/>
      <c r="F104" s="32"/>
      <c r="G104" s="4"/>
      <c r="H104" s="32"/>
      <c r="I104" s="32"/>
      <c r="J104" s="4"/>
      <c r="K104" s="32"/>
      <c r="L104" s="32"/>
      <c r="M104" s="32"/>
      <c r="P104" s="32"/>
      <c r="Q104" s="32"/>
    </row>
    <row r="105" spans="1:17" ht="15.75">
      <c r="A105" s="58" t="s">
        <v>674</v>
      </c>
      <c r="B105" s="42">
        <f>E101</f>
        <v>0.1003388888888889</v>
      </c>
      <c r="C105" s="42"/>
      <c r="D105" s="42"/>
      <c r="E105" s="42"/>
      <c r="F105" s="75"/>
      <c r="G105" s="42"/>
      <c r="H105" s="32"/>
      <c r="I105" s="32"/>
      <c r="J105" s="4"/>
      <c r="K105" s="32"/>
      <c r="L105" s="32"/>
      <c r="M105" s="32"/>
      <c r="P105" s="32"/>
      <c r="Q105" s="32"/>
    </row>
    <row r="106" spans="1:17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P106" s="32"/>
      <c r="Q106" s="32"/>
    </row>
    <row r="107" spans="1:17" ht="12.75">
      <c r="A107" s="181" t="s">
        <v>3762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P107" s="32"/>
      <c r="Q107" s="32"/>
    </row>
    <row r="108" spans="1:17" ht="12.75">
      <c r="A108" s="7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P108" s="40"/>
      <c r="Q108" s="32"/>
    </row>
    <row r="109" spans="1:17" ht="12.75">
      <c r="A109" s="7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P109" s="40"/>
      <c r="Q109" s="32"/>
    </row>
  </sheetData>
  <sheetProtection/>
  <printOptions horizontalCentered="1"/>
  <pageMargins left="0.75" right="0.75" top="0.69" bottom="0.74" header="0.5" footer="0.5"/>
  <pageSetup fitToHeight="5" horizontalDpi="600" verticalDpi="600" orientation="landscape" scale="67" r:id="rId1"/>
  <rowBreaks count="2" manualBreakCount="2">
    <brk id="57" max="15" man="1"/>
    <brk id="10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" sqref="H2"/>
    </sheetView>
  </sheetViews>
  <sheetFormatPr defaultColWidth="9.33203125" defaultRowHeight="12.75"/>
  <cols>
    <col min="1" max="1" width="25.33203125" style="0" customWidth="1"/>
  </cols>
  <sheetData>
    <row r="1" spans="1:8" ht="12.75">
      <c r="A1" s="32"/>
      <c r="B1" s="4"/>
      <c r="C1" s="4"/>
      <c r="D1" s="4"/>
      <c r="E1" s="4"/>
      <c r="F1" s="4"/>
      <c r="G1" s="4"/>
      <c r="H1" s="197" t="s">
        <v>3780</v>
      </c>
    </row>
    <row r="2" spans="1:8" ht="18.75">
      <c r="A2" s="60" t="str">
        <f>'Ex 4.4'!A3</f>
        <v>PacifiCorp</v>
      </c>
      <c r="B2" s="6"/>
      <c r="C2" s="6"/>
      <c r="D2" s="6"/>
      <c r="E2" s="6"/>
      <c r="F2" s="6"/>
      <c r="G2" s="6"/>
      <c r="H2" s="6"/>
    </row>
    <row r="3" spans="1:8" ht="15.75">
      <c r="A3" s="61" t="s">
        <v>835</v>
      </c>
      <c r="B3" s="6"/>
      <c r="C3" s="6"/>
      <c r="D3" s="6"/>
      <c r="E3" s="6"/>
      <c r="F3" s="6"/>
      <c r="G3" s="6"/>
      <c r="H3" s="6"/>
    </row>
    <row r="4" spans="1:8" ht="15.75">
      <c r="A4" s="15">
        <f>'Ex 4.4'!A5</f>
        <v>40674</v>
      </c>
      <c r="B4" s="6"/>
      <c r="C4" s="6"/>
      <c r="D4" s="6"/>
      <c r="E4" s="6"/>
      <c r="F4" s="6"/>
      <c r="G4" s="6"/>
      <c r="H4" s="6"/>
    </row>
    <row r="5" spans="1:8" ht="12.75">
      <c r="A5" s="33"/>
      <c r="B5" s="4"/>
      <c r="C5" s="4"/>
      <c r="D5" s="4"/>
      <c r="E5" s="4"/>
      <c r="F5" s="4"/>
      <c r="G5" s="4"/>
      <c r="H5" s="4"/>
    </row>
    <row r="6" spans="1:8" ht="12.75">
      <c r="A6" s="32"/>
      <c r="B6" s="28"/>
      <c r="C6" s="28"/>
      <c r="D6" s="28"/>
      <c r="E6" s="28"/>
      <c r="F6" s="28"/>
      <c r="G6" s="28"/>
      <c r="H6" s="28"/>
    </row>
    <row r="7" spans="1:8" ht="12.75">
      <c r="A7" s="32"/>
      <c r="B7" s="28" t="s">
        <v>654</v>
      </c>
      <c r="C7" s="28"/>
      <c r="D7" s="28" t="s">
        <v>827</v>
      </c>
      <c r="E7" s="44"/>
      <c r="F7" s="28"/>
      <c r="G7" s="28" t="s">
        <v>828</v>
      </c>
      <c r="H7" s="28"/>
    </row>
    <row r="8" spans="1:8" ht="12.75">
      <c r="A8" s="32" t="s">
        <v>624</v>
      </c>
      <c r="B8" s="28" t="s">
        <v>829</v>
      </c>
      <c r="C8" s="28" t="s">
        <v>831</v>
      </c>
      <c r="D8" s="28" t="s">
        <v>832</v>
      </c>
      <c r="E8" s="28" t="s">
        <v>830</v>
      </c>
      <c r="F8" s="28" t="s">
        <v>631</v>
      </c>
      <c r="G8" s="114" t="s">
        <v>836</v>
      </c>
      <c r="H8" s="28" t="s">
        <v>632</v>
      </c>
    </row>
    <row r="9" spans="1:8" ht="7.5" customHeight="1">
      <c r="A9" s="52"/>
      <c r="B9" s="10"/>
      <c r="C9" s="10"/>
      <c r="D9" s="10"/>
      <c r="E9" s="10"/>
      <c r="F9" s="10"/>
      <c r="G9" s="10"/>
      <c r="H9" s="10"/>
    </row>
    <row r="10" spans="1:8" ht="12.75">
      <c r="A10" s="79" t="str">
        <f>'Ex 4.4'!A12</f>
        <v>Alliant Energy</v>
      </c>
      <c r="B10" s="79">
        <v>0.7</v>
      </c>
      <c r="C10" s="79">
        <v>0.54</v>
      </c>
      <c r="D10" s="79">
        <v>0.55</v>
      </c>
      <c r="E10" s="32">
        <v>0.53</v>
      </c>
      <c r="F10" s="32">
        <f aca="true" t="shared" si="0" ref="F10:F18">AVERAGE(B10:E10)</f>
        <v>0.5800000000000001</v>
      </c>
      <c r="G10" s="32">
        <f aca="true" t="shared" si="1" ref="G10:G18">AVERAGE(C10:E10)</f>
        <v>0.54</v>
      </c>
      <c r="H10" s="32">
        <f aca="true" t="shared" si="2" ref="H10:H18">MEDIAN(B10:E10)</f>
        <v>0.545</v>
      </c>
    </row>
    <row r="11" spans="1:8" ht="12.75">
      <c r="A11" s="79" t="str">
        <f>'Ex 4.4'!A13</f>
        <v>DTE Energy Co.</v>
      </c>
      <c r="B11" s="32">
        <v>0.75</v>
      </c>
      <c r="C11" s="32">
        <v>0.68</v>
      </c>
      <c r="D11" s="32">
        <v>0.62</v>
      </c>
      <c r="E11" s="32">
        <v>0.67</v>
      </c>
      <c r="F11" s="32">
        <f t="shared" si="0"/>
        <v>0.68</v>
      </c>
      <c r="G11" s="32">
        <f t="shared" si="1"/>
        <v>0.6566666666666667</v>
      </c>
      <c r="H11" s="32">
        <f t="shared" si="2"/>
        <v>0.675</v>
      </c>
    </row>
    <row r="12" spans="1:8" ht="12.75">
      <c r="A12" s="79" t="str">
        <f>'Ex 4.4'!A14</f>
        <v>Edison International</v>
      </c>
      <c r="B12" s="32">
        <v>0.8</v>
      </c>
      <c r="C12" s="32">
        <v>0.71</v>
      </c>
      <c r="D12" s="32">
        <v>0.65</v>
      </c>
      <c r="E12" s="32">
        <v>0.7</v>
      </c>
      <c r="F12" s="32">
        <f t="shared" si="0"/>
        <v>0.7150000000000001</v>
      </c>
      <c r="G12" s="32">
        <f t="shared" si="1"/>
        <v>0.6866666666666665</v>
      </c>
      <c r="H12" s="32">
        <f t="shared" si="2"/>
        <v>0.705</v>
      </c>
    </row>
    <row r="13" spans="1:8" ht="12.75">
      <c r="A13" s="79" t="str">
        <f>'Ex 4.4'!A15</f>
        <v>Entergy</v>
      </c>
      <c r="B13" s="32">
        <v>0.7</v>
      </c>
      <c r="C13" s="32">
        <v>0.62</v>
      </c>
      <c r="D13" s="32">
        <v>0.55</v>
      </c>
      <c r="E13" s="32">
        <v>0.63</v>
      </c>
      <c r="F13" s="32">
        <f t="shared" si="0"/>
        <v>0.625</v>
      </c>
      <c r="G13" s="32">
        <f t="shared" si="1"/>
        <v>0.6</v>
      </c>
      <c r="H13" s="32">
        <f t="shared" si="2"/>
        <v>0.625</v>
      </c>
    </row>
    <row r="14" spans="1:8" ht="12.75">
      <c r="A14" s="79" t="str">
        <f>'Ex 4.4'!A16</f>
        <v>PG &amp; E</v>
      </c>
      <c r="B14" s="32">
        <v>0.55</v>
      </c>
      <c r="C14" s="32">
        <v>0.51</v>
      </c>
      <c r="D14" s="32">
        <v>0.21</v>
      </c>
      <c r="E14" s="32">
        <v>0.32</v>
      </c>
      <c r="F14" s="32">
        <f t="shared" si="0"/>
        <v>0.3975</v>
      </c>
      <c r="G14" s="32">
        <f t="shared" si="1"/>
        <v>0.3466666666666667</v>
      </c>
      <c r="H14" s="32">
        <f t="shared" si="2"/>
        <v>0.41500000000000004</v>
      </c>
    </row>
    <row r="15" spans="1:8" ht="12.75">
      <c r="A15" s="79" t="str">
        <f>'Ex 4.4'!A17</f>
        <v>SCANA Corp.</v>
      </c>
      <c r="B15" s="32">
        <v>0.7</v>
      </c>
      <c r="C15" s="32">
        <v>0.59</v>
      </c>
      <c r="D15" s="32">
        <v>0.58</v>
      </c>
      <c r="E15" s="32">
        <v>0.57</v>
      </c>
      <c r="F15" s="32">
        <f t="shared" si="0"/>
        <v>0.61</v>
      </c>
      <c r="G15" s="32">
        <f t="shared" si="1"/>
        <v>0.58</v>
      </c>
      <c r="H15" s="32">
        <f t="shared" si="2"/>
        <v>0.585</v>
      </c>
    </row>
    <row r="16" spans="1:8" ht="12.75">
      <c r="A16" s="79" t="str">
        <f>'Ex 4.4'!A18</f>
        <v>Southern Company</v>
      </c>
      <c r="B16" s="32">
        <v>0.55</v>
      </c>
      <c r="C16" s="57">
        <v>0.35</v>
      </c>
      <c r="D16" s="32">
        <v>0.33</v>
      </c>
      <c r="E16" s="57">
        <v>0.36</v>
      </c>
      <c r="F16" s="32">
        <f t="shared" si="0"/>
        <v>0.39749999999999996</v>
      </c>
      <c r="G16" s="32">
        <f t="shared" si="1"/>
        <v>0.3466666666666667</v>
      </c>
      <c r="H16" s="32">
        <f t="shared" si="2"/>
        <v>0.355</v>
      </c>
    </row>
    <row r="17" spans="1:8" ht="12.75">
      <c r="A17" s="79" t="str">
        <f>'Ex 4.4'!A19</f>
        <v>Wisconsin Energy</v>
      </c>
      <c r="B17" s="32">
        <v>0.6</v>
      </c>
      <c r="C17" s="32">
        <v>0.35</v>
      </c>
      <c r="D17" s="32">
        <v>0.33</v>
      </c>
      <c r="E17" s="57">
        <v>0.36</v>
      </c>
      <c r="F17" s="32">
        <f t="shared" si="0"/>
        <v>0.41000000000000003</v>
      </c>
      <c r="G17" s="32">
        <f t="shared" si="1"/>
        <v>0.3466666666666667</v>
      </c>
      <c r="H17" s="32">
        <f t="shared" si="2"/>
        <v>0.355</v>
      </c>
    </row>
    <row r="18" spans="1:8" ht="12.75">
      <c r="A18" s="79" t="str">
        <f>'Ex 4.4'!A20</f>
        <v>Xcel Energy</v>
      </c>
      <c r="B18" s="32">
        <v>0.65</v>
      </c>
      <c r="C18" s="32">
        <v>0.44</v>
      </c>
      <c r="D18" s="32">
        <v>0.39</v>
      </c>
      <c r="E18" s="32">
        <v>0.43</v>
      </c>
      <c r="F18" s="32">
        <f t="shared" si="0"/>
        <v>0.4775</v>
      </c>
      <c r="G18" s="32">
        <f t="shared" si="1"/>
        <v>0.42</v>
      </c>
      <c r="H18" s="32">
        <f t="shared" si="2"/>
        <v>0.435</v>
      </c>
    </row>
    <row r="19" spans="1:8" ht="7.5" customHeight="1">
      <c r="A19" s="32"/>
      <c r="B19" s="52"/>
      <c r="C19" s="52"/>
      <c r="D19" s="52"/>
      <c r="E19" s="52"/>
      <c r="F19" s="52"/>
      <c r="G19" s="52"/>
      <c r="H19" s="52"/>
    </row>
    <row r="20" spans="1:8" ht="12.75">
      <c r="A20" s="57" t="s">
        <v>631</v>
      </c>
      <c r="B20" s="32">
        <f aca="true" t="shared" si="3" ref="B20:H20">AVERAGE(B9:B19)</f>
        <v>0.6666666666666666</v>
      </c>
      <c r="C20" s="32">
        <f t="shared" si="3"/>
        <v>0.5322222222222223</v>
      </c>
      <c r="D20" s="32">
        <f t="shared" si="3"/>
        <v>0.4677777777777778</v>
      </c>
      <c r="E20" s="32">
        <f t="shared" si="3"/>
        <v>0.5077777777777777</v>
      </c>
      <c r="F20" s="32">
        <f t="shared" si="3"/>
        <v>0.5436111111111113</v>
      </c>
      <c r="G20" s="32">
        <f t="shared" si="3"/>
        <v>0.5025925925925926</v>
      </c>
      <c r="H20" s="32">
        <f t="shared" si="3"/>
        <v>0.5216666666666666</v>
      </c>
    </row>
    <row r="21" spans="1:8" ht="12.75">
      <c r="A21" s="57" t="s">
        <v>632</v>
      </c>
      <c r="B21" s="32">
        <f aca="true" t="shared" si="4" ref="B21:H21">MEDIAN(B9:B19)</f>
        <v>0.7</v>
      </c>
      <c r="C21" s="32">
        <f t="shared" si="4"/>
        <v>0.54</v>
      </c>
      <c r="D21" s="32">
        <f t="shared" si="4"/>
        <v>0.55</v>
      </c>
      <c r="E21" s="32">
        <f t="shared" si="4"/>
        <v>0.53</v>
      </c>
      <c r="F21" s="32">
        <f t="shared" si="4"/>
        <v>0.5800000000000001</v>
      </c>
      <c r="G21" s="32">
        <f t="shared" si="4"/>
        <v>0.54</v>
      </c>
      <c r="H21" s="32">
        <f t="shared" si="4"/>
        <v>0.545</v>
      </c>
    </row>
    <row r="22" spans="1:8" ht="12.75">
      <c r="A22" s="32"/>
      <c r="B22" s="4"/>
      <c r="C22" s="4"/>
      <c r="D22" s="4"/>
      <c r="E22" s="4"/>
      <c r="F22" s="4"/>
      <c r="G22" s="4"/>
      <c r="H22" s="4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TSilva</dc:creator>
  <cp:keywords/>
  <dc:description/>
  <cp:lastModifiedBy>Chpeters</cp:lastModifiedBy>
  <cp:lastPrinted>2011-05-11T16:22:14Z</cp:lastPrinted>
  <dcterms:created xsi:type="dcterms:W3CDTF">2008-03-31T16:12:17Z</dcterms:created>
  <dcterms:modified xsi:type="dcterms:W3CDTF">2011-05-11T17:14:08Z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